
<file path=[Content_Types].xml><?xml version="1.0" encoding="utf-8"?>
<Types xmlns="http://schemas.openxmlformats.org/package/2006/content-types">
  <Override PartName="/xl/revisions/revisionLog11911.xml" ContentType="application/vnd.openxmlformats-officedocument.spreadsheetml.revisionLog+xml"/>
  <Override PartName="/xl/revisions/revisionLog1103.xml" ContentType="application/vnd.openxmlformats-officedocument.spreadsheetml.revisionLog+xml"/>
  <Override PartName="/xl/revisions/revisionLog139111.xml" ContentType="application/vnd.openxmlformats-officedocument.spreadsheetml.revisionLog+xml"/>
  <Override PartName="/xl/revisions/revisionLog1481.xml" ContentType="application/vnd.openxmlformats-officedocument.spreadsheetml.revisionLog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revisions/revisionLog1412.xml" ContentType="application/vnd.openxmlformats-officedocument.spreadsheetml.revisionLog+xml"/>
  <Override PartName="/xl/revisions/revisionLog154.xml" ContentType="application/vnd.openxmlformats-officedocument.spreadsheetml.revisionLog+xml"/>
  <Override PartName="/xl/revisions/revisionLog1491111.xml" ContentType="application/vnd.openxmlformats-officedocument.spreadsheetml.revisionLog+xml"/>
  <Override PartName="/xl/revisions/revisionLog13101.xml" ContentType="application/vnd.openxmlformats-officedocument.spreadsheetml.revisionLog+xml"/>
  <Override PartName="/xl/revisions/revisionLog1251.xml" ContentType="application/vnd.openxmlformats-officedocument.spreadsheetml.revisionLog+xml"/>
  <Override PartName="/xl/revisions/revisionLog11211.xml" ContentType="application/vnd.openxmlformats-officedocument.spreadsheetml.revisionLog+xml"/>
  <Default Extension="xml" ContentType="application/xml"/>
  <Override PartName="/xl/revisions/revisionLog132.xml" ContentType="application/vnd.openxmlformats-officedocument.spreadsheetml.revisionLog+xml"/>
  <Override PartName="/xl/revisions/revisionLog16111.xml" ContentType="application/vnd.openxmlformats-officedocument.spreadsheetml.revisionLog+xml"/>
  <Override PartName="/xl/revisions/revisionLog1721.xml" ContentType="application/vnd.openxmlformats-officedocument.spreadsheetml.revisionLog+xml"/>
  <Override PartName="/xl/revisions/revisionLog110.xml" ContentType="application/vnd.openxmlformats-officedocument.spreadsheetml.revisionLog+xml"/>
  <Override PartName="/xl/revisions/revisionLog123111.xml" ContentType="application/vnd.openxmlformats-officedocument.spreadsheetml.revisionLog+xml"/>
  <Override PartName="/xl/revisions/revisionLog115311.xml" ContentType="application/vnd.openxmlformats-officedocument.spreadsheetml.revisionLog+xml"/>
  <Override PartName="/xl/revisions/revisionLog1201111.xml" ContentType="application/vnd.openxmlformats-officedocument.spreadsheetml.revisionLog+xml"/>
  <Override PartName="/xl/revisions/revisionLog11312.xml" ContentType="application/vnd.openxmlformats-officedocument.spreadsheetml.revisionLog+xml"/>
  <Override PartName="/xl/revisions/revisionLog1352.xml" ContentType="application/vnd.openxmlformats-officedocument.spreadsheetml.revisionLog+xml"/>
  <Override PartName="/xl/revisions/revisionLog13511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1191.xml" ContentType="application/vnd.openxmlformats-officedocument.spreadsheetml.revisionLog+xml"/>
  <Override PartName="/xl/revisions/revisionLog11621.xml" ContentType="application/vnd.openxmlformats-officedocument.spreadsheetml.revisionLog+xml"/>
  <Override PartName="/xl/revisions/revisionLog133211.xml" ContentType="application/vnd.openxmlformats-officedocument.spreadsheetml.revisionLog+xml"/>
  <Override PartName="/xl/revisions/revisionLog110311111.xml" ContentType="application/vnd.openxmlformats-officedocument.spreadsheetml.revisionLog+xml"/>
  <Override PartName="/xl/revisions/revisionLog138111.xml" ContentType="application/vnd.openxmlformats-officedocument.spreadsheetml.revisionLog+xml"/>
  <Override PartName="/xl/revisions/revisionLog148.xml" ContentType="application/vnd.openxmlformats-officedocument.spreadsheetml.revisionLog+xml"/>
  <Override PartName="/xl/revisions/revisionLog1122.xml" ContentType="application/vnd.openxmlformats-officedocument.spreadsheetml.revisionLog+xml"/>
  <Override PartName="/xl/revisions/revisionLog173.xml" ContentType="application/vnd.openxmlformats-officedocument.spreadsheetml.revisionLog+xml"/>
  <Override PartName="/xl/revisions/revisionLog126.xml" ContentType="application/vnd.openxmlformats-officedocument.spreadsheetml.revisionLog+xml"/>
  <Override PartName="/xl/revisions/revisionLog1431.xml" ContentType="application/vnd.openxmlformats-officedocument.spreadsheetml.revisionLog+xml"/>
  <Override PartName="/xl/worksheets/sheet8.xml" ContentType="application/vnd.openxmlformats-officedocument.spreadsheetml.worksheet+xml"/>
  <Override PartName="/xl/revisions/revisionLog151.xml" ContentType="application/vnd.openxmlformats-officedocument.spreadsheetml.revisionLog+xml"/>
  <Override PartName="/xl/revisions/revisionLog15111.xml" ContentType="application/vnd.openxmlformats-officedocument.spreadsheetml.revisionLog+xml"/>
  <Override PartName="/xl/revisions/revisionLog13921.xml" ContentType="application/vnd.openxmlformats-officedocument.spreadsheetml.revisionLog+xml"/>
  <Override PartName="/xl/revisions/revisionLog1223.xml" ContentType="application/vnd.openxmlformats-officedocument.spreadsheetml.revisionLog+xml"/>
  <Override PartName="/xl/worksheets/sheet10.xml" ContentType="application/vnd.openxmlformats-officedocument.spreadsheetml.worksheet+xml"/>
  <Override PartName="/xl/revisions/revisionLog122111.xml" ContentType="application/vnd.openxmlformats-officedocument.spreadsheetml.revisionLog+xml"/>
  <Override PartName="/xl/revisions/revisionLog1461111.xml" ContentType="application/vnd.openxmlformats-officedocument.spreadsheetml.revisionLog+xml"/>
  <Override PartName="/xl/revisions/revisionLog13011111.xml" ContentType="application/vnd.openxmlformats-officedocument.spreadsheetml.revisionLog+xml"/>
  <Override PartName="/xl/revisions/revisionHeaders.xml" ContentType="application/vnd.openxmlformats-officedocument.spreadsheetml.revisionHeaders+xml"/>
  <Override PartName="/xl/revisions/revisionLog1201.xml" ContentType="application/vnd.openxmlformats-officedocument.spreadsheetml.revisionLog+xml"/>
  <Override PartName="/xl/revisions/revisionLog12511.xml" ContentType="application/vnd.openxmlformats-officedocument.spreadsheetml.revisionLog+xml"/>
  <Override PartName="/xl/revisions/revisionLog113131.xml" ContentType="application/vnd.openxmlformats-officedocument.spreadsheetml.revisionLog+xml"/>
  <Override PartName="/xl/calcChain.xml" ContentType="application/vnd.openxmlformats-officedocument.spreadsheetml.calcChain+xml"/>
  <Override PartName="/xl/revisions/revisionLog17411.xml" ContentType="application/vnd.openxmlformats-officedocument.spreadsheetml.revisionLog+xml"/>
  <Override PartName="/xl/revisions/revisionLog1371.xml" ContentType="application/vnd.openxmlformats-officedocument.spreadsheetml.revisionLog+xml"/>
  <Override PartName="/xl/revisions/revisionLog137111.xml" ContentType="application/vnd.openxmlformats-officedocument.spreadsheetml.revisionLog+xml"/>
  <Override PartName="/xl/revisions/revisionLog13322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11101.xml" ContentType="application/vnd.openxmlformats-officedocument.spreadsheetml.revisionLog+xml"/>
  <Override PartName="/xl/revisions/revisionLog14811.xml" ContentType="application/vnd.openxmlformats-officedocument.spreadsheetml.revisionLog+xml"/>
  <Override PartName="/xl/revisions/revisionLog150111.xml" ContentType="application/vnd.openxmlformats-officedocument.spreadsheetml.revisionLog+xml"/>
  <Override PartName="/xl/revisions/revisionLog1611.xml" ContentType="application/vnd.openxmlformats-officedocument.spreadsheetml.revisionLog+xml"/>
  <Override PartName="/xl/revisions/revisionLog1101121.xml" ContentType="application/vnd.openxmlformats-officedocument.spreadsheetml.revisionLog+xml"/>
  <Override PartName="/xl/revisions/revisionLog1141.xml" ContentType="application/vnd.openxmlformats-officedocument.spreadsheetml.revisionLog+xml"/>
  <Override PartName="/xl/revisions/revisionLog145.xml" ContentType="application/vnd.openxmlformats-officedocument.spreadsheetml.revisionLog+xml"/>
  <Override PartName="/xl/revisions/revisionLog1103112.xml" ContentType="application/vnd.openxmlformats-officedocument.spreadsheetml.revisionLog+xml"/>
  <Override PartName="/xl/revisions/revisionLog14111.xml" ContentType="application/vnd.openxmlformats-officedocument.spreadsheetml.revisionLog+xml"/>
  <Override PartName="/xl/revisions/revisionLog192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1301111.xml" ContentType="application/vnd.openxmlformats-officedocument.spreadsheetml.revisionLog+xml"/>
  <Override PartName="/xl/revisions/revisionLog121111.xml" ContentType="application/vnd.openxmlformats-officedocument.spreadsheetml.revisionLog+xml"/>
  <Override PartName="/xl/revisions/revisionLog111112.xml" ContentType="application/vnd.openxmlformats-officedocument.spreadsheetml.revisionLog+xml"/>
  <Override PartName="/xl/revisions/revisionLog123.xml" ContentType="application/vnd.openxmlformats-officedocument.spreadsheetml.revisionLog+xml"/>
  <Override PartName="/xl/revisions/revisionLog1242.xml" ContentType="application/vnd.openxmlformats-officedocument.spreadsheetml.revisionLog+xml"/>
  <Override PartName="/xl/worksheets/sheet5.xml" ContentType="application/vnd.openxmlformats-officedocument.spreadsheetml.worksheet+xml"/>
  <Override PartName="/xl/revisions/revisionLog12221.xml" ContentType="application/vnd.openxmlformats-officedocument.spreadsheetml.revisionLog+xml"/>
  <Override PartName="/xl/revisions/revisionLog1712.xml" ContentType="application/vnd.openxmlformats-officedocument.spreadsheetml.revisionLog+xml"/>
  <Override PartName="/xl/revisions/revisionLog17121.xml" ContentType="application/vnd.openxmlformats-officedocument.spreadsheetml.revisionLog+xml"/>
  <Override PartName="/xl/revisions/revisionLog118211.xml" ContentType="application/vnd.openxmlformats-officedocument.spreadsheetml.revisionLog+xml"/>
  <Override PartName="/xl/revisions/revisionLog1231121.xml" ContentType="application/vnd.openxmlformats-officedocument.spreadsheetml.revisionLog+xml"/>
  <Override PartName="/xl/revisions/revisionLog1721111.xml" ContentType="application/vnd.openxmlformats-officedocument.spreadsheetml.revisionLog+xml"/>
  <Override PartName="/xl/revisions/revisionLog1311211.xml" ContentType="application/vnd.openxmlformats-officedocument.spreadsheetml.revisionLog+xml"/>
  <Override PartName="/xl/revisions/revisionLog1551.xml" ContentType="application/vnd.openxmlformats-officedocument.spreadsheetml.revisionLog+xml"/>
  <Override PartName="/xl/revisions/revisionLog11511.xml" ContentType="application/vnd.openxmlformats-officedocument.spreadsheetml.revisionLog+xml"/>
  <Override PartName="/xl/revisions/revisionLog136111.xml" ContentType="application/vnd.openxmlformats-officedocument.spreadsheetml.revisionLog+xml"/>
  <Override PartName="/xl/revisions/revisionLog11831.xml" ContentType="application/vnd.openxmlformats-officedocument.spreadsheetml.revisionLog+xml"/>
  <Override PartName="/xl/revisions/revisionLog19112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126112.xml" ContentType="application/vnd.openxmlformats-officedocument.spreadsheetml.revisionLog+xml"/>
  <Override PartName="/xl/revisions/revisionLog114111.xml" ContentType="application/vnd.openxmlformats-officedocument.spreadsheetml.revisionLog+xml"/>
  <Override PartName="/xl/revisions/revisionLog1193.xml" ContentType="application/vnd.openxmlformats-officedocument.spreadsheetml.revisionLog+xml"/>
  <Override PartName="/xl/revisions/revisionLog1182.xml" ContentType="application/vnd.openxmlformats-officedocument.spreadsheetml.revisionLog+xml"/>
  <Override PartName="/xl/revisions/revisionLog12311.xml" ContentType="application/vnd.openxmlformats-officedocument.spreadsheetml.revisionLog+xml"/>
  <Override PartName="/xl/revisions/revisionLog1321.xml" ContentType="application/vnd.openxmlformats-officedocument.spreadsheetml.revisionLog+xml"/>
  <Override PartName="/xl/revisions/revisionLog1332.xml" ContentType="application/vnd.openxmlformats-officedocument.spreadsheetml.revisionLog+xml"/>
  <Override PartName="/xl/revisions/revisionLog1141111.xml" ContentType="application/vnd.openxmlformats-officedocument.spreadsheetml.revisionLog+xml"/>
  <Override PartName="/xl/revisions/revisionLog11612.xml" ContentType="application/vnd.openxmlformats-officedocument.spreadsheetml.revisionLog+xml"/>
  <Override PartName="/xl/revisions/revisionLog17211.xml" ContentType="application/vnd.openxmlformats-officedocument.spreadsheetml.revisionLog+xml"/>
  <Override PartName="/xl/revisions/revisionLog1171.xml" ContentType="application/vnd.openxmlformats-officedocument.spreadsheetml.revisionLog+xml"/>
  <Override PartName="/xl/revisions/revisionLog171111.xml" ContentType="application/vnd.openxmlformats-officedocument.spreadsheetml.revisionLog+xml"/>
  <Override PartName="/xl/revisions/revisionLog13811.xml" ContentType="application/vnd.openxmlformats-officedocument.spreadsheetml.revisionLog+xml"/>
  <Override PartName="/xl/revisions/revisionLog1351111.xml" ContentType="application/vnd.openxmlformats-officedocument.spreadsheetml.revisionLog+xml"/>
  <Override PartName="/xl/revisions/revisionLog139.xml" ContentType="application/vnd.openxmlformats-officedocument.spreadsheetml.revisionLog+xml"/>
  <Override PartName="/xl/revisions/revisionLog1310.xml" ContentType="application/vnd.openxmlformats-officedocument.spreadsheetml.revisionLog+xml"/>
  <Override PartName="/xl/revisions/revisionLog161112.xml" ContentType="application/vnd.openxmlformats-officedocument.spreadsheetml.revisionLog+xml"/>
  <Override PartName="/xl/revisions/revisionLog1102.xml" ContentType="application/vnd.openxmlformats-officedocument.spreadsheetml.revisionLog+xml"/>
  <Override PartName="/xl/revisions/revisionLog128.xml" ContentType="application/vnd.openxmlformats-officedocument.spreadsheetml.revisionLog+xml"/>
  <Override PartName="/xl/revisions/revisionLog13111.xml" ContentType="application/vnd.openxmlformats-officedocument.spreadsheetml.revisionLog+xml"/>
  <Override PartName="/xl/revisions/revisionLog129111.xml" ContentType="application/vnd.openxmlformats-officedocument.spreadsheetml.revisionLog+xml"/>
  <Override PartName="/xl/revisions/revisionLog11011211.xml" ContentType="application/vnd.openxmlformats-officedocument.spreadsheetml.revisionLog+xml"/>
  <Override PartName="/xl/revisions/revisionLog1491.xml" ContentType="application/vnd.openxmlformats-officedocument.spreadsheetml.revisionLog+xml"/>
  <Override PartName="/xl/revisions/revisionLog124211.xml" ContentType="application/vnd.openxmlformats-officedocument.spreadsheetml.revisionLog+xml"/>
  <Override PartName="/xl/revisions/revisionLog175.xml" ContentType="application/vnd.openxmlformats-officedocument.spreadsheetml.revisionLog+xml"/>
  <Override PartName="/xl/worksheets/sheet23.xml" ContentType="application/vnd.openxmlformats-officedocument.spreadsheetml.worksheet+xml"/>
  <Override PartName="/xl/revisions/revisionLog117.xml" ContentType="application/vnd.openxmlformats-officedocument.spreadsheetml.revisionLog+xml"/>
  <Override PartName="/xl/revisions/revisionLog120111.xml" ContentType="application/vnd.openxmlformats-officedocument.spreadsheetml.revisionLog+xml"/>
  <Override PartName="/xl/revisions/revisionLog110112.xml" ContentType="application/vnd.openxmlformats-officedocument.spreadsheetml.revisionLog+xml"/>
  <Override PartName="/xl/revisions/revisionLog1271111.xml" ContentType="application/vnd.openxmlformats-officedocument.spreadsheetml.revisionLog+xml"/>
  <Override PartName="/xl/revisions/revisionLog14611.xml" ContentType="application/vnd.openxmlformats-officedocument.spreadsheetml.revisionLog+xml"/>
  <Override PartName="/xl/revisions/revisionLog12412.xml" ContentType="application/vnd.openxmlformats-officedocument.spreadsheetml.revisionLog+xml"/>
  <Override PartName="/xl/revisions/revisionLog153.xml" ContentType="application/vnd.openxmlformats-officedocument.spreadsheetml.revisionLog+xml"/>
  <Override PartName="/xl/revisions/revisionLog1272.xml" ContentType="application/vnd.openxmlformats-officedocument.spreadsheetml.revisionLog+xml"/>
  <Override PartName="/xl/revisions/revisionLog164.xml" ContentType="application/vnd.openxmlformats-officedocument.spreadsheetml.revisionLog+xml"/>
  <Override PartName="/xl/worksheets/sheet12.xml" ContentType="application/vnd.openxmlformats-officedocument.spreadsheetml.worksheet+xml"/>
  <Override PartName="/xl/revisions/revisionLog142.xml" ContentType="application/vnd.openxmlformats-officedocument.spreadsheetml.revisionLog+xml"/>
  <Override PartName="/xl/revisions/revisionLog1261.xml" ContentType="application/vnd.openxmlformats-officedocument.spreadsheetml.revisionLog+xml"/>
  <Override PartName="/xl/revisions/revisionLog11221.xml" ContentType="application/vnd.openxmlformats-officedocument.spreadsheetml.revisionLog+xml"/>
  <Override PartName="/xl/revisions/revisionLog1481111.xml" ContentType="application/vnd.openxmlformats-officedocument.spreadsheetml.revisionLog+xml"/>
  <Override PartName="/xl/revisions/revisionLog1214.xml" ContentType="application/vnd.openxmlformats-officedocument.spreadsheetml.revisionLog+xml"/>
  <Override PartName="/xl/revisions/revisionLog1411.xml" ContentType="application/vnd.openxmlformats-officedocument.spreadsheetml.revisionLog+xml"/>
  <Override PartName="/xl/revisions/revisionLog131.xml" ContentType="application/vnd.openxmlformats-officedocument.spreadsheetml.revisionLog+xml"/>
  <Override PartName="/xl/revisions/revisionLog13212.xml" ContentType="application/vnd.openxmlformats-officedocument.spreadsheetml.revisionLog+xml"/>
  <Override PartName="/xl/revisions/revisionLog1731.xml" ContentType="application/vnd.openxmlformats-officedocument.spreadsheetml.revisionLog+xml"/>
  <Override PartName="/xl/revisions/revisionLog1242111.xml" ContentType="application/vnd.openxmlformats-officedocument.spreadsheetml.revisionLog+xml"/>
  <Override PartName="/xl/revisions/revisionLog139211.xml" ContentType="application/vnd.openxmlformats-officedocument.spreadsheetml.revisionLog+xml"/>
  <Override PartName="/xl/revisions/revisionLog1581.xml" ContentType="application/vnd.openxmlformats-officedocument.spreadsheetml.revisionLog+xml"/>
  <Override PartName="/xl/revisions/revisionLog113122.xml" ContentType="application/vnd.openxmlformats-officedocument.spreadsheetml.revisionLog+xml"/>
  <Override PartName="/xl/worksheets/sheet2.xml" ContentType="application/vnd.openxmlformats-officedocument.spreadsheetml.worksheet+xml"/>
  <Override PartName="/xl/revisions/revisionLog15.xml" ContentType="application/vnd.openxmlformats-officedocument.spreadsheetml.revisionLog+xml"/>
  <Override PartName="/xl/revisions/revisionLog120.xml" ContentType="application/vnd.openxmlformats-officedocument.spreadsheetml.revisionLog+xml"/>
  <Override PartName="/xl/revisions/revisionLog12021.xml" ContentType="application/vnd.openxmlformats-officedocument.spreadsheetml.revisionLog+xml"/>
  <Override PartName="/xl/revisions/revisionLog113111.xml" ContentType="application/vnd.openxmlformats-officedocument.spreadsheetml.revisionLog+xml"/>
  <Override PartName="/xl/revisions/revisionLog15411.xml" ContentType="application/vnd.openxmlformats-officedocument.spreadsheetml.revisionLog+xml"/>
  <Override PartName="/xl/revisions/revisionLog191114.xml" ContentType="application/vnd.openxmlformats-officedocument.spreadsheetml.revisionLog+xml"/>
  <Override PartName="/xl/revisions/revisionLog11311.xml" ContentType="application/vnd.openxmlformats-officedocument.spreadsheetml.revisionLog+xml"/>
  <Override PartName="/xl/revisions/revisionLog1911121.xml" ContentType="application/vnd.openxmlformats-officedocument.spreadsheetml.revisionLog+xml"/>
  <Override PartName="/xl/revisions/revisionLog1362.xml" ContentType="application/vnd.openxmlformats-officedocument.spreadsheetml.revisionLog+xml"/>
  <Override PartName="/xl/revisions/revisionLog135111.xml" ContentType="application/vnd.openxmlformats-officedocument.spreadsheetml.revisionLog+xml"/>
  <Override PartName="/xl/revisions/revisionLog115211111.xml" ContentType="application/vnd.openxmlformats-officedocument.spreadsheetml.revisionLog+xml"/>
  <Override PartName="/xl/revisions/revisionLog1501.xml" ContentType="application/vnd.openxmlformats-officedocument.spreadsheetml.revisionLog+xml"/>
  <Override PartName="/xl/revisions/revisionLog13521.xml" ContentType="application/vnd.openxmlformats-officedocument.spreadsheetml.revisionLog+xml"/>
  <Override PartName="/xl/revisions/revisionLog157111.xml" ContentType="application/vnd.openxmlformats-officedocument.spreadsheetml.revisionLog+xml"/>
  <Override PartName="/xl/revisions/revisionLog12341.xml" ContentType="application/vnd.openxmlformats-officedocument.spreadsheetml.revisionLog+xml"/>
  <Override PartName="/xl/revisions/revisionLog12811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1351.xml" ContentType="application/vnd.openxmlformats-officedocument.spreadsheetml.revisionLog+xml"/>
  <Override PartName="/xl/revisions/revisionLog16211.xml" ContentType="application/vnd.openxmlformats-officedocument.spreadsheetml.revisionLog+xml"/>
  <Override PartName="/xl/revisions/revisionLog1821.xml" ContentType="application/vnd.openxmlformats-officedocument.spreadsheetml.revisionLog+xml"/>
  <Override PartName="/xl/revisions/revisionLog1154.xml" ContentType="application/vnd.openxmlformats-officedocument.spreadsheetml.revisionLog+xml"/>
  <Override PartName="/xl/worksheets/sheet17.xml" ContentType="application/vnd.openxmlformats-officedocument.spreadsheetml.worksheet+xml"/>
  <Override PartName="/xl/revisions/revisionLog192111.xml" ContentType="application/vnd.openxmlformats-officedocument.spreadsheetml.revisionLog+xml"/>
  <Override PartName="/xl/revisions/revisionLog161131.xml" ContentType="application/vnd.openxmlformats-officedocument.spreadsheetml.revisionLog+xml"/>
  <Override PartName="/xl/revisions/revisionLog1611111.xml" ContentType="application/vnd.openxmlformats-officedocument.spreadsheetml.revisionLog+xml"/>
  <Override PartName="/xl/revisions/revisionLog128111.xml" ContentType="application/vnd.openxmlformats-officedocument.spreadsheetml.revisionLog+xml"/>
  <Override PartName="/xl/revisions/revisionLog158.xml" ContentType="application/vnd.openxmlformats-officedocument.spreadsheetml.revisionLog+xml"/>
  <Override PartName="/xl/revisions/revisionLog1132.xml" ContentType="application/vnd.openxmlformats-officedocument.spreadsheetml.revisionLog+xml"/>
  <Override PartName="/xl/revisions/revisionLog1111111.xml" ContentType="application/vnd.openxmlformats-officedocument.spreadsheetml.revisionLog+xml"/>
  <Override PartName="/xl/revisions/revisionLog1121.xml" ContentType="application/vnd.openxmlformats-officedocument.spreadsheetml.revisionLog+xml"/>
  <Override PartName="/xl/revisions/revisionLog1201211.xml" ContentType="application/vnd.openxmlformats-officedocument.spreadsheetml.revisionLog+xml"/>
  <Override PartName="/xl/revisions/revisionLog12111.xml" ContentType="application/vnd.openxmlformats-officedocument.spreadsheetml.revisionLog+xml"/>
  <Override PartName="/xl/revisions/revisionLog11412.xml" ContentType="application/vnd.openxmlformats-officedocument.spreadsheetml.revisionLog+xml"/>
  <Override PartName="/xl/revisions/revisionLog147.xml" ContentType="application/vnd.openxmlformats-officedocument.spreadsheetml.revisionLog+xml"/>
  <Override PartName="/xl/revisions/revisionLog13611.xml" ContentType="application/vnd.openxmlformats-officedocument.spreadsheetml.revisionLog+xml"/>
  <Override PartName="/xl/revisions/revisionLog194.xml" ContentType="application/vnd.openxmlformats-officedocument.spreadsheetml.revisionLog+xml"/>
  <Override PartName="/xl/revisions/revisionLog119131.xml" ContentType="application/vnd.openxmlformats-officedocument.spreadsheetml.revisionLog+xml"/>
  <Override PartName="/xl/revisions/revisionLog1110.xml" ContentType="application/vnd.openxmlformats-officedocument.spreadsheetml.revisionLog+xml"/>
  <Override PartName="/xl/revisions/revisionLog1291.xml" ContentType="application/vnd.openxmlformats-officedocument.spreadsheetml.revisionLog+xml"/>
  <Override PartName="/xl/revisions/revisionLog136.xml" ContentType="application/vnd.openxmlformats-officedocument.spreadsheetml.revisionLog+xml"/>
  <Override PartName="/xl/revisions/revisionLog1441.xml" ContentType="application/vnd.openxmlformats-officedocument.spreadsheetml.revisionLog+xml"/>
  <Override PartName="/xl/revisions/revisionLog1922.xml" ContentType="application/vnd.openxmlformats-officedocument.spreadsheetml.revisionLog+xml"/>
  <Override PartName="/xl/revisions/revisionLog125.xml" ContentType="application/vnd.openxmlformats-officedocument.spreadsheetml.revisionLog+xml"/>
  <Override PartName="/xl/revisions/revisionLog141111.xml" ContentType="application/vnd.openxmlformats-officedocument.spreadsheetml.revisionLog+xml"/>
  <Override PartName="/xl/revisions/revisionLog172.xml" ContentType="application/vnd.openxmlformats-officedocument.spreadsheetml.revisionLo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revisions/revisionLog114.xml" ContentType="application/vnd.openxmlformats-officedocument.spreadsheetml.revisionLog+xml"/>
  <Override PartName="/xl/revisions/revisionLog1911.xml" ContentType="application/vnd.openxmlformats-officedocument.spreadsheetml.revisionLog+xml"/>
  <Override PartName="/xl/revisions/revisionLog1233.xml" ContentType="application/vnd.openxmlformats-officedocument.spreadsheetml.revisionLog+xml"/>
  <Override PartName="/xl/revisions/revisionLog1611212.xml" ContentType="application/vnd.openxmlformats-officedocument.spreadsheetml.revisionLog+xml"/>
  <Override PartName="/xl/revisions/revisionLog130111111.xml" ContentType="application/vnd.openxmlformats-officedocument.spreadsheetml.revisionLog+xml"/>
  <Override PartName="/xl/revisions/revisionLog138211.xml" ContentType="application/vnd.openxmlformats-officedocument.spreadsheetml.revisionLog+xml"/>
  <Override PartName="/xl/revisions/revisionLog161.xml" ContentType="application/vnd.openxmlformats-officedocument.spreadsheetml.revisionLog+xml"/>
  <Override PartName="/xl/revisions/revisionLog12212.xml" ContentType="application/vnd.openxmlformats-officedocument.spreadsheetml.revisionLog+xml"/>
  <Override PartName="/xl/revisions/revisionLog122121.xml" ContentType="application/vnd.openxmlformats-officedocument.spreadsheetml.revisionLog+xml"/>
  <Override PartName="/xl/revisions/revisionLog11021.xml" ContentType="application/vnd.openxmlformats-officedocument.spreadsheetml.revisionLog+xml"/>
  <Override PartName="/xl/revisions/revisionLog150.xml" ContentType="application/vnd.openxmlformats-officedocument.spreadsheetml.revisionLog+xml"/>
  <Override PartName="/xl/revisions/revisionLog1241111.xml" ContentType="application/vnd.openxmlformats-officedocument.spreadsheetml.revisionLog+xml"/>
  <Override PartName="/xl/revisions/revisionLog13231.xml" ContentType="application/vnd.openxmlformats-officedocument.spreadsheetml.revisionLog+xml"/>
  <Override PartName="/xl/revisions/revisionLog1222.xml" ContentType="application/vnd.openxmlformats-officedocument.spreadsheetml.revisionLog+xml"/>
  <Override PartName="/xl/revisions/revisionLog13712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134111.xml" ContentType="application/vnd.openxmlformats-officedocument.spreadsheetml.revisionLog+xml"/>
  <Override PartName="/xl/revisions/revisionLog11521111.xml" ContentType="application/vnd.openxmlformats-officedocument.spreadsheetml.revisionLog+xml"/>
  <Override PartName="/xl/revisions/revisionLog13711111.xml" ContentType="application/vnd.openxmlformats-officedocument.spreadsheetml.revisionLog+xml"/>
  <Override PartName="/xl/revisions/revisionLog1392.xml" ContentType="application/vnd.openxmlformats-officedocument.spreadsheetml.revisionLog+xml"/>
  <Override PartName="/xl/revisions/revisionLog12521.xml" ContentType="application/vnd.openxmlformats-officedocument.spreadsheetml.revisionLog+xml"/>
  <Override PartName="/xl/revisions/revisionLog156111.xml" ContentType="application/vnd.openxmlformats-officedocument.spreadsheetml.revisionLog+xml"/>
  <Override PartName="/xl/revisions/revisionLog1211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1381.xml" ContentType="application/vnd.openxmlformats-officedocument.spreadsheetml.revisionLog+xml"/>
  <Override PartName="/xl/revisions/revisionLog1131311.xml" ContentType="application/vnd.openxmlformats-officedocument.spreadsheetml.revisionLog+xml"/>
  <Override PartName="/xl/revisions/revisionLog15211.xml" ContentType="application/vnd.openxmlformats-officedocument.spreadsheetml.revisionLog+xml"/>
  <Override PartName="/xl/revisions/revisionLog1183111.xml" ContentType="application/vnd.openxmlformats-officedocument.spreadsheetml.revisionLog+xml"/>
  <Override PartName="/xl/revisions/revisionLog1531.xml" ContentType="application/vnd.openxmlformats-officedocument.spreadsheetml.revisionLog+xml"/>
  <Override PartName="/xl/revisions/revisionLog1151112.xml" ContentType="application/vnd.openxmlformats-officedocument.spreadsheetml.revisionLog+xml"/>
  <Override PartName="/xl/revisions/revisionLog1184.xml" ContentType="application/vnd.openxmlformats-officedocument.spreadsheetml.revisionLog+xml"/>
  <Override PartName="/xl/revisions/revisionLog11811.xml" ContentType="application/vnd.openxmlformats-officedocument.spreadsheetml.revisionLog+xml"/>
  <Override PartName="/xl/revisions/revisionLog1161111.xml" ContentType="application/vnd.openxmlformats-officedocument.spreadsheetml.revisionLog+xml"/>
  <Override PartName="/xl/sharedStrings.xml" ContentType="application/vnd.openxmlformats-officedocument.spreadsheetml.sharedStrings+xml"/>
  <Override PartName="/xl/revisions/revisionLog1371111.xml" ContentType="application/vnd.openxmlformats-officedocument.spreadsheetml.revisionLog+xml"/>
  <Override PartName="/xl/revisions/revisionLog1312.xml" ContentType="application/vnd.openxmlformats-officedocument.spreadsheetml.revisionLog+xml"/>
  <Override PartName="/xl/revisions/revisionLog1323.xml" ContentType="application/vnd.openxmlformats-officedocument.spreadsheetml.revisionLog+xml"/>
  <Override PartName="/xl/revisions/revisionLog191111.xml" ContentType="application/vnd.openxmlformats-officedocument.spreadsheetml.revisionLog+xml"/>
  <Override PartName="/xl/revisions/revisionLog1151.xml" ContentType="application/vnd.openxmlformats-officedocument.spreadsheetml.revisionLog+xml"/>
  <Override PartName="/xl/revisions/revisionLog1162.xml" ContentType="application/vnd.openxmlformats-officedocument.spreadsheetml.revisionLog+xml"/>
  <Override PartName="/xl/revisions/revisionLog127111.xml" ContentType="application/vnd.openxmlformats-officedocument.spreadsheetml.revisionLog+xml"/>
  <Override PartName="/xl/revisions/revisionLog13321.xml" ContentType="application/vnd.openxmlformats-officedocument.spreadsheetml.revisionLog+xml"/>
  <Override PartName="/xl/revisions/revisionLog1104.xml" ContentType="application/vnd.openxmlformats-officedocument.spreadsheetml.revisionLog+xml"/>
  <Override PartName="/xl/revisions/revisionLog12141.xml" ContentType="application/vnd.openxmlformats-officedocument.spreadsheetml.revisionLog+xml"/>
  <Override PartName="/xl/revisions/revisionLog1301.xml" ContentType="application/vnd.openxmlformats-officedocument.spreadsheetml.revisionLog+xml"/>
  <Override PartName="/xl/revisions/revisionLog149111.xml" ContentType="application/vnd.openxmlformats-officedocument.spreadsheetml.revisionLog+xml"/>
  <Override PartName="/xl/revisions/revisionLog13113.xml" ContentType="application/vnd.openxmlformats-officedocument.spreadsheetml.revisionLog+xml"/>
  <Override PartName="/xl/revisions/revisionLog11111.xml" ContentType="application/vnd.openxmlformats-officedocument.spreadsheetml.revisionLog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revisions/revisionLog1.xml" ContentType="application/vnd.openxmlformats-officedocument.spreadsheetml.revisionLog+xml"/>
  <Override PartName="/xl/revisions/revisionLog12611.xml" ContentType="application/vnd.openxmlformats-officedocument.spreadsheetml.revisionLog+xml"/>
  <Override PartName="/xl/revisions/revisionLog162111.xml" ContentType="application/vnd.openxmlformats-officedocument.spreadsheetml.revisionLog+xml"/>
  <Override PartName="/xl/revisions/revisionLog11912.xml" ContentType="application/vnd.openxmlformats-officedocument.spreadsheetml.revisionLog+xml"/>
  <Override PartName="/xl/revisions/revisionLog1291111.xml" ContentType="application/vnd.openxmlformats-officedocument.spreadsheetml.revisionLog+xml"/>
  <Override PartName="/xl/revisions/revisionLog119.xml" ContentType="application/vnd.openxmlformats-officedocument.spreadsheetml.revisionLog+xml"/>
  <Override PartName="/xl/revisions/revisionLog166.xml" ContentType="application/vnd.openxmlformats-officedocument.spreadsheetml.revisionLog+xml"/>
  <Override PartName="/xl/revisions/revisionLog1471.xml" ContentType="application/vnd.openxmlformats-officedocument.spreadsheetml.revisionLog+xml"/>
  <Override PartName="/xl/revisions/revisionLog1621.xml" ContentType="application/vnd.openxmlformats-officedocument.spreadsheetml.revisionLog+xml"/>
  <Override PartName="/xl/revisions/revisionLog110311.xml" ContentType="application/vnd.openxmlformats-officedocument.spreadsheetml.revisionLog+xml"/>
  <Override PartName="/xl/worksheets/sheet14.xml" ContentType="application/vnd.openxmlformats-officedocument.spreadsheetml.worksheet+xml"/>
  <Override PartName="/xl/revisions/revisionLog191.xml" ContentType="application/vnd.openxmlformats-officedocument.spreadsheetml.revisionLog+xml"/>
  <Override PartName="/xl/revisions/revisionLog115211.xml" ContentType="application/vnd.openxmlformats-officedocument.spreadsheetml.revisionLog+xml"/>
  <Override PartName="/xl/revisions/revisionLog14121.xml" ContentType="application/vnd.openxmlformats-officedocument.spreadsheetml.revisionLog+xml"/>
  <Override PartName="/xl/revisions/revisionLog144.xml" ContentType="application/vnd.openxmlformats-officedocument.spreadsheetml.revisionLog+xml"/>
  <Override PartName="/xl/revisions/revisionLog155.xml" ContentType="application/vnd.openxmlformats-officedocument.spreadsheetml.revisionLog+xml"/>
  <Override PartName="/xl/revisions/revisionLog1103111.xml" ContentType="application/vnd.openxmlformats-officedocument.spreadsheetml.revisionLog+xml"/>
  <Override PartName="/xl/revisions/revisionLog133.xml" ContentType="application/vnd.openxmlformats-officedocument.spreadsheetml.revisionLog+xml"/>
  <Override PartName="/xl/revisions/revisionLog11212.xml" ContentType="application/vnd.openxmlformats-officedocument.spreadsheetml.revisionLog+xml"/>
  <Override PartName="/xl/revisions/revisionLog1252.xml" ContentType="application/vnd.openxmlformats-officedocument.spreadsheetml.revisionLog+xml"/>
  <Override PartName="/xl/revisions/revisionLog13411.xml" ContentType="application/vnd.openxmlformats-officedocument.spreadsheetml.revisionLog+xml"/>
  <Override PartName="/xl/revisions/revisionLog16112.xml" ContentType="application/vnd.openxmlformats-officedocument.spreadsheetml.revisionLo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revisions/revisionLog17.xml" ContentType="application/vnd.openxmlformats-officedocument.spreadsheetml.revisionLog+xml"/>
  <Override PartName="/xl/revisions/revisionLog1241.xml" ContentType="application/vnd.openxmlformats-officedocument.spreadsheetml.revisionLog+xml"/>
  <Override PartName="/xl/revisions/revisionLog11521.xml" ContentType="application/vnd.openxmlformats-officedocument.spreadsheetml.revisionLog+xml"/>
  <Override PartName="/xl/revisions/revisionLog111111.xml" ContentType="application/vnd.openxmlformats-officedocument.spreadsheetml.revisionLog+xml"/>
  <Override PartName="/xl/revisions/revisionLog122.xml" ContentType="application/vnd.openxmlformats-officedocument.spreadsheetml.revisionLog+xml"/>
  <Override PartName="/xl/revisions/revisionLog123112.xml" ContentType="application/vnd.openxmlformats-officedocument.spreadsheetml.revisionLog+xml"/>
  <Override PartName="/xl/revisions/revisionLog133111.xml" ContentType="application/vnd.openxmlformats-officedocument.spreadsheetml.revisionLog+xml"/>
  <Override PartName="/xl/revisions/revisionLog14911.xml" ContentType="application/vnd.openxmlformats-officedocument.spreadsheetml.revisionLog+xml"/>
  <Override PartName="/xl/revisions/revisionLog155111.xml" ContentType="application/vnd.openxmlformats-officedocument.spreadsheetml.revisionLog+xml"/>
  <Override PartName="/xl/revisions/revisionLog11051.xml" ContentType="application/vnd.openxmlformats-officedocument.spreadsheetml.revisionLog+xml"/>
  <Override PartName="/xl/revisions/revisionLog1711.xml" ContentType="application/vnd.openxmlformats-officedocument.spreadsheetml.revisionLog+xml"/>
  <Override PartName="/xl/revisions/revisionLog111.xml" ContentType="application/vnd.openxmlformats-officedocument.spreadsheetml.revisionLog+xml"/>
  <Override PartName="/xl/revisions/revisionLog12012.xml" ContentType="application/vnd.openxmlformats-officedocument.spreadsheetml.revisionLog+xml"/>
  <Override PartName="/xl/revisions/revisionLog11313.xml" ContentType="application/vnd.openxmlformats-officedocument.spreadsheetml.revisionLog+xml"/>
  <Override PartName="/xl/revisions/revisionLog1201112.xml" ContentType="application/vnd.openxmlformats-officedocument.spreadsheetml.revisionLog+xml"/>
  <Override PartName="/xl/revisions/revisionLog14211.xml" ContentType="application/vnd.openxmlformats-officedocument.spreadsheetml.revisionLog+xml"/>
  <Override PartName="/xl/revisions/revisionLog1561.xml" ContentType="application/vnd.openxmlformats-officedocument.spreadsheetml.revisionLog+xml"/>
  <Override PartName="/xl/revisions/revisionLog11841.xml" ContentType="application/vnd.openxmlformats-officedocument.spreadsheetml.revisionLog+xml"/>
  <Override PartName="/xl/revisions/revisionLog1711111.xml" ContentType="application/vnd.openxmlformats-officedocument.spreadsheetml.revisionLog+xml"/>
  <Override PartName="/xl/revisions/revisionLog1342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12813.xml" ContentType="application/vnd.openxmlformats-officedocument.spreadsheetml.revisionLog+xml"/>
  <Override PartName="/xl/revisions/revisionLog15711.xml" ContentType="application/vnd.openxmlformats-officedocument.spreadsheetml.revisionLog+xml"/>
  <Override PartName="/xl/revisions/revisionLog19111.xml" ContentType="application/vnd.openxmlformats-officedocument.spreadsheetml.revisionLog+xml"/>
  <Override PartName="/xl/worksheets/sheet19.xml" ContentType="application/vnd.openxmlformats-officedocument.spreadsheetml.worksheet+xml"/>
  <Override PartName="/xl/revisions/revisionLog1131111.xml" ContentType="application/vnd.openxmlformats-officedocument.spreadsheetml.revisionLog+xml"/>
  <Override PartName="/xl/revisions/revisionLog1181.xml" ContentType="application/vnd.openxmlformats-officedocument.spreadsheetml.revisionLog+xml"/>
  <Override PartName="/xl/revisions/revisionLog126111.xml" ContentType="application/vnd.openxmlformats-officedocument.spreadsheetml.revisionLog+xml"/>
  <Override PartName="/xl/revisions/revisionLog1331.xml" ContentType="application/vnd.openxmlformats-officedocument.spreadsheetml.revisionLog+xml"/>
  <Override PartName="/xl/revisions/revisionLog1812.xml" ContentType="application/vnd.openxmlformats-officedocument.spreadsheetml.revisionLog+xml"/>
  <Override PartName="/xl/revisions/revisionLog118311.xml" ContentType="application/vnd.openxmlformats-officedocument.spreadsheetml.revisionLog+xml"/>
  <Override PartName="/xl/revisions/revisionLog13821.xml" ContentType="application/vnd.openxmlformats-officedocument.spreadsheetml.revisionLog+xml"/>
  <Override PartName="/xl/revisions/revisionLog148111.xml" ContentType="application/vnd.openxmlformats-officedocument.spreadsheetml.revisionLog+xml"/>
  <Override PartName="/xl/revisions/revisionLog1192.xml" ContentType="application/vnd.openxmlformats-officedocument.spreadsheetml.revisionLog+xml"/>
  <Override PartName="/docProps/core.xml" ContentType="application/vnd.openxmlformats-package.core-properties+xml"/>
  <Override PartName="/xl/revisions/revisionLog11611.xml" ContentType="application/vnd.openxmlformats-officedocument.spreadsheetml.revisionLog+xml"/>
  <Override PartName="/xl/revisions/revisionLog1123.xml" ContentType="application/vnd.openxmlformats-officedocument.spreadsheetml.revisionLog+xml"/>
  <Override PartName="/xl/revisions/revisionLog149.xml" ContentType="application/vnd.openxmlformats-officedocument.spreadsheetml.revisionLog+xml"/>
  <Override PartName="/xl/revisions/revisionLog15011.xml" ContentType="application/vnd.openxmlformats-officedocument.spreadsheetml.revisionLog+xml"/>
  <Override PartName="/xl/revisions/revisionLog1341111.xml" ContentType="application/vnd.openxmlformats-officedocument.spreadsheetml.revisionLog+xml"/>
  <Override PartName="/xl/revisions/revisionLog127.xml" ContentType="application/vnd.openxmlformats-officedocument.spreadsheetml.revisionLog+xml"/>
  <Override PartName="/xl/revisions/revisionLog138.xml" ContentType="application/vnd.openxmlformats-officedocument.spreadsheetml.revisionLog+xml"/>
  <Override PartName="/xl/revisions/revisionLog161111.xml" ContentType="application/vnd.openxmlformats-officedocument.spreadsheetml.revisionLog+xml"/>
  <Override PartName="/xl/revisions/revisionLog174.xml" ContentType="application/vnd.openxmlformats-officedocument.spreadsheetml.revisionLog+xml"/>
  <Override PartName="/xl/revisions/revisionLog1112.xml" ContentType="application/vnd.openxmlformats-officedocument.spreadsheetml.revisionLog+xml"/>
  <Override PartName="/xl/revisions/revisionLog136211.xml" ContentType="application/vnd.openxmlformats-officedocument.spreadsheetml.revisionLog+xml"/>
  <Override PartName="/xl/revisions/revisionLog19212.xml" ContentType="application/vnd.openxmlformats-officedocument.spreadsheetml.revisionLog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revisions/revisionLog116.xml" ContentType="application/vnd.openxmlformats-officedocument.spreadsheetml.revisionLog+xml"/>
  <Override PartName="/xl/revisions/revisionLog1101.xml" ContentType="application/vnd.openxmlformats-officedocument.spreadsheetml.revisionLog+xml"/>
  <Override PartName="/xl/revisions/revisionLog119111.xml" ContentType="application/vnd.openxmlformats-officedocument.spreadsheetml.revisionLog+xml"/>
  <Override PartName="/xl/revisions/revisionLog12411.xml" ContentType="application/vnd.openxmlformats-officedocument.spreadsheetml.revisionLog+xml"/>
  <Override PartName="/xl/revisions/revisionLog163.xml" ContentType="application/vnd.openxmlformats-officedocument.spreadsheetml.revisionLog+xml"/>
  <Override PartName="/xl/revisions/revisionLog11231.xml" ContentType="application/vnd.openxmlformats-officedocument.spreadsheetml.revisionLog+xml"/>
  <Override PartName="/xl/revisions/revisionLog1261111.xml" ContentType="application/vnd.openxmlformats-officedocument.spreadsheetml.revisionLog+xml"/>
  <Override PartName="/xl/revisions/revisionLog11712.xml" ContentType="application/vnd.openxmlformats-officedocument.spreadsheetml.revisionLog+xml"/>
  <Override PartName="/xl/revisions/revisionLog1282.xml" ContentType="application/vnd.openxmlformats-officedocument.spreadsheetml.revisionLog+xml"/>
  <Override PartName="/xl/revisions/revisionLog120121.xml" ContentType="application/vnd.openxmlformats-officedocument.spreadsheetml.revisionLog+xml"/>
  <Override PartName="/xl/revisions/revisionLog1251112.xml" ContentType="application/vnd.openxmlformats-officedocument.spreadsheetml.revisionLog+xml"/>
  <Override PartName="/xl/revisions/revisionLog132122.xml" ContentType="application/vnd.openxmlformats-officedocument.spreadsheetml.revisionLog+xml"/>
  <Override PartName="/xl/worksheets/sheet11.xml" ContentType="application/vnd.openxmlformats-officedocument.spreadsheetml.worksheet+xml"/>
  <Default Extension="rels" ContentType="application/vnd.openxmlformats-package.relationships+xml"/>
  <Override PartName="/xl/revisions/revisionLog17311.xml" ContentType="application/vnd.openxmlformats-officedocument.spreadsheetml.revisionLog+xml"/>
  <Override PartName="/xl/revisions/revisionLog1271.xml" ContentType="application/vnd.openxmlformats-officedocument.spreadsheetml.revisionLog+xml"/>
  <Override PartName="/xl/revisions/revisionLog132111.xml" ContentType="application/vnd.openxmlformats-officedocument.spreadsheetml.revisionLog+xml"/>
  <Override PartName="/xl/revisions/revisionLog152.xml" ContentType="application/vnd.openxmlformats-officedocument.spreadsheetml.revisionLog+xml"/>
  <Override PartName="/xl/revisions/revisionLog13911.xml" ContentType="application/vnd.openxmlformats-officedocument.spreadsheetml.revisionLog+xml"/>
  <Override PartName="/xl/revisions/revisionLog1421.xml" ContentType="application/vnd.openxmlformats-officedocument.spreadsheetml.revisionLog+xml"/>
  <Override PartName="/xl/revisions/revisionLog1410.xml" ContentType="application/vnd.openxmlformats-officedocument.spreadsheetml.revisionLog+xml"/>
  <Override PartName="/xl/revisions/revisionLog171211.xml" ContentType="application/vnd.openxmlformats-officedocument.spreadsheetml.revisionLog+xml"/>
  <Override PartName="/xl/revisions/revisionLog110111.xml" ContentType="application/vnd.openxmlformats-officedocument.spreadsheetml.revisionLog+xml"/>
  <Override PartName="/xl/revisions/revisionLog141.xml" ContentType="application/vnd.openxmlformats-officedocument.spreadsheetml.revisionLog+xml"/>
  <Override PartName="/xl/revisions/revisionLog1213.xml" ContentType="application/vnd.openxmlformats-officedocument.spreadsheetml.revisionLog+xml"/>
  <Override PartName="/xl/revisions/revisionLog1741.xml" ContentType="application/vnd.openxmlformats-officedocument.spreadsheetml.revisionLog+xml"/>
  <Override PartName="/xl/revisions/revisionLog1181111.xml" ContentType="application/vnd.openxmlformats-officedocument.spreadsheetml.revisionLog+xml"/>
  <Override PartName="/xl/revisions/revisionLog1202.xml" ContentType="application/vnd.openxmlformats-officedocument.spreadsheetml.revisionLog+xml"/>
  <Override PartName="/xl/revisions/revisionLog154111.xml" ContentType="application/vnd.openxmlformats-officedocument.spreadsheetml.revisionLog+xml"/>
  <Override PartName="/xl/revisions/revisionLog11012.xml" ContentType="application/vnd.openxmlformats-officedocument.spreadsheetml.revisionLog+xml"/>
  <Override PartName="/xl/revisions/revisionLog18111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130.xml" ContentType="application/vnd.openxmlformats-officedocument.spreadsheetml.revisionLog+xml"/>
  <Override PartName="/xl/revisions/revisionLog1522.xml" ContentType="application/vnd.openxmlformats-officedocument.spreadsheetml.revisionLog+xml"/>
  <Override PartName="/xl/revisions/revisionLog13211.xml" ContentType="application/vnd.openxmlformats-officedocument.spreadsheetml.revisionLog+xml"/>
  <Override PartName="/xl/revisions/revisionLog113121.xml" ContentType="application/vnd.openxmlformats-officedocument.spreadsheetml.revisionLog+xml"/>
  <Override PartName="/xl/revisions/revisionLog14711.xml" ContentType="application/vnd.openxmlformats-officedocument.spreadsheetml.revisionLog+xml"/>
  <Override PartName="/xl/revisions/revisionLog12512.xml" ContentType="application/vnd.openxmlformats-officedocument.spreadsheetml.revisionLog+xml"/>
  <Override PartName="/xl/revisions/revisionLog120211.xml" ContentType="application/vnd.openxmlformats-officedocument.spreadsheetml.revisionLog+xml"/>
  <Override PartName="/xl/worksheets/sheet1.xml" ContentType="application/vnd.openxmlformats-officedocument.spreadsheetml.worksheet+xml"/>
  <Override PartName="/xl/revisions/revisionLog125111.xml" ContentType="application/vnd.openxmlformats-officedocument.spreadsheetml.revisionLog+xml"/>
  <Override PartName="/xl/revisions/revisionLog1511.xml" ContentType="application/vnd.openxmlformats-officedocument.spreadsheetml.revisionLog+xml"/>
  <Override PartName="/xl/revisions/revisionLog1361.xml" ContentType="application/vnd.openxmlformats-officedocument.spreadsheetml.revisionLog+xml"/>
  <Override PartName="/xl/revisions/revisionLog1372.xml" ContentType="application/vnd.openxmlformats-officedocument.spreadsheetml.revisionLog+xml"/>
  <Override PartName="/xl/revisions/revisionLog11321.xml" ContentType="application/vnd.openxmlformats-officedocument.spreadsheetml.revisionLog+xml"/>
  <Override PartName="/xl/revisions/revisionLog191113.xml" ContentType="application/vnd.openxmlformats-officedocument.spreadsheetml.revisionLog+xml"/>
  <Override PartName="/xl/revisions/revisionLog192121.xml" ContentType="application/vnd.openxmlformats-officedocument.spreadsheetml.revisionLog+xml"/>
  <Override PartName="/xl/revisions/revisionLog1152111.xml" ContentType="application/vnd.openxmlformats-officedocument.spreadsheetml.revisionLog+xml"/>
  <Override PartName="/xl/revisions/revisionLog1153.xml" ContentType="application/vnd.openxmlformats-officedocument.spreadsheetml.revisionLog+xml"/>
  <Override PartName="/xl/revisions/revisionLog147111.xml" ContentType="application/vnd.openxmlformats-officedocument.spreadsheetml.revisionLog+xml"/>
  <Override PartName="/xl/revisions/revisionLog12821.xml" ContentType="application/vnd.openxmlformats-officedocument.spreadsheetml.revisionLog+xml"/>
  <Override PartName="/xl/revisions/revisionLog16221.xml" ContentType="application/vnd.openxmlformats-officedocument.spreadsheetml.revisionLog+xml"/>
  <Override PartName="/xl/revisions/revisionLog1106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12121.xml" ContentType="application/vnd.openxmlformats-officedocument.spreadsheetml.revisionLog+xml"/>
  <Override PartName="/xl/revisions/revisionLog113211.xml" ContentType="application/vnd.openxmlformats-officedocument.spreadsheetml.revisionLog+xml"/>
  <Override PartName="/xl/revisions/revisionLog15511.xml" ContentType="application/vnd.openxmlformats-officedocument.spreadsheetml.revisionLog+xml"/>
  <Override PartName="/xl/worksheets/sheet16.xml" ContentType="application/vnd.openxmlformats-officedocument.spreadsheetml.worksheet+xml"/>
  <Override PartName="/xl/revisions/revisionLog11411.xml" ContentType="application/vnd.openxmlformats-officedocument.spreadsheetml.revisionLog+xml"/>
  <Override PartName="/xl/revisions/revisionLog118111.xml" ContentType="application/vnd.openxmlformats-officedocument.spreadsheetml.revisionLog+xml"/>
  <Override PartName="/xl/revisions/revisionLog1101111.xml" ContentType="application/vnd.openxmlformats-officedocument.spreadsheetml.revisionLog+xml"/>
  <Override PartName="/xl/revisions/revisionLog1131.xml" ContentType="application/vnd.openxmlformats-officedocument.spreadsheetml.revisionLog+xml"/>
  <Override PartName="/xl/revisions/revisionLog193.xml" ContentType="application/vnd.openxmlformats-officedocument.spreadsheetml.revisionLog+xml"/>
  <Override PartName="/xl/revisions/revisionLog13621.xml" ContentType="application/vnd.openxmlformats-officedocument.spreadsheetml.revisionLog+xml"/>
  <Override PartName="/xl/revisions/revisionLog146.xml" ContentType="application/vnd.openxmlformats-officedocument.spreadsheetml.revisionLog+xml"/>
  <Override PartName="/xl/revisions/revisionLog157.xml" ContentType="application/vnd.openxmlformats-officedocument.spreadsheetml.revisionLog+xml"/>
  <Override PartName="/xl/revisions/revisionLog14112.xml" ContentType="application/vnd.openxmlformats-officedocument.spreadsheetml.revisionLog+xml"/>
  <Override PartName="/xl/revisions/revisionLog141121.xml" ContentType="application/vnd.openxmlformats-officedocument.spreadsheetml.revisionLog+xml"/>
  <Override PartName="/xl/revisions/revisionLog12911.xml" ContentType="application/vnd.openxmlformats-officedocument.spreadsheetml.revisionLog+xml"/>
  <Override PartName="/xl/revisions/revisionLog135.xml" ContentType="application/vnd.openxmlformats-officedocument.spreadsheetml.revisionLog+xml"/>
  <Override PartName="/xl/revisions/revisionLog1811111.xml" ContentType="application/vnd.openxmlformats-officedocument.spreadsheetml.revisionLog+xml"/>
  <Override PartName="/xl/revisions/revisionLog1451.xml" ContentType="application/vnd.openxmlformats-officedocument.spreadsheetml.revisionLog+xml"/>
  <Override PartName="/xl/revisions/revisionLog182.xml" ContentType="application/vnd.openxmlformats-officedocument.spreadsheetml.revisionLog+xml"/>
  <Override PartName="/xl/revisions/revisionLog1254.xml" ContentType="application/vnd.openxmlformats-officedocument.spreadsheetml.revisionLog+xml"/>
  <Override PartName="/xl/worksheets/sheet6.xml" ContentType="application/vnd.openxmlformats-officedocument.spreadsheetml.worksheet+xml"/>
  <Override PartName="/xl/revisions/revisionLog19.xml" ContentType="application/vnd.openxmlformats-officedocument.spreadsheetml.revisionLog+xml"/>
  <Override PartName="/xl/revisions/revisionLog1921.xml" ContentType="application/vnd.openxmlformats-officedocument.spreadsheetml.revisionLog+xml"/>
  <Override PartName="/xl/revisions/revisionLog124.xml" ContentType="application/vnd.openxmlformats-officedocument.spreadsheetml.revisionLog+xml"/>
  <Override PartName="/xl/revisions/revisionLog1611211.xml" ContentType="application/vnd.openxmlformats-officedocument.spreadsheetml.revisionLog+xml"/>
  <Override PartName="/xl/revisions/revisionLog171.xml" ContentType="application/vnd.openxmlformats-officedocument.spreadsheetml.revisionLog+xml"/>
  <Override PartName="/xl/revisions/revisionLog113.xml" ContentType="application/vnd.openxmlformats-officedocument.spreadsheetml.revisionLog+xml"/>
  <Override PartName="/xl/revisions/revisionLog1232.xml" ContentType="application/vnd.openxmlformats-officedocument.spreadsheetml.revisionLog+xml"/>
  <Override PartName="/xl/revisions/revisionLog13711.xml" ContentType="application/vnd.openxmlformats-officedocument.spreadsheetml.revisionLog+xml"/>
  <Override PartName="/xl/revisions/revisionLog1221.xml" ContentType="application/vnd.openxmlformats-officedocument.spreadsheetml.revisionLog+xml"/>
  <Override PartName="/xl/revisions/revisionLog11031.xml" ContentType="application/vnd.openxmlformats-officedocument.spreadsheetml.revisionLog+xml"/>
  <Override PartName="/xl/revisions/revisionLog12211.xml" ContentType="application/vnd.openxmlformats-officedocument.spreadsheetml.revisionLog+xml"/>
  <Override PartName="/xl/revisions/revisionLog1731111.xml" ContentType="application/vnd.openxmlformats-officedocument.spreadsheetml.revisionLog+xml"/>
  <Override PartName="/xl/revisions/revisionLog124111.xml" ContentType="application/vnd.openxmlformats-officedocument.spreadsheetml.revisionLog+xml"/>
  <Override PartName="/xl/revisions/revisionLog1321211.xml" ContentType="application/vnd.openxmlformats-officedocument.spreadsheetml.revisionLog+xml"/>
  <Override PartName="/xl/revisions/revisionLog1210.xml" ContentType="application/vnd.openxmlformats-officedocument.spreadsheetml.revisionLog+xml"/>
  <Override PartName="/xl/revisions/revisionLog1391.xml" ContentType="application/vnd.openxmlformats-officedocument.spreadsheetml.revisionLog+xml"/>
  <Override PartName="/xl/revisions/revisionLog17111.xml" ContentType="application/vnd.openxmlformats-officedocument.spreadsheetml.revisionLog+xml"/>
  <Override PartName="/xl/revisions/revisionLog1541.xml" ContentType="application/vnd.openxmlformats-officedocument.spreadsheetml.revisionLog+xml"/>
  <Override PartName="/xl/revisions/revisionLog8.xml" ContentType="application/vnd.openxmlformats-officedocument.spreadsheetml.revisionLog+xml"/>
  <Override PartName="/xl/revisions/revisionLog19113.xml" ContentType="application/vnd.openxmlformats-officedocument.spreadsheetml.revisionLog+xml"/>
  <Override PartName="/xl/revisions/revisionLog13011.xml" ContentType="application/vnd.openxmlformats-officedocument.spreadsheetml.revisionLog+xml"/>
  <Override PartName="/xl/revisions/revisionLog1151111.xml" ContentType="application/vnd.openxmlformats-officedocument.spreadsheetml.revisionLog+xml"/>
  <Override PartName="/xl/revisions/revisionLog1183.xml" ContentType="application/vnd.openxmlformats-officedocument.spreadsheetml.revisionLog+xml"/>
  <Override PartName="/xl/revisions/revisionLog12012111.xml" ContentType="application/vnd.openxmlformats-officedocument.spreadsheetml.revisionLog+xml"/>
  <Override PartName="/xl/revisions/revisionLog146111.xml" ContentType="application/vnd.openxmlformats-officedocument.spreadsheetml.revisionLog+xml"/>
  <Override PartName="/xl/revisions/revisionLog11821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13411111.xml" ContentType="application/vnd.openxmlformats-officedocument.spreadsheetml.revisionLog+xml"/>
  <Override PartName="/xl/revisions/revisionLog181111.xml" ContentType="application/vnd.openxmlformats-officedocument.spreadsheetml.revisionLog+xml"/>
  <Override PartName="/xl/revisions/revisionLog1322.xml" ContentType="application/vnd.openxmlformats-officedocument.spreadsheetml.revisionLog+xml"/>
  <Override PartName="/xl/revisions/revisionLog1361111.xml" ContentType="application/vnd.openxmlformats-officedocument.spreadsheetml.revisionLog+xml"/>
  <Override PartName="/xl/revisions/revisionLog1202111.xml" ContentType="application/vnd.openxmlformats-officedocument.spreadsheetml.revisionLog+xml"/>
  <Override PartName="/xl/revisions/revisionLog14511.xml" ContentType="application/vnd.openxmlformats-officedocument.spreadsheetml.revisionLog+xml"/>
  <Override PartName="/xl/revisions/revisionLog12312.xml" ContentType="application/vnd.openxmlformats-officedocument.spreadsheetml.revisionLog+xml"/>
  <Override PartName="/xl/revisions/revisionLog129.xml" ContentType="application/vnd.openxmlformats-officedocument.spreadsheetml.revisionLog+xml"/>
  <Override PartName="/xl/revisions/revisionLog1311.xml" ContentType="application/vnd.openxmlformats-officedocument.spreadsheetml.revisionLog+xml"/>
  <Override PartName="/xl/revisions/revisionLog11121.xml" ContentType="application/vnd.openxmlformats-officedocument.spreadsheetml.revisionLog+xml"/>
  <Override PartName="/xl/revisions/revisionLog112211.xml" ContentType="application/vnd.openxmlformats-officedocument.spreadsheetml.revisionLog+xml"/>
  <Override PartName="/xl/revisions/revisionLog1161.xml" ContentType="application/vnd.openxmlformats-officedocument.spreadsheetml.revisionLog+xml"/>
  <Override PartName="/xl/worksheets/sheet24.xml" ContentType="application/vnd.openxmlformats-officedocument.spreadsheetml.worksheet+xml"/>
  <Override PartName="/xl/revisions/revisionLog13112.xml" ContentType="application/vnd.openxmlformats-officedocument.spreadsheetml.revisionLog+xml"/>
  <Override PartName="/xl/revisions/revisionLog118.xml" ContentType="application/vnd.openxmlformats-officedocument.spreadsheetml.revisionLog+xml"/>
  <Override PartName="/xl/revisions/revisionLog165.xml" ContentType="application/vnd.openxmlformats-officedocument.spreadsheetml.revisionLog+xml"/>
  <Override PartName="/xl/revisions/revisionLog15311.xml" ContentType="application/vnd.openxmlformats-officedocument.spreadsheetml.revisionLog+xml"/>
  <Override PartName="/xl/revisions/revisionLog115221.xml" ContentType="application/vnd.openxmlformats-officedocument.spreadsheetml.revisionLog+xml"/>
  <Override PartName="/xl/revisions/revisionLog110113.xml" ContentType="application/vnd.openxmlformats-officedocument.spreadsheetml.revisionLog+xml"/>
  <Override PartName="/xl/revisions/revisionLog130111.xml" ContentType="application/vnd.openxmlformats-officedocument.spreadsheetml.revisionLog+xml"/>
  <Override PartName="/xl/revisions/revisionLog143.xml" ContentType="application/vnd.openxmlformats-officedocument.spreadsheetml.revisionLog+xml"/>
  <Override PartName="/xl/revisions/revisionLog1401.xml" ContentType="application/vnd.openxmlformats-officedocument.spreadsheetml.revisionLog+xml"/>
  <Override PartName="/xl/revisions/revisionLog13421.xml" ContentType="application/vnd.openxmlformats-officedocument.spreadsheetml.revisionLog+xml"/>
  <Override PartName="/xl/revisions/revisionLog1215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11531.xml" ContentType="application/vnd.openxmlformats-officedocument.spreadsheetml.revisionLog+xml"/>
  <Override PartName="/xl/revisions/revisionLog12711.xml" ContentType="application/vnd.openxmlformats-officedocument.spreadsheetml.revisionLog+xml"/>
  <Override PartName="/xl/revisions/revisionLog121.xml" ContentType="application/vnd.openxmlformats-officedocument.spreadsheetml.revisionLog+xml"/>
  <Override PartName="/xl/revisions/revisionLog1571.xml" ContentType="application/vnd.openxmlformats-officedocument.spreadsheetml.revisionLog+xml"/>
  <Override PartName="/xl/worksheets/sheet3.xml" ContentType="application/vnd.openxmlformats-officedocument.spreadsheetml.worksheet+xml"/>
  <Override PartName="/xl/revisions/revisionLog12011.xml" ContentType="application/vnd.openxmlformats-officedocument.spreadsheetml.revisionLog+xml"/>
  <Override PartName="/xl/revisions/revisionLog12812.xml" ContentType="application/vnd.openxmlformats-officedocument.spreadsheetml.revisionLog+xml"/>
  <Override PartName="/xl/revisions/revisionLog116111.xml" ContentType="application/vnd.openxmlformats-officedocument.spreadsheetml.revisionLog+xml"/>
  <Override PartName="/xl/revisions/revisionLog1341.xml" ContentType="application/vnd.openxmlformats-officedocument.spreadsheetml.revisionLog+xml"/>
  <Override PartName="/xl/revisions/revisionLog1411111.xml" ContentType="application/vnd.openxmlformats-officedocument.spreadsheetml.revisionLog+xml"/>
  <Override PartName="/xl/worksheets/sheet18.xml" ContentType="application/vnd.openxmlformats-officedocument.spreadsheetml.worksheet+xml"/>
  <Override PartName="/xl/revisions/revisionLog1811.xml" ContentType="application/vnd.openxmlformats-officedocument.spreadsheetml.revisionLog+xml"/>
  <Override PartName="/xl/revisions/revisionLog12112.xml" ContentType="application/vnd.openxmlformats-officedocument.spreadsheetml.revisionLog+xml"/>
  <Override PartName="/xl/revisions/revisionLog161121.xml" ContentType="application/vnd.openxmlformats-officedocument.spreadsheetml.revisionLog+xml"/>
  <Override PartName="/xl/revisions/revisionLog1133.xml" ContentType="application/vnd.openxmlformats-officedocument.spreadsheetml.revisionLog+xml"/>
  <Override PartName="/xl/revisions/revisionLog159.xml" ContentType="application/vnd.openxmlformats-officedocument.spreadsheetml.revisionLog+xml"/>
  <Override PartName="/xl/revisions/revisionLog14311.xml" ContentType="application/vnd.openxmlformats-officedocument.spreadsheetml.revisionLog+xml"/>
  <Override PartName="/xl/revisions/revisionLog137.xml" ContentType="application/vnd.openxmlformats-officedocument.spreadsheetml.revisionLog+xml"/>
  <Override PartName="/xl/revisions/revisionLog1111.xml" ContentType="application/vnd.openxmlformats-officedocument.spreadsheetml.revisionLog+xml"/>
  <Override PartName="/xl/revisions/revisionLog19211.xml" ContentType="application/vnd.openxmlformats-officedocument.spreadsheetml.revisionLog+xml"/>
  <Override PartName="/xl/revisions/revisionLog12421.xml" ContentType="application/vnd.openxmlformats-officedocument.spreadsheetml.revisionLog+xml"/>
  <Override PartName="/xl/revisions/revisionLog173111.xml" ContentType="application/vnd.openxmlformats-officedocument.spreadsheetml.revisionLog+xml"/>
  <Override PartName="/xl/revisions/revisionLog1541111.xml" ContentType="application/vnd.openxmlformats-officedocument.spreadsheetml.revisionLog+xml"/>
  <Override PartName="/xl/worksheets/sheet21.xml" ContentType="application/vnd.openxmlformats-officedocument.spreadsheetml.worksheet+xml"/>
  <Override PartName="/xl/revisions/revisionLog11711.xml" ContentType="application/vnd.openxmlformats-officedocument.spreadsheetml.revisionLog+xml"/>
  <Override PartName="/xl/revisions/revisionLog1281.xml" ContentType="application/vnd.openxmlformats-officedocument.spreadsheetml.revisionLog+xml"/>
  <Override PartName="/xl/revisions/revisionLog115.xml" ContentType="application/vnd.openxmlformats-officedocument.spreadsheetml.revisionLog+xml"/>
  <Override PartName="/xl/revisions/revisionLog1251111.xml" ContentType="application/vnd.openxmlformats-officedocument.spreadsheetml.revisionLog+xml"/>
  <Override PartName="/xl/revisions/revisionLog1131211.xml" ContentType="application/vnd.openxmlformats-officedocument.spreadsheetml.revisionLog+xml"/>
  <Override PartName="/xl/revisions/revisionLog132121.xml" ContentType="application/vnd.openxmlformats-officedocument.spreadsheetml.revisionLog+xml"/>
  <Override PartName="/xl/revisions/revisionLog1234.xml" ContentType="application/vnd.openxmlformats-officedocument.spreadsheetml.revisionLog+xml"/>
  <Override PartName="/xl/revisions/revisionLog162.xml" ContentType="application/vnd.openxmlformats-officedocument.spreadsheetml.revisionLog+xml"/>
  <Override PartName="/docProps/app.xml" ContentType="application/vnd.openxmlformats-officedocument.extended-properties+xml"/>
  <Override PartName="/xl/revisions/revisionLog1212.xml" ContentType="application/vnd.openxmlformats-officedocument.spreadsheetml.revisionLog+xml"/>
  <Override PartName="/xl/revisions/revisionLog140.xml" ContentType="application/vnd.openxmlformats-officedocument.spreadsheetml.revisionLog+xml"/>
  <Override PartName="/xl/revisions/revisionLog11011.xml" ContentType="application/vnd.openxmlformats-officedocument.spreadsheetml.revisionLog+xml"/>
  <Override PartName="/xl/revisions/revisionLog1382.xml" ContentType="application/vnd.openxmlformats-officedocument.spreadsheetml.revisionLog+xml"/>
  <Override PartName="/xl/revisions/revisionLog11031111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1521.xml" ContentType="application/vnd.openxmlformats-officedocument.spreadsheetml.revisionLog+xml"/>
  <Override PartName="/xl/revisions/revisionLog1381111.xml" ContentType="application/vnd.openxmlformats-officedocument.spreadsheetml.revisionLog+xml"/>
  <Override PartName="/xl/revisions/revisionLog110211.xml" ContentType="application/vnd.openxmlformats-officedocument.spreadsheetml.revisionLog+xml"/>
  <Override PartName="/xl/revisions/revisionLog11812.xml" ContentType="application/vnd.openxmlformats-officedocument.spreadsheetml.revisionLog+xml"/>
  <Override PartName="/xl/revisions/revisionLog191112.xml" ContentType="application/vnd.openxmlformats-officedocument.spreadsheetml.revisionLog+xml"/>
  <Override PartName="/xl/revisions/revisionLog115111.xml" ContentType="application/vnd.openxmlformats-officedocument.spreadsheetml.revisionLog+xml"/>
  <Override PartName="/xl/revisions/revisionLog1313.xml" ContentType="application/vnd.openxmlformats-officedocument.spreadsheetml.revisionLog+xml"/>
  <Override PartName="/xl/revisions/revisionLog12131.xml" ContentType="application/vnd.openxmlformats-officedocument.spreadsheetml.revisionLog+xml"/>
  <Override PartName="/xl/revisions/revisionLog1152.xml" ContentType="application/vnd.openxmlformats-officedocument.spreadsheetml.revisionLog+xml"/>
  <Override PartName="/xl/revisions/revisionLog11913.xml" ContentType="application/vnd.openxmlformats-officedocument.spreadsheetml.revisionLog+xml"/>
  <Override PartName="/xl/revisions/revisionLog1105.xml" ContentType="application/vnd.openxmlformats-officedocument.spreadsheetml.revisionLog+xml"/>
  <Override PartName="/xl/revisions/revisionLog13311.xml" ContentType="application/vnd.openxmlformats-officedocument.spreadsheetml.revisionLog+xml"/>
  <Override PartName="/xl/worksheets/sheet15.xml" ContentType="application/vnd.openxmlformats-officedocument.spreadsheetml.worksheet+xml"/>
  <Override PartName="/xl/revisions/revisionLog18211.xml" ContentType="application/vnd.openxmlformats-officedocument.spreadsheetml.revisionLog+xml"/>
  <Override PartName="/xl/revisions/revisionLog125211.xml" ContentType="application/vnd.openxmlformats-officedocument.spreadsheetml.revisionLog+xml"/>
  <Override PartName="/xl/revisions/revisionLog156.xml" ContentType="application/vnd.openxmlformats-officedocument.spreadsheetml.revisionLog+xml"/>
  <Override PartName="/xl/revisions/revisionLog1622.xml" ContentType="application/vnd.openxmlformats-officedocument.spreadsheetml.revisionLog+xml"/>
  <Override PartName="/xl/revisions/revisionLog118121.xml" ContentType="application/vnd.openxmlformats-officedocument.spreadsheetml.revisionLog+xml"/>
  <Override PartName="/xl/revisions/revisionLog172111.xml" ContentType="application/vnd.openxmlformats-officedocument.spreadsheetml.revisionLog+xml"/>
  <Override PartName="/xl/revisions/userNames.xml" ContentType="application/vnd.openxmlformats-officedocument.spreadsheetml.userNames+xml"/>
  <Override PartName="/xl/revisions/revisionLog131121.xml" ContentType="application/vnd.openxmlformats-officedocument.spreadsheetml.revisionLog+xml"/>
  <Override PartName="/xl/revisions/revisionLog1931.xml" ContentType="application/vnd.openxmlformats-officedocument.spreadsheetml.revisionLog+xml"/>
  <Override PartName="/xl/revisions/revisionLog1461.xml" ContentType="application/vnd.openxmlformats-officedocument.spreadsheetml.revisionLog+xml"/>
  <Override PartName="/xl/revisions/revisionLog1253.xml" ContentType="application/vnd.openxmlformats-officedocument.spreadsheetml.revisionLog+xml"/>
  <Override PartName="/xl/revisions/revisionLog134.xml" ContentType="application/vnd.openxmlformats-officedocument.spreadsheetml.revisionLog+xml"/>
  <Override PartName="/xl/revisions/revisionLog143111.xml" ContentType="application/vnd.openxmlformats-officedocument.spreadsheetml.revisionLog+xml"/>
  <Override PartName="/xl/revisions/revisionLog16113.xml" ContentType="application/vnd.openxmlformats-officedocument.spreadsheetml.revisionLog+xml"/>
  <Override PartName="/xl/revisions/revisionLog15611.xml" ContentType="application/vnd.openxmlformats-officedocument.spreadsheetml.revisionLog+xml"/>
  <Override PartName="/xl/revisions/revisionLog181.xml" ContentType="application/vnd.openxmlformats-officedocument.spreadsheetml.revisionLog+xml"/>
  <Override PartName="/xl/revisions/revisionLog112.xml" ContentType="application/vnd.openxmlformats-officedocument.spreadsheetml.revisionLog+xml"/>
  <Override PartName="/xl/revisions/revisionLog11522.xml" ContentType="application/vnd.openxmlformats-officedocument.spreadsheetml.revisionLog+xml"/>
  <Override PartName="/xl/revisions/revisionLog1231.xml" ContentType="application/vnd.openxmlformats-officedocument.spreadsheetml.revisionLog+xml"/>
  <Override PartName="/xl/revisions/revisionLog13721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howInkAnnotation="0" codeName="ЭтаКнига" defaultThemeVersion="124226"/>
  <bookViews>
    <workbookView xWindow="120" yWindow="120" windowWidth="9720" windowHeight="7320" tabRatio="695" firstSheet="2" activeTab="2"/>
  </bookViews>
  <sheets>
    <sheet name="Консол" sheetId="1" state="hidden" r:id="rId1"/>
    <sheet name="Справка" sheetId="2" state="hidden" r:id="rId2"/>
    <sheet name="район" sheetId="3" r:id="rId3"/>
    <sheet name="Лист5" sheetId="24" state="hidden" r:id="rId4"/>
    <sheet name="Але" sheetId="4" state="hidden" r:id="rId5"/>
    <sheet name="Сун" sheetId="5" state="hidden" r:id="rId6"/>
    <sheet name="Иль" sheetId="6" state="hidden" r:id="rId7"/>
    <sheet name="Кад" sheetId="7" state="hidden" r:id="rId8"/>
    <sheet name="Мор" sheetId="8" state="hidden" r:id="rId9"/>
    <sheet name="Мос" sheetId="9" state="hidden" r:id="rId10"/>
    <sheet name="Ори" sheetId="10" state="hidden" r:id="rId11"/>
    <sheet name="Сят" sheetId="11" state="hidden" r:id="rId12"/>
    <sheet name="Тор" sheetId="12" state="hidden" r:id="rId13"/>
    <sheet name="Хор" sheetId="13" state="hidden" r:id="rId14"/>
    <sheet name="Чум" sheetId="14" state="hidden" r:id="rId15"/>
    <sheet name="Шать" sheetId="15" state="hidden" r:id="rId16"/>
    <sheet name="Юнг" sheetId="16" state="hidden" r:id="rId17"/>
    <sheet name="Юсь" sheetId="17" state="hidden" r:id="rId18"/>
    <sheet name="Яра" sheetId="18" state="hidden" r:id="rId19"/>
    <sheet name="Ярос" sheetId="19" state="hidden" r:id="rId20"/>
    <sheet name="Лист1" sheetId="20" state="hidden" r:id="rId21"/>
    <sheet name="Лист2" sheetId="21" state="hidden" r:id="rId22"/>
    <sheet name="Лист3" sheetId="22" state="hidden" r:id="rId23"/>
    <sheet name="Лист4" sheetId="23" state="hidden" r:id="rId24"/>
    <sheet name="Лист6" sheetId="25" state="hidden" r:id="rId25"/>
  </sheets>
  <definedNames>
    <definedName name="Z_1718F1EE_9F48_4DBE_9531_3B70F9C4A5DD_.wvu.Cols" localSheetId="1" hidden="1">Справка!$BB:$BD,Справка!$BH:$BJ,Справка!$BN:$BV,Справка!$BZ:$CE,Справка!$DD:$DL</definedName>
    <definedName name="Z_1718F1EE_9F48_4DBE_9531_3B70F9C4A5DD_.wvu.PrintArea" localSheetId="6" hidden="1">Иль!$A$1:$F$103</definedName>
    <definedName name="Z_1718F1EE_9F48_4DBE_9531_3B70F9C4A5DD_.wvu.PrintArea" localSheetId="0" hidden="1">Консол!$A$1:$H$52</definedName>
    <definedName name="Z_1718F1EE_9F48_4DBE_9531_3B70F9C4A5DD_.wvu.PrintArea" localSheetId="8" hidden="1">Мор!$A$1:$F$101</definedName>
    <definedName name="Z_1718F1EE_9F48_4DBE_9531_3B70F9C4A5DD_.wvu.PrintArea" localSheetId="1" hidden="1">Справка!$A$1:$FE$31</definedName>
    <definedName name="Z_1718F1EE_9F48_4DBE_9531_3B70F9C4A5DD_.wvu.PrintArea" localSheetId="12" hidden="1">Тор!$A$1:$F$101</definedName>
    <definedName name="Z_1718F1EE_9F48_4DBE_9531_3B70F9C4A5DD_.wvu.PrintArea" localSheetId="16" hidden="1">Юнг!$A$1:$F$100</definedName>
    <definedName name="Z_1718F1EE_9F48_4DBE_9531_3B70F9C4A5DD_.wvu.PrintArea" localSheetId="18" hidden="1">Яра!$A$1:$F$102</definedName>
    <definedName name="Z_1718F1EE_9F48_4DBE_9531_3B70F9C4A5DD_.wvu.Rows" localSheetId="4" hidden="1">Але!$19:$24,Але!$28:$28,Але!$46:$46,Але!$53:$53,Але!$55:$57,Але!$63:$64,Але!$70:$70,Але!$72:$72,Але!$74:$74,Але!$79:$83,Але!$86:$93,Але!$142:$142</definedName>
    <definedName name="Z_1718F1EE_9F48_4DBE_9531_3B70F9C4A5DD_.wvu.Rows" localSheetId="6" hidden="1">Иль!$19:$24,Иль!$57:$57,Иль!$59:$61,Иль!$67:$68,Иль!$77:$78,Иль!$80:$80,Иль!$85:$89,Иль!$92:$99,Иль!$142:$142</definedName>
    <definedName name="Z_1718F1EE_9F48_4DBE_9531_3B70F9C4A5DD_.wvu.Rows" localSheetId="7" hidden="1">Кад!$19:$24,Кад!$29:$35,Кад!$38:$38,Кад!$42:$42,Кад!$44:$44,Кад!$46:$49,Кад!$56:$56,Кад!$58:$60,Кад!$66:$67,Кад!$77:$78,Кад!$82:$86,Кад!$89:$96,Кад!$142:$142</definedName>
    <definedName name="Z_1718F1EE_9F48_4DBE_9531_3B70F9C4A5DD_.wvu.Rows" localSheetId="0" hidden="1">Консол!$22:$22,Консол!$45:$47</definedName>
    <definedName name="Z_1718F1EE_9F48_4DBE_9531_3B70F9C4A5DD_.wvu.Rows" localSheetId="20" hidden="1">Лист1!$82:$84</definedName>
    <definedName name="Z_1718F1EE_9F48_4DBE_9531_3B70F9C4A5DD_.wvu.Rows" localSheetId="8" hidden="1">Мор!$17:$24,Мор!$27:$27,Мор!$31:$35,Мор!$37:$37,Мор!$44:$44,Мор!$46:$47,Мор!$49:$50,Мор!$57:$57,Мор!$59:$61,Мор!$64:$65,Мор!$67:$68,Мор!$78:$79,Мор!$83:$88,Мор!$91:$97,Мор!$142:$142</definedName>
    <definedName name="Z_1718F1EE_9F48_4DBE_9531_3B70F9C4A5DD_.wvu.Rows" localSheetId="9" hidden="1">Мос!$19:$24,Мос!$29:$35,Мос!$44:$44,Мос!$46:$50,Мос!$58:$58,Мос!$60:$62,Мос!$68:$69,Мос!$79:$80,Мос!$82:$82,Мос!$85:$92,Мос!$95:$102,Мос!$143:$143</definedName>
    <definedName name="Z_1718F1EE_9F48_4DBE_9531_3B70F9C4A5DD_.wvu.Rows" localSheetId="10" hidden="1">Ори!$19:$24,Ори!$32:$36,Ори!$45:$45,Ори!$47:$47,Ори!$49:$51,Ори!$58:$58,Ори!$60:$62,Ори!$68:$69,Ори!$79:$80,Ори!$82:$82,Ори!$85:$89,Ори!$92:$99,Ори!$143:$143</definedName>
    <definedName name="Z_1718F1EE_9F48_4DBE_9531_3B70F9C4A5DD_.wvu.Rows" localSheetId="5" hidden="1">Сун!$19:$24,Сун!$35:$35,Сун!$44:$44,Сун!$46:$46,Сун!$50:$52,Сун!$59:$59,Сун!$61:$63,Сун!$69:$70,Сун!$80:$80,Сун!$83:$83,Сун!$86:$91,Сун!$94:$101,Сун!$143:$143</definedName>
    <definedName name="Z_1718F1EE_9F48_4DBE_9531_3B70F9C4A5DD_.wvu.Rows" localSheetId="11" hidden="1">Сят!$19:$24,Сят!$31:$35,Сят!$38:$38,Сят!$45:$48,Сят!$57:$57,Сят!$59:$61,Сят!$67:$68,Сят!$78:$79,Сят!$83:$87,Сят!$90:$97,Сят!$143:$143</definedName>
    <definedName name="Z_1718F1EE_9F48_4DBE_9531_3B70F9C4A5DD_.wvu.Rows" localSheetId="12" hidden="1">Тор!$19:$24,Тор!$32:$36,Тор!$39:$39,Тор!$46:$47,Тор!$50:$50,Тор!$57:$57,Тор!$59:$61,Тор!$67:$68,Тор!$75:$75,Тор!$79:$80,Тор!$84:$95,Тор!$142:$142</definedName>
    <definedName name="Z_1718F1EE_9F48_4DBE_9531_3B70F9C4A5DD_.wvu.Rows" localSheetId="13" hidden="1">Хор!$19:$22,Хор!$26:$35,Хор!$39:$39,Хор!$43:$43,Хор!$45:$47,Хор!$54:$54,Хор!$56:$58,Хор!$64:$65,Хор!$71:$71,Хор!$75:$76,Хор!$80:$84,Хор!$87:$94,Хор!$141:$141</definedName>
    <definedName name="Z_1718F1EE_9F48_4DBE_9531_3B70F9C4A5DD_.wvu.Rows" localSheetId="14" hidden="1">Чум!$19:$24,Чум!$31:$39,Чум!$46:$49,Чум!$57:$57,Чум!$59:$61,Чум!$67:$68,Чум!$78:$79,Чум!$83:$87,Чум!$90:$97,Чум!$142:$142</definedName>
    <definedName name="Z_1718F1EE_9F48_4DBE_9531_3B70F9C4A5DD_.wvu.Rows" localSheetId="15" hidden="1">Шать!$19:$19,Шать!$22:$25,Шать!$46:$49,Шать!$57:$57,Шать!$59:$61,Шать!$67:$68,Шать!$78:$79,Шать!$83:$87,Шать!$90:$97,Шать!$142:$142</definedName>
    <definedName name="Z_1718F1EE_9F48_4DBE_9531_3B70F9C4A5DD_.wvu.Rows" localSheetId="16" hidden="1">Юнг!$19:$24,Юнг!$31:$35,Юнг!$38:$38,Юнг!$45:$47,Юнг!$49:$49,Юнг!$56:$56,Юнг!$58:$60,Юнг!$66:$68,Юнг!$77:$78,Юнг!$82:$86,Юнг!$89:$96,Юнг!$142:$142</definedName>
    <definedName name="Z_1718F1EE_9F48_4DBE_9531_3B70F9C4A5DD_.wvu.Rows" localSheetId="17" hidden="1">Юсь!$19:$24,Юсь!$31:$33,Юсь!$38:$38,Юсь!$45:$51,Юсь!$59:$59,Юсь!$61:$63,Юсь!$69:$70,Юсь!$80:$81,Юсь!$85:$89,Юсь!$92:$99,Юсь!$143:$143</definedName>
    <definedName name="Z_1718F1EE_9F48_4DBE_9531_3B70F9C4A5DD_.wvu.Rows" localSheetId="18" hidden="1">Яра!$19:$24,Яра!$30:$39,Яра!$46:$50,Яра!$58:$58,Яра!$60:$62,Яра!$68:$69,Яра!$79:$80,Яра!$84:$88,Яра!$91:$98,Яра!$143:$143</definedName>
    <definedName name="Z_1718F1EE_9F48_4DBE_9531_3B70F9C4A5DD_.wvu.Rows" localSheetId="19" hidden="1">Ярос!$19:$24,Ярос!$28:$33,Ярос!$44:$45,Ярос!$47:$48,Ярос!$55:$55,Ярос!$57:$58,Ярос!$65:$66,Ярос!$76:$77,Ярос!$81:$85,Ярос!$88:$95</definedName>
    <definedName name="Z_1A52382B_3765_4E8C_903F_6B8919B7242E_.wvu.Cols" localSheetId="1" hidden="1">Справка!$BB:$BD,Справка!$BH:$BJ,Справка!$BN:$BS,Справка!$BZ:$CE,Справка!$DD:$DL</definedName>
    <definedName name="Z_1A52382B_3765_4E8C_903F_6B8919B7242E_.wvu.PrintArea" localSheetId="6" hidden="1">Иль!$A$1:$F$103</definedName>
    <definedName name="Z_1A52382B_3765_4E8C_903F_6B8919B7242E_.wvu.PrintArea" localSheetId="0" hidden="1">Консол!$A$1:$H$52</definedName>
    <definedName name="Z_1A52382B_3765_4E8C_903F_6B8919B7242E_.wvu.PrintArea" localSheetId="8" hidden="1">Мор!$A$1:$F$101</definedName>
    <definedName name="Z_1A52382B_3765_4E8C_903F_6B8919B7242E_.wvu.PrintArea" localSheetId="1" hidden="1">Справка!$A$1:$FE$31</definedName>
    <definedName name="Z_1A52382B_3765_4E8C_903F_6B8919B7242E_.wvu.PrintArea" localSheetId="12" hidden="1">Тор!$A$1:$F$101</definedName>
    <definedName name="Z_1A52382B_3765_4E8C_903F_6B8919B7242E_.wvu.PrintArea" localSheetId="13" hidden="1">Хор!$A$1:$F$98</definedName>
    <definedName name="Z_1A52382B_3765_4E8C_903F_6B8919B7242E_.wvu.PrintArea" localSheetId="14" hidden="1">Чум!$A$1:$F$101</definedName>
    <definedName name="Z_1A52382B_3765_4E8C_903F_6B8919B7242E_.wvu.PrintArea" localSheetId="15" hidden="1">Шать!$A$1:$F$101</definedName>
    <definedName name="Z_1A52382B_3765_4E8C_903F_6B8919B7242E_.wvu.PrintArea" localSheetId="16" hidden="1">Юнг!$A$1:$F$100</definedName>
    <definedName name="Z_1A52382B_3765_4E8C_903F_6B8919B7242E_.wvu.PrintArea" localSheetId="18" hidden="1">Яра!$A$1:$F$102</definedName>
    <definedName name="Z_1A52382B_3765_4E8C_903F_6B8919B7242E_.wvu.Rows" localSheetId="4" hidden="1">Але!$19:$24,Але!$44:$44,Але!$46:$46,Але!$53:$53,Але!$55:$56,Але!$63:$64,Але!$74:$75,Але!$79:$83,Але!$87:$89</definedName>
    <definedName name="Z_1A52382B_3765_4E8C_903F_6B8919B7242E_.wvu.Rows" localSheetId="6" hidden="1">Иль!$19:$24,Иль!$30:$31,Иль!$34:$34,Иль!$46:$46,Иль!#REF!,Иль!$59:$60,Иль!$67:$68,Иль!$77:$78,Иль!$80:$80,Иль!$92:$96</definedName>
    <definedName name="Z_1A52382B_3765_4E8C_903F_6B8919B7242E_.wvu.Rows" localSheetId="7" hidden="1">Кад!$19:$24,Кад!$44:$44,Кад!$56:$56,Кад!$58:$59,Кад!$66:$67,Кад!$83:$85,Кад!$89:$96</definedName>
    <definedName name="Z_1A52382B_3765_4E8C_903F_6B8919B7242E_.wvu.Rows" localSheetId="0" hidden="1">Консол!$22:$22,Консол!$45:$47,Консол!$84:$86</definedName>
    <definedName name="Z_1A52382B_3765_4E8C_903F_6B8919B7242E_.wvu.Rows" localSheetId="20" hidden="1">Лист1!$82:$84</definedName>
    <definedName name="Z_1A52382B_3765_4E8C_903F_6B8919B7242E_.wvu.Rows" localSheetId="8" hidden="1">Мор!$17:$17,Мор!$21:$21,Мор!$23:$23,Мор!$37:$37,Мор!$44:$44,Мор!$46:$47,Мор!$49:$50,Мор!$57:$57,Мор!$59:$60,Мор!$67:$68,Мор!$83:$88,Мор!$91:$97</definedName>
    <definedName name="Z_1A52382B_3765_4E8C_903F_6B8919B7242E_.wvu.Rows" localSheetId="9" hidden="1">Мос!$19:$24,Мос!$44:$44,Мос!$58:$58,Мос!$60:$61,Мос!$68:$69,Мос!$82:$82,Мос!$86:$90,Мос!$95:$100</definedName>
    <definedName name="Z_1A52382B_3765_4E8C_903F_6B8919B7242E_.wvu.Rows" localSheetId="10" hidden="1">Ори!$19:$24,Ори!$33:$33,Ори!$45:$45,Ори!$49:$51,Ори!$58:$58,Ори!$60:$61,Ори!$68:$69,Ори!$79:$80,Ори!$82:$82,Ори!$85:$89,Ори!$92:$99</definedName>
    <definedName name="Z_1A52382B_3765_4E8C_903F_6B8919B7242E_.wvu.Rows" localSheetId="2" hidden="1">район!$19:$19,район!$23:$23,район!$33:$35,район!$57:$58,район!#REF!,район!#REF!,район!#REF!,район!#REF!,район!#REF!,район!#REF!</definedName>
    <definedName name="Z_1A52382B_3765_4E8C_903F_6B8919B7242E_.wvu.Rows" localSheetId="1" hidden="1">Справка!#REF!</definedName>
    <definedName name="Z_1A52382B_3765_4E8C_903F_6B8919B7242E_.wvu.Rows" localSheetId="5" hidden="1">Сун!$19:$24,Сун!$50:$52,Сун!$59:$59,Сун!$61:$62,Сун!$69:$70,Сун!$80:$81,Сун!$83:$83,Сун!$89:$90,Сун!$94:$98</definedName>
    <definedName name="Z_1A52382B_3765_4E8C_903F_6B8919B7242E_.wvu.Rows" localSheetId="11" hidden="1">Сят!$19:$19,Сят!$45:$47,Сят!$57:$57,Сят!$59:$60,Сят!$67:$68,Сят!$83:$86,Сят!$90:$97</definedName>
    <definedName name="Z_1A52382B_3765_4E8C_903F_6B8919B7242E_.wvu.Rows" localSheetId="12" hidden="1">Тор!$19:$24,Тор!$32:$39,Тор!$46:$47,Тор!$49:$50,Тор!$57:$57,Тор!$59:$60,Тор!$67:$68,Тор!$75:$75,Тор!$79:$80,Тор!$84:$95</definedName>
    <definedName name="Z_1A52382B_3765_4E8C_903F_6B8919B7242E_.wvu.Rows" localSheetId="13" hidden="1">Хор!$19:$22,Хор!$26:$35,Хор!$39:$39,Хор!$45:$47,Хор!$54:$54,Хор!$56:$58,Хор!$64:$65,Хор!$71:$71,Хор!$75:$76,Хор!$80:$84,Хор!$87:$94</definedName>
    <definedName name="Z_1A52382B_3765_4E8C_903F_6B8919B7242E_.wvu.Rows" localSheetId="14" hidden="1">Чум!$19:$21,Чум!$23:$24,Чум!$28:$28,Чум!$31:$39,Чум!$47:$49,Чум!$57:$57,Чум!$59:$60,Чум!$67:$68,Чум!$78:$79,Чум!$83:$87,Чум!$90:$97</definedName>
    <definedName name="Z_1A52382B_3765_4E8C_903F_6B8919B7242E_.wvu.Rows" localSheetId="15" hidden="1">Шать!$19:$24,Шать!$31:$39,Шать!$46:$49,Шать!$57:$57,Шать!$59:$60,Шать!$67:$68,Шать!$78:$79,Шать!$83:$87,Шать!$90:$97</definedName>
    <definedName name="Z_1A52382B_3765_4E8C_903F_6B8919B7242E_.wvu.Rows" localSheetId="16" hidden="1">Юнг!$19:$24,Юнг!$31:$38,Юнг!$45:$49,Юнг!$56:$56,Юнг!$58:$59,Юнг!$66:$67,Юнг!$77:$77,Юнг!$82:$86,Юнг!$89:$96</definedName>
    <definedName name="Z_1A52382B_3765_4E8C_903F_6B8919B7242E_.wvu.Rows" localSheetId="17" hidden="1">Юсь!$20:$24,Юсь!$38:$38,Юсь!#REF!,Юсь!$45:$50,Юсь!$59:$59,Юсь!$61:$62,Юсь!$69:$70,Юсь!$80:$81,Юсь!$85:$89,Юсь!$92:$99</definedName>
    <definedName name="Z_1A52382B_3765_4E8C_903F_6B8919B7242E_.wvu.Rows" localSheetId="18" hidden="1">Яра!$19:$24,Яра!$46:$46,Яра!$48:$51,Яра!$58:$58,Яра!$60:$61,Яра!$68:$69,Яра!$79:$80,Яра!$84:$88,Яра!$91:$98</definedName>
    <definedName name="Z_1A52382B_3765_4E8C_903F_6B8919B7242E_.wvu.Rows" localSheetId="19" hidden="1">Ярос!$19:$24,Ярос!$44:$44,Ярос!$55:$55,Ярос!$57:$59,Ярос!$65:$66,Ярос!$76:$77,Ярос!$81:$85,Ярос!$88:$95</definedName>
    <definedName name="Z_3DCB9AAA_F09C_4EA6_B992_F93E466D374A_.wvu.Cols" localSheetId="1" hidden="1">Справка!$BB:$BD,Справка!$BH:$BJ,Справка!$BN:$BS,Справка!$BZ:$CE,Справка!$DD:$DL</definedName>
    <definedName name="Z_3DCB9AAA_F09C_4EA6_B992_F93E466D374A_.wvu.PrintArea" localSheetId="6" hidden="1">Иль!$A$1:$F$103</definedName>
    <definedName name="Z_3DCB9AAA_F09C_4EA6_B992_F93E466D374A_.wvu.PrintArea" localSheetId="0" hidden="1">Консол!$A$1:$H$52</definedName>
    <definedName name="Z_3DCB9AAA_F09C_4EA6_B992_F93E466D374A_.wvu.PrintArea" localSheetId="8" hidden="1">Мор!$A$1:$F$101</definedName>
    <definedName name="Z_3DCB9AAA_F09C_4EA6_B992_F93E466D374A_.wvu.PrintArea" localSheetId="2" hidden="1">район!$A$1:$G$200</definedName>
    <definedName name="Z_3DCB9AAA_F09C_4EA6_B992_F93E466D374A_.wvu.PrintArea" localSheetId="1" hidden="1">Справка!$A$1:$FE$31</definedName>
    <definedName name="Z_3DCB9AAA_F09C_4EA6_B992_F93E466D374A_.wvu.PrintArea" localSheetId="12" hidden="1">Тор!$A$1:$F$101</definedName>
    <definedName name="Z_3DCB9AAA_F09C_4EA6_B992_F93E466D374A_.wvu.PrintArea" localSheetId="16" hidden="1">Юнг!$A$1:$F$100</definedName>
    <definedName name="Z_3DCB9AAA_F09C_4EA6_B992_F93E466D374A_.wvu.PrintArea" localSheetId="18" hidden="1">Яра!$A$1:$F$102</definedName>
    <definedName name="Z_3DCB9AAA_F09C_4EA6_B992_F93E466D374A_.wvu.Rows" localSheetId="4" hidden="1">Але!$19:$24,Але!$44:$44,Але!$46:$46,Але!$53:$53,Але!$55:$56,Але!$63:$64,Але!$74:$75,Але!$79:$93</definedName>
    <definedName name="Z_3DCB9AAA_F09C_4EA6_B992_F93E466D374A_.wvu.Rows" localSheetId="7" hidden="1">Кад!$19:$24,Кад!$44:$44,Кад!$56:$56,Кад!$58:$59,Кад!$66:$67,Кад!$83:$85,Кад!$89:$96</definedName>
    <definedName name="Z_3DCB9AAA_F09C_4EA6_B992_F93E466D374A_.wvu.Rows" localSheetId="0" hidden="1">Консол!$22:$22,Консол!$45:$47,Консол!$84:$86</definedName>
    <definedName name="Z_3DCB9AAA_F09C_4EA6_B992_F93E466D374A_.wvu.Rows" localSheetId="20" hidden="1">Лист1!$82:$84</definedName>
    <definedName name="Z_3DCB9AAA_F09C_4EA6_B992_F93E466D374A_.wvu.Rows" localSheetId="8" hidden="1">Мор!$21:$21,Мор!$23:$23,Мор!$37:$37,Мор!$44:$44,Мор!$47:$47,Мор!$49:$50,Мор!$57:$57,Мор!$59:$60,Мор!$67:$68,Мор!$83:$88,Мор!$91:$97</definedName>
    <definedName name="Z_3DCB9AAA_F09C_4EA6_B992_F93E466D374A_.wvu.Rows" localSheetId="9" hidden="1">Мос!$19:$24,Мос!$44:$44,Мос!$58:$58,Мос!$60:$61,Мос!$68:$69,Мос!$82:$82,Мос!$84:$90,Мос!$95:$100</definedName>
    <definedName name="Z_3DCB9AAA_F09C_4EA6_B992_F93E466D374A_.wvu.Rows" localSheetId="10" hidden="1">Ори!$19:$24,Ори!$33:$33,Ори!$45:$45,Ори!$49:$51,Ори!$58:$58,Ори!$60:$61,Ори!$68:$69,Ори!$79:$80,Ори!$82:$82,Ори!$84:$88,Ори!$92:$99</definedName>
    <definedName name="Z_3DCB9AAA_F09C_4EA6_B992_F93E466D374A_.wvu.Rows" localSheetId="2" hidden="1">район!#REF!</definedName>
    <definedName name="Z_3DCB9AAA_F09C_4EA6_B992_F93E466D374A_.wvu.Rows" localSheetId="5" hidden="1">Сун!$19:$24,Сун!$50:$52,Сун!$59:$59,Сун!$61:$62,Сун!$69:$70,Сун!$80:$81,Сун!$83:$86,Сун!$89:$90,Сун!$94:$98</definedName>
    <definedName name="Z_3DCB9AAA_F09C_4EA6_B992_F93E466D374A_.wvu.Rows" localSheetId="11" hidden="1">Сят!$19:$19,Сят!$45:$47,Сят!$57:$57,Сят!$59:$60,Сят!$67:$68,Сят!$83:$86,Сят!$90:$97</definedName>
    <definedName name="Z_3DCB9AAA_F09C_4EA6_B992_F93E466D374A_.wvu.Rows" localSheetId="12" hidden="1">Тор!$19:$19,Тор!$50:$50,Тор!$57:$57,Тор!$59:$60,Тор!$67:$68,Тор!$75:$75,Тор!$79:$80,Тор!$83:$93</definedName>
    <definedName name="Z_3DCB9AAA_F09C_4EA6_B992_F93E466D374A_.wvu.Rows" localSheetId="13" hidden="1">Хор!$19:$22,Хор!$30:$30,Хор!$39:$39,Хор!$43:$43,Хор!$54:$54,Хор!$56:$57,Хор!$64:$65,Хор!$80:$84,Хор!$87:$94</definedName>
    <definedName name="Z_3DCB9AAA_F09C_4EA6_B992_F93E466D374A_.wvu.Rows" localSheetId="14" hidden="1">Чум!$19:$19,Чум!$21:$21,Чум!$23:$24,Чум!$47:$49,Чум!$57:$57,Чум!$59:$60,Чум!$67:$68,Чум!$83:$87,Чум!$90:$97</definedName>
    <definedName name="Z_3DCB9AAA_F09C_4EA6_B992_F93E466D374A_.wvu.Rows" localSheetId="15" hidden="1">Шать!$19:$24,Шать!$47:$49,Шать!$57:$57,Шать!$59:$60,Шать!$67:$68,Шать!$78:$79,Шать!$83:$87,Шать!$90:$97</definedName>
    <definedName name="Z_3DCB9AAA_F09C_4EA6_B992_F93E466D374A_.wvu.Rows" localSheetId="16" hidden="1">Юнг!$19:$24,Юнг!$32:$32,Юнг!$46:$46,Юнг!$49:$49,Юнг!$56:$56,Юнг!$58:$59,Юнг!$66:$67,Юнг!$82:$86,Юнг!$89:$96</definedName>
    <definedName name="Z_3DCB9AAA_F09C_4EA6_B992_F93E466D374A_.wvu.Rows" localSheetId="18" hidden="1">Яра!$19:$24,Яра!$46:$50,Яра!$58:$58,Яра!$60:$61,Яра!$68:$69,Яра!$79:$79,Яра!$82:$88,Яра!$91:$98</definedName>
    <definedName name="Z_3DCB9AAA_F09C_4EA6_B992_F93E466D374A_.wvu.Rows" localSheetId="19" hidden="1">Ярос!$19:$24,Ярос!$29:$30,Ярос!$32:$32,Ярос!$44:$44,Ярос!$55:$55,Ярос!$57:$58,Ярос!$65:$66,Ярос!$76:$77,Ярос!$81:$86,Ярос!$88:$95</definedName>
    <definedName name="Z_42584DC0_1D41_4C93_9B38_C388E7B8DAC4_.wvu.Cols" localSheetId="1" hidden="1">Справка!$BB:$BD,Справка!$BH:$BJ,Справка!$BN:$BV,Справка!$BZ:$CE,Справка!$DD:$DL</definedName>
    <definedName name="Z_42584DC0_1D41_4C93_9B38_C388E7B8DAC4_.wvu.PrintArea" localSheetId="6" hidden="1">Иль!$A$1:$F$103</definedName>
    <definedName name="Z_42584DC0_1D41_4C93_9B38_C388E7B8DAC4_.wvu.PrintArea" localSheetId="0" hidden="1">Консол!$A$1:$H$52</definedName>
    <definedName name="Z_42584DC0_1D41_4C93_9B38_C388E7B8DAC4_.wvu.PrintArea" localSheetId="8" hidden="1">Мор!$A$1:$F$101</definedName>
    <definedName name="Z_42584DC0_1D41_4C93_9B38_C388E7B8DAC4_.wvu.PrintArea" localSheetId="1" hidden="1">Справка!$A$1:$FE$31</definedName>
    <definedName name="Z_42584DC0_1D41_4C93_9B38_C388E7B8DAC4_.wvu.PrintArea" localSheetId="12" hidden="1">Тор!$A$1:$F$101</definedName>
    <definedName name="Z_42584DC0_1D41_4C93_9B38_C388E7B8DAC4_.wvu.PrintArea" localSheetId="16" hidden="1">Юнг!$A$1:$F$100</definedName>
    <definedName name="Z_42584DC0_1D41_4C93_9B38_C388E7B8DAC4_.wvu.PrintArea" localSheetId="18" hidden="1">Яра!$A$1:$F$102</definedName>
    <definedName name="Z_42584DC0_1D41_4C93_9B38_C388E7B8DAC4_.wvu.Rows" localSheetId="4" hidden="1">Але!$19:$24,Але!$31:$33,Але!$36:$36,Але!$44:$44,Але!$46:$46,Але!$53:$53,Але!$55:$57,Але!$63:$64,Але!$74:$75,Але!$79:$83,Але!$86:$93</definedName>
    <definedName name="Z_42584DC0_1D41_4C93_9B38_C388E7B8DAC4_.wvu.Rows" localSheetId="6" hidden="1">Иль!$19:$24,Иль!$30:$40,Иль!$46:$46,Иль!$48:$50,Иль!$57:$57,Иль!$59:$61,Иль!$67:$68,Иль!$77:$78,Иль!$80:$80,Иль!$85:$89,Иль!$92:$99</definedName>
    <definedName name="Z_42584DC0_1D41_4C93_9B38_C388E7B8DAC4_.wvu.Rows" localSheetId="7" hidden="1">Кад!$19:$24,Кад!$31:$35,Кад!$38:$38,Кад!$44:$44,Кад!$46:$46,Кад!$48:$49,Кад!$56:$56,Кад!$58:$60,Кад!$66:$67,Кад!$77:$78,Кад!$82:$86,Кад!$89:$96</definedName>
    <definedName name="Z_42584DC0_1D41_4C93_9B38_C388E7B8DAC4_.wvu.Rows" localSheetId="0" hidden="1">Консол!$22:$22,Консол!$45:$47</definedName>
    <definedName name="Z_42584DC0_1D41_4C93_9B38_C388E7B8DAC4_.wvu.Rows" localSheetId="8" hidden="1">Мор!$17:$24,Мор!$37:$37,Мор!$44:$44,Мор!$46:$47,Мор!$49:$50,Мор!$57:$57,Мор!$59:$60,Мор!$64:$65,Мор!$67:$68,Мор!$78:$79,Мор!$83:$88,Мор!$91:$97</definedName>
    <definedName name="Z_42584DC0_1D41_4C93_9B38_C388E7B8DAC4_.wvu.Rows" localSheetId="9" hidden="1">Мос!$19:$24,Мос!$29:$35,Мос!$44:$44,Мос!$46:$50,Мос!$58:$58,Мос!$60:$61,Мос!$68:$69,Мос!$79:$80,Мос!$82:$82,Мос!$85:$92,Мос!$95:$102</definedName>
    <definedName name="Z_42584DC0_1D41_4C93_9B38_C388E7B8DAC4_.wvu.Rows" localSheetId="10" hidden="1">Ори!$19:$24,Ори!$32:$36,Ори!$39:$39,Ори!$45:$45,Ори!$47:$47,Ори!$49:$51,Ори!$58:$58,Ори!$60:$62,Ори!$68:$69,Ори!$79:$80,Ори!$82:$82,Ори!$85:$89,Ори!$92:$99</definedName>
    <definedName name="Z_42584DC0_1D41_4C93_9B38_C388E7B8DAC4_.wvu.Rows" localSheetId="2" hidden="1">район!$19:$19,район!$23:$23,район!$30:$30,район!$32:$36,район!$40:$40,район!$44:$44,район!$52:$52,район!$57:$58,район!#REF!,район!#REF!,район!$65:$67,район!#REF!,район!#REF!,район!$87:$87,район!#REF!,район!$96:$96,район!#REF!,район!$133:$133,район!#REF!,район!$195:$196</definedName>
    <definedName name="Z_42584DC0_1D41_4C93_9B38_C388E7B8DAC4_.wvu.Rows" localSheetId="1" hidden="1">Справка!#REF!</definedName>
    <definedName name="Z_42584DC0_1D41_4C93_9B38_C388E7B8DAC4_.wvu.Rows" localSheetId="5" hidden="1">Сун!$19:$24,Сун!$35:$40,Сун!$50:$52,Сун!$59:$59,Сун!$61:$64,Сун!$69:$70,Сун!$80:$81,Сун!$83:$83,Сун!$86:$86,Сун!$88:$90,Сун!$94:$101</definedName>
    <definedName name="Z_42584DC0_1D41_4C93_9B38_C388E7B8DAC4_.wvu.Rows" localSheetId="11" hidden="1">Сят!$19:$24,Сят!$31:$35,Сят!$45:$48,Сят!$57:$57,Сят!$59:$60,Сят!$67:$68,Сят!$78:$79,Сят!$83:$87,Сят!$90:$97</definedName>
    <definedName name="Z_42584DC0_1D41_4C93_9B38_C388E7B8DAC4_.wvu.Rows" localSheetId="12" hidden="1">Тор!$19:$24,Тор!$32:$36,Тор!$46:$47,Тор!$50:$50,Тор!$57:$57,Тор!$59:$60,Тор!$67:$68,Тор!$75:$75,Тор!$79:$80,Тор!$84:$95</definedName>
    <definedName name="Z_42584DC0_1D41_4C93_9B38_C388E7B8DAC4_.wvu.Rows" localSheetId="13" hidden="1">Хор!$19:$22,Хор!$26:$35,Хор!$39:$39,Хор!$43:$43,Хор!$45:$47,Хор!$54:$54,Хор!$56:$58,Хор!$64:$65,Хор!$71:$71,Хор!$75:$76,Хор!$80:$84,Хор!$87:$94</definedName>
    <definedName name="Z_42584DC0_1D41_4C93_9B38_C388E7B8DAC4_.wvu.Rows" localSheetId="14" hidden="1">Чум!$19:$24,Чум!$31:$36,Чум!$47:$49,Чум!$57:$57,Чум!$59:$61,Чум!$67:$68,Чум!$78:$79,Чум!$83:$87,Чум!$90:$97</definedName>
    <definedName name="Z_42584DC0_1D41_4C93_9B38_C388E7B8DAC4_.wvu.Rows" localSheetId="15" hidden="1">Шать!$19:$24,Шать!$32:$33,Шать!$35:$35,Шать!$38:$38,Шать!$46:$49,Шать!$57:$57,Шать!$59:$61,Шать!$67:$68,Шать!$78:$79,Шать!$83:$87,Шать!$90:$97</definedName>
    <definedName name="Z_42584DC0_1D41_4C93_9B38_C388E7B8DAC4_.wvu.Rows" localSheetId="16" hidden="1">Юнг!$19:$24,Юнг!$31:$38,Юнг!$45:$46,Юнг!$49:$49,Юнг!$56:$56,Юнг!$58:$60,Юнг!$66:$68,Юнг!$77:$78,Юнг!$82:$86,Юнг!$89:$96</definedName>
    <definedName name="Z_42584DC0_1D41_4C93_9B38_C388E7B8DAC4_.wvu.Rows" localSheetId="17" hidden="1">Юсь!$19:$24,Юсь!$31:$33,Юсь!$38:$38,Юсь!#REF!,Юсь!$45:$50,Юсь!$59:$59,Юсь!$61:$63,Юсь!$69:$70,Юсь!$80:$81,Юсь!$85:$89,Юсь!$92:$99</definedName>
    <definedName name="Z_42584DC0_1D41_4C93_9B38_C388E7B8DAC4_.wvu.Rows" localSheetId="18" hidden="1">Яра!$19:$24,Яра!$32:$36,Яра!$46:$50,Яра!$58:$58,Яра!$60:$62,Яра!$68:$69,Яра!$79:$80,Яра!$84:$88,Яра!$91:$98</definedName>
    <definedName name="Z_42584DC0_1D41_4C93_9B38_C388E7B8DAC4_.wvu.Rows" localSheetId="19" hidden="1">Ярос!$19:$24,Ярос!$28:$37,Ярос!$44:$45,Ярос!$47:$48,Ярос!$55:$55,Ярос!$57:$59,Ярос!$65:$66,Ярос!$76:$77,Ярос!$81:$85,Ярос!$88:$95</definedName>
    <definedName name="Z_5BFCA170_DEAE_4D2C_98A0_1E68B427AC01_.wvu.Cols" localSheetId="1" hidden="1">Справка!$BB:$BD,Справка!$BH:$BJ,Справка!$BN:$BS,Справка!$BZ:$CE,Справка!$DD:$DL</definedName>
    <definedName name="Z_5BFCA170_DEAE_4D2C_98A0_1E68B427AC01_.wvu.PrintArea" localSheetId="6" hidden="1">Иль!$A$1:$F$103</definedName>
    <definedName name="Z_5BFCA170_DEAE_4D2C_98A0_1E68B427AC01_.wvu.PrintArea" localSheetId="0" hidden="1">Консол!$A$1:$H$52</definedName>
    <definedName name="Z_5BFCA170_DEAE_4D2C_98A0_1E68B427AC01_.wvu.PrintArea" localSheetId="8" hidden="1">Мор!$A$1:$F$101</definedName>
    <definedName name="Z_5BFCA170_DEAE_4D2C_98A0_1E68B427AC01_.wvu.PrintArea" localSheetId="1" hidden="1">Справка!$A$1:$FE$31</definedName>
    <definedName name="Z_5BFCA170_DEAE_4D2C_98A0_1E68B427AC01_.wvu.PrintArea" localSheetId="12" hidden="1">Тор!$A$1:$F$101</definedName>
    <definedName name="Z_5BFCA170_DEAE_4D2C_98A0_1E68B427AC01_.wvu.PrintArea" localSheetId="16" hidden="1">Юнг!$A$1:$F$100</definedName>
    <definedName name="Z_5BFCA170_DEAE_4D2C_98A0_1E68B427AC01_.wvu.PrintArea" localSheetId="18" hidden="1">Яра!$A$1:$F$102</definedName>
    <definedName name="Z_5BFCA170_DEAE_4D2C_98A0_1E68B427AC01_.wvu.Rows" localSheetId="4" hidden="1">Але!$19:$24,Але!$44:$44,Але!$46:$46,Але!$53:$53,Але!$55:$56,Але!$63:$64,Але!$74:$75,Але!$79:$83,Але!$87:$89</definedName>
    <definedName name="Z_5BFCA170_DEAE_4D2C_98A0_1E68B427AC01_.wvu.Rows" localSheetId="6" hidden="1">Иль!$19:$24,Иль!$30:$31,Иль!$34:$34,Иль!$46:$46,Иль!#REF!,Иль!$59:$60,Иль!$67:$68,Иль!$77:$78,Иль!$80:$80,Иль!$92:$96</definedName>
    <definedName name="Z_5BFCA170_DEAE_4D2C_98A0_1E68B427AC01_.wvu.Rows" localSheetId="7" hidden="1">Кад!$19:$24,Кад!$44:$44,Кад!$56:$56,Кад!$58:$59,Кад!$66:$67,Кад!$83:$85,Кад!$89:$96</definedName>
    <definedName name="Z_5BFCA170_DEAE_4D2C_98A0_1E68B427AC01_.wvu.Rows" localSheetId="0" hidden="1">Консол!$22:$22,Консол!$45:$47,Консол!$84:$86</definedName>
    <definedName name="Z_5BFCA170_DEAE_4D2C_98A0_1E68B427AC01_.wvu.Rows" localSheetId="20" hidden="1">Лист1!$82:$84</definedName>
    <definedName name="Z_5BFCA170_DEAE_4D2C_98A0_1E68B427AC01_.wvu.Rows" localSheetId="8" hidden="1">Мор!$21:$21,Мор!$23:$23,Мор!$37:$37,Мор!$44:$44,Мор!$47:$47,Мор!$49:$50,Мор!$57:$57,Мор!$59:$60,Мор!$67:$68,Мор!$83:$88,Мор!$91:$97</definedName>
    <definedName name="Z_5BFCA170_DEAE_4D2C_98A0_1E68B427AC01_.wvu.Rows" localSheetId="9" hidden="1">Мос!$19:$24,Мос!$44:$44,Мос!$58:$58,Мос!$60:$61,Мос!$68:$69,Мос!$82:$82,Мос!$84:$90,Мос!$95:$100</definedName>
    <definedName name="Z_5BFCA170_DEAE_4D2C_98A0_1E68B427AC01_.wvu.Rows" localSheetId="10" hidden="1">Ори!$19:$24,Ори!$33:$33,Ори!$45:$45,Ори!$49:$51,Ори!$58:$58,Ори!$60:$61,Ори!$68:$69,Ори!$79:$80,Ори!$82:$82,Ори!$84:$88,Ори!$92:$99</definedName>
    <definedName name="Z_5BFCA170_DEAE_4D2C_98A0_1E68B427AC01_.wvu.Rows" localSheetId="5" hidden="1">Сун!$19:$24,Сун!$50:$52,Сун!$59:$59,Сун!$61:$62,Сун!$69:$70,Сун!$80:$81,Сун!$83:$83,Сун!$89:$90,Сун!$94:$98</definedName>
    <definedName name="Z_5BFCA170_DEAE_4D2C_98A0_1E68B427AC01_.wvu.Rows" localSheetId="11" hidden="1">Сят!$19:$19,Сят!$45:$47,Сят!$57:$57,Сят!$59:$60,Сят!$67:$68,Сят!$83:$86,Сят!$90:$97</definedName>
    <definedName name="Z_5BFCA170_DEAE_4D2C_98A0_1E68B427AC01_.wvu.Rows" localSheetId="12" hidden="1">Тор!$19:$19,Тор!$50:$50,Тор!$57:$57,Тор!$59:$60,Тор!$67:$68,Тор!$75:$75,Тор!$79:$80,Тор!$83:$93</definedName>
    <definedName name="Z_5BFCA170_DEAE_4D2C_98A0_1E68B427AC01_.wvu.Rows" localSheetId="13" hidden="1">Хор!$19:$22,Хор!$30:$30,Хор!$39:$39,Хор!$43:$43,Хор!$54:$54,Хор!$56:$57,Хор!$64:$65,Хор!$80:$84,Хор!$87:$94</definedName>
    <definedName name="Z_5BFCA170_DEAE_4D2C_98A0_1E68B427AC01_.wvu.Rows" localSheetId="14" hidden="1">Чум!$19:$19,Чум!$21:$21,Чум!$23:$24,Чум!$47:$49,Чум!$57:$57,Чум!$59:$60,Чум!$67:$68,Чум!$83:$87,Чум!$90:$97</definedName>
    <definedName name="Z_5BFCA170_DEAE_4D2C_98A0_1E68B427AC01_.wvu.Rows" localSheetId="15" hidden="1">Шать!$19:$24,Шать!$47:$49,Шать!$57:$57,Шать!$59:$60,Шать!$67:$68,Шать!$78:$79,Шать!$83:$87,Шать!$90:$97</definedName>
    <definedName name="Z_5BFCA170_DEAE_4D2C_98A0_1E68B427AC01_.wvu.Rows" localSheetId="16" hidden="1">Юнг!$19:$24,Юнг!$32:$32,Юнг!$49:$49,Юнг!$56:$56,Юнг!$58:$59,Юнг!$66:$67,Юнг!$82:$86,Юнг!$89:$96</definedName>
    <definedName name="Z_5BFCA170_DEAE_4D2C_98A0_1E68B427AC01_.wvu.Rows" localSheetId="18" hidden="1">Яра!$19:$24,Яра!$46:$50,Яра!$58:$58,Яра!$60:$61,Яра!$68:$69,Яра!$79:$79,Яра!$82:$88,Яра!$91:$98</definedName>
    <definedName name="Z_5BFCA170_DEAE_4D2C_98A0_1E68B427AC01_.wvu.Rows" localSheetId="19" hidden="1">Ярос!$19:$24,Ярос!$44:$44,Ярос!$55:$55,Ярос!$57:$58,Ярос!$65:$66,Ярос!$76:$77,Ярос!$81:$86,Ярос!$88:$95</definedName>
    <definedName name="Z_5C539BE6_C8E0_453F_AB5E_9E58094195EA_.wvu.Cols" localSheetId="1" hidden="1">Справка!$BB:$BD,Справка!$BH:$BJ,Справка!$BN:$BP,Справка!$BR:$BS,Справка!$BZ:$CE,Справка!$DD:$DL</definedName>
    <definedName name="Z_5C539BE6_C8E0_453F_AB5E_9E58094195EA_.wvu.PrintArea" localSheetId="4" hidden="1">Але!$A$1:$F$97</definedName>
    <definedName name="Z_5C539BE6_C8E0_453F_AB5E_9E58094195EA_.wvu.PrintArea" localSheetId="6" hidden="1">Иль!$A$1:$F$103</definedName>
    <definedName name="Z_5C539BE6_C8E0_453F_AB5E_9E58094195EA_.wvu.PrintArea" localSheetId="0" hidden="1">Консол!$A$1:$H$52</definedName>
    <definedName name="Z_5C539BE6_C8E0_453F_AB5E_9E58094195EA_.wvu.PrintArea" localSheetId="8" hidden="1">Мор!$A$1:$F$101</definedName>
    <definedName name="Z_5C539BE6_C8E0_453F_AB5E_9E58094195EA_.wvu.PrintArea" localSheetId="2" hidden="1">район!$A$1:$G$200</definedName>
    <definedName name="Z_5C539BE6_C8E0_453F_AB5E_9E58094195EA_.wvu.PrintArea" localSheetId="1" hidden="1">Справка!$A$1:$FE$31</definedName>
    <definedName name="Z_5C539BE6_C8E0_453F_AB5E_9E58094195EA_.wvu.PrintArea" localSheetId="5" hidden="1">Сун!$A$1:$F$105</definedName>
    <definedName name="Z_5C539BE6_C8E0_453F_AB5E_9E58094195EA_.wvu.PrintArea" localSheetId="12" hidden="1">Тор!$A$1:$F$101</definedName>
    <definedName name="Z_5C539BE6_C8E0_453F_AB5E_9E58094195EA_.wvu.PrintArea" localSheetId="16" hidden="1">Юнг!$A$1:$F$100</definedName>
    <definedName name="Z_5C539BE6_C8E0_453F_AB5E_9E58094195EA_.wvu.PrintArea" localSheetId="18" hidden="1">Яра!$A$1:$F$102</definedName>
    <definedName name="Z_5C539BE6_C8E0_453F_AB5E_9E58094195EA_.wvu.Rows" localSheetId="4" hidden="1">Але!$19:$24,Але!$28:$28,Але!$36:$36,Але!$40:$40,Але!$55:$56,Але!$63:$64,Але!$69:$70,Але!$74:$74,Але!$79:$82,Але!$86:$93,Але!$142:$142</definedName>
    <definedName name="Z_5C539BE6_C8E0_453F_AB5E_9E58094195EA_.wvu.Rows" localSheetId="6" hidden="1">Иль!$19:$23,Иль!$35:$35,Иль!#REF!,Иль!$44:$44,Иль!$46:$46,Иль!$50:$50,Иль!$57:$57,Иль!$59:$61,Иль!$67:$68,Иль!$77:$78,Иль!$80:$80,Иль!$85:$89,Иль!$92:$99,Иль!$142:$142</definedName>
    <definedName name="Z_5C539BE6_C8E0_453F_AB5E_9E58094195EA_.wvu.Rows" localSheetId="7" hidden="1">Кад!$19:$24,Кад!$31:$35,Кад!$38:$38,Кад!$42:$42,Кад!$44:$44,Кад!$48:$48,Кад!$56:$56,Кад!$58:$60,Кад!$66:$67,Кад!$77:$77,Кад!$82:$86,Кад!$89:$96,Кад!$142:$142</definedName>
    <definedName name="Z_5C539BE6_C8E0_453F_AB5E_9E58094195EA_.wvu.Rows" localSheetId="0" hidden="1">Консол!$45:$47</definedName>
    <definedName name="Z_5C539BE6_C8E0_453F_AB5E_9E58094195EA_.wvu.Rows" localSheetId="20" hidden="1">Лист1!$82:$84</definedName>
    <definedName name="Z_5C539BE6_C8E0_453F_AB5E_9E58094195EA_.wvu.Rows" localSheetId="8" hidden="1">Мор!$17:$24,Мор!$27:$27,Мор!$44:$44,Мор!$47:$47,Мор!$57:$57,Мор!$59:$61,Мор!$64:$65,Мор!$67:$68,Мор!$78:$78,Мор!$83:$88,Мор!$91:$97,Мор!$142:$142</definedName>
    <definedName name="Z_5C539BE6_C8E0_453F_AB5E_9E58094195EA_.wvu.Rows" localSheetId="9" hidden="1">Мос!$19:$24,Мос!$42:$42,Мос!$44:$44,Мос!$48:$48,Мос!$50:$50,Мос!$58:$58,Мос!$60:$61,Мос!$68:$69,Мос!$82:$82,Мос!$85:$92,Мос!$95:$102,Мос!$143:$143</definedName>
    <definedName name="Z_5C539BE6_C8E0_453F_AB5E_9E58094195EA_.wvu.Rows" localSheetId="10" hidden="1">Ори!$19:$24,Ори!$32:$34,Ори!$45:$45,Ори!$49:$51,Ори!$58:$58,Ори!$60:$61,Ори!$68:$69,Ори!$79:$79,Ори!$82:$82,Ори!$85:$89,Ори!$92:$99,Ори!$143:$143</definedName>
    <definedName name="Z_5C539BE6_C8E0_453F_AB5E_9E58094195EA_.wvu.Rows" localSheetId="2" hidden="1">район!#REF!,район!$30:$31,район!$40:$40,район!$44:$44,район!$57:$58,район!#REF!,район!#REF!</definedName>
    <definedName name="Z_5C539BE6_C8E0_453F_AB5E_9E58094195EA_.wvu.Rows" localSheetId="5" hidden="1">Сун!$19:$24,Сун!$44:$44,Сун!$46:$46,Сун!$50:$52,Сун!$59:$59,Сун!$61:$62,Сун!$69:$70,Сун!$76:$76,Сун!$80:$80,Сун!$83:$83,Сун!$86:$86,Сун!$88:$90,Сун!$94:$101,Сун!$143:$143</definedName>
    <definedName name="Z_5C539BE6_C8E0_453F_AB5E_9E58094195EA_.wvu.Rows" localSheetId="11" hidden="1">Сят!$19:$24,Сят!$38:$38,Сят!$45:$47,Сят!$57:$57,Сят!$59:$60,Сят!$67:$68,Сят!$78:$78,Сят!$83:$87,Сят!$90:$97,Сят!$143:$143</definedName>
    <definedName name="Z_5C539BE6_C8E0_453F_AB5E_9E58094195EA_.wvu.Rows" localSheetId="12" hidden="1">Тор!$19:$24,Тор!$32:$34,Тор!$39:$39,Тор!$43:$43,Тор!$47:$47,Тор!$57:$57,Тор!$59:$60,Тор!$67:$68,Тор!$75:$75,Тор!$79:$79,Тор!$86:$95,Тор!$142:$142</definedName>
    <definedName name="Z_5C539BE6_C8E0_453F_AB5E_9E58094195EA_.wvu.Rows" localSheetId="13" hidden="1">Хор!$19:$22,Хор!$26:$30,Хор!$39:$39,Хор!$45:$47,Хор!$54:$54,Хор!$56:$57,Хор!$64:$65,Хор!$75:$75,Хор!$80:$84,Хор!$87:$94,Хор!$141:$141</definedName>
    <definedName name="Z_5C539BE6_C8E0_453F_AB5E_9E58094195EA_.wvu.Rows" localSheetId="14" hidden="1">Чум!$19:$19,Чум!$21:$21,Чум!$24:$24,Чум!$43:$43,Чум!$47:$49,Чум!$57:$57,Чум!$59:$60,Чум!$67:$68,Чум!$78:$78,Чум!$83:$87,Чум!$90:$97,Чум!$142:$142</definedName>
    <definedName name="Z_5C539BE6_C8E0_453F_AB5E_9E58094195EA_.wvu.Rows" localSheetId="15" hidden="1">Шать!$19:$25,Шать!$35:$36,Шать!$38:$38,Шать!$47:$49,Шать!$57:$57,Шать!$59:$60,Шать!$67:$68,Шать!$78:$78,Шать!$84:$86,Шать!$90:$97,Шать!$142:$142</definedName>
    <definedName name="Z_5C539BE6_C8E0_453F_AB5E_9E58094195EA_.wvu.Rows" localSheetId="16" hidden="1">Юнг!$19:$24,Юнг!$38:$38,Юнг!$42:$42,Юнг!$46:$46,Юнг!$56:$56,Юнг!$58:$59,Юнг!$66:$67,Юнг!$77:$77,Юнг!$82:$86,Юнг!$89:$96,Юнг!$142:$142</definedName>
    <definedName name="Z_5C539BE6_C8E0_453F_AB5E_9E58094195EA_.wvu.Rows" localSheetId="17" hidden="1">Юсь!$19:$24,Юсь!$38:$38,Юсь!$45:$50,Юсь!$59:$59,Юсь!$61:$62,Юсь!$69:$70,Юсь!$85:$89,Юсь!$92:$99,Юсь!$143:$143</definedName>
    <definedName name="Z_5C539BE6_C8E0_453F_AB5E_9E58094195EA_.wvu.Rows" localSheetId="18" hidden="1">Яра!$19:$24,Яра!$28:$29,Яра!$33:$34,Яра!$36:$36,Яра!$38:$38,Яра!$58:$58,Яра!$60:$61,Яра!$68:$69,Яра!$79:$79,Яра!$84:$88,Яра!$91:$98,Яра!$143:$143</definedName>
    <definedName name="Z_5C539BE6_C8E0_453F_AB5E_9E58094195EA_.wvu.Rows" localSheetId="19" hidden="1">Ярос!$19:$24,Ярос!$28:$28,Ярос!$41:$41,Ярос!$44:$44,Ярос!$47:$48,Ярос!$55:$55,Ярос!$57:$58,Ярос!$65:$66,Ярос!$76:$76,Ярос!$83:$85,Ярос!$88:$91,Ярос!$93:$95</definedName>
    <definedName name="Z_61528DAC_5C4C_48F4_ADE2_8A724B05A086_.wvu.Cols" localSheetId="1" hidden="1">Справка!$BB:$BD,Справка!$BH:$BJ,Справка!$BN:$BP,Справка!$BR:$BS,Справка!$BZ:$CE,Справка!$DD:$DL</definedName>
    <definedName name="Z_61528DAC_5C4C_48F4_ADE2_8A724B05A086_.wvu.PrintArea" localSheetId="4" hidden="1">Але!$A$1:$F$97</definedName>
    <definedName name="Z_61528DAC_5C4C_48F4_ADE2_8A724B05A086_.wvu.PrintArea" localSheetId="6" hidden="1">Иль!$A$1:$F$103</definedName>
    <definedName name="Z_61528DAC_5C4C_48F4_ADE2_8A724B05A086_.wvu.PrintArea" localSheetId="0" hidden="1">Консол!$A$1:$H$52</definedName>
    <definedName name="Z_61528DAC_5C4C_48F4_ADE2_8A724B05A086_.wvu.PrintArea" localSheetId="8" hidden="1">Мор!$A$1:$F$101</definedName>
    <definedName name="Z_61528DAC_5C4C_48F4_ADE2_8A724B05A086_.wvu.PrintArea" localSheetId="2" hidden="1">район!$A$1:$G$200</definedName>
    <definedName name="Z_61528DAC_5C4C_48F4_ADE2_8A724B05A086_.wvu.PrintArea" localSheetId="1" hidden="1">Справка!$A$1:$FE$31</definedName>
    <definedName name="Z_61528DAC_5C4C_48F4_ADE2_8A724B05A086_.wvu.PrintArea" localSheetId="5" hidden="1">Сун!$A$1:$F$105</definedName>
    <definedName name="Z_61528DAC_5C4C_48F4_ADE2_8A724B05A086_.wvu.PrintArea" localSheetId="12" hidden="1">Тор!$A$1:$F$101</definedName>
    <definedName name="Z_61528DAC_5C4C_48F4_ADE2_8A724B05A086_.wvu.PrintArea" localSheetId="16" hidden="1">Юнг!$A$1:$F$100</definedName>
    <definedName name="Z_61528DAC_5C4C_48F4_ADE2_8A724B05A086_.wvu.PrintArea" localSheetId="18" hidden="1">Яра!$A$1:$F$102</definedName>
    <definedName name="Z_61528DAC_5C4C_48F4_ADE2_8A724B05A086_.wvu.Rows" localSheetId="4" hidden="1">Але!$19:$24,Але!$28:$28,Але!$40:$40,Але!$55:$56,Але!$63:$64,Але!$69:$70,Але!$74:$74,Але!$79:$82,Але!$86:$93,Але!$142:$142</definedName>
    <definedName name="Z_61528DAC_5C4C_48F4_ADE2_8A724B05A086_.wvu.Rows" localSheetId="6" hidden="1">Иль!$19:$23,Иль!$35:$35,Иль!$38:$38,Иль!$44:$44,Иль!$46:$46,Иль!$50:$50,Иль!$57:$57,Иль!$59:$61,Иль!$67:$68,Иль!$74:$74,Иль!$77:$78,Иль!$80:$80,Иль!$85:$89,Иль!$92:$99,Иль!$142:$142</definedName>
    <definedName name="Z_61528DAC_5C4C_48F4_ADE2_8A724B05A086_.wvu.Rows" localSheetId="7" hidden="1">Кад!$19:$24,Кад!$31:$33,Кад!$38:$38,Кад!$42:$42,Кад!$44:$44,Кад!$48:$48,Кад!$56:$56,Кад!$58:$60,Кад!$66:$67,Кад!$72:$72,Кад!$77:$77,Кад!$82:$86,Кад!$89:$96,Кад!$142:$142</definedName>
    <definedName name="Z_61528DAC_5C4C_48F4_ADE2_8A724B05A086_.wvu.Rows" localSheetId="0" hidden="1">Консол!$45:$47</definedName>
    <definedName name="Z_61528DAC_5C4C_48F4_ADE2_8A724B05A086_.wvu.Rows" localSheetId="20" hidden="1">Лист1!$82:$84</definedName>
    <definedName name="Z_61528DAC_5C4C_48F4_ADE2_8A724B05A086_.wvu.Rows" localSheetId="8" hidden="1">Мор!$17:$24,Мор!$27:$27,Мор!$44:$44,Мор!$47:$47,Мор!$57:$57,Мор!$59:$61,Мор!$64:$65,Мор!$67:$68,Мор!$78:$78,Мор!$83:$88,Мор!$91:$97,Мор!$142:$142</definedName>
    <definedName name="Z_61528DAC_5C4C_48F4_ADE2_8A724B05A086_.wvu.Rows" localSheetId="9" hidden="1">Мос!$19:$24,Мос!$42:$42,Мос!$44:$44,Мос!$48:$48,Мос!$50:$50,Мос!$58:$58,Мос!$60:$61,Мос!$68:$69,Мос!$74:$75,Мос!$79:$79,Мос!$82:$82,Мос!$85:$85,Мос!$87:$87,Мос!$89:$89,Мос!$92:$92,Мос!$95:$102,Мос!$143:$143</definedName>
    <definedName name="Z_61528DAC_5C4C_48F4_ADE2_8A724B05A086_.wvu.Rows" localSheetId="10" hidden="1">Ори!$19:$24,Ори!$43:$43,Ори!$45:$45,Ори!$49:$51,Ори!$58:$58,Ори!$60:$61,Ори!$68:$69,Ори!$75:$75,Ори!$79:$79,Ори!$82:$82,Ори!$85:$89,Ори!$92:$99,Ори!$143:$143</definedName>
    <definedName name="Z_61528DAC_5C4C_48F4_ADE2_8A724B05A086_.wvu.Rows" localSheetId="2" hidden="1">район!$196:$196</definedName>
    <definedName name="Z_61528DAC_5C4C_48F4_ADE2_8A724B05A086_.wvu.Rows" localSheetId="5" hidden="1">Сун!$19:$24,Сун!$44:$44,Сун!$46:$46,Сун!$50:$52,Сун!$59:$59,Сун!$61:$62,Сун!$69:$70,Сун!$80:$80,Сун!$83:$83,Сун!$86:$86,Сун!$88:$90,Сун!$94:$101,Сун!$143:$143</definedName>
    <definedName name="Z_61528DAC_5C4C_48F4_ADE2_8A724B05A086_.wvu.Rows" localSheetId="11" hidden="1">Сят!$19:$24,Сят!$38:$38,Сят!$45:$47,Сят!$57:$57,Сят!$59:$60,Сят!$67:$68,Сят!$78:$78,Сят!$83:$87,Сят!$90:$97,Сят!$143:$143</definedName>
    <definedName name="Z_61528DAC_5C4C_48F4_ADE2_8A724B05A086_.wvu.Rows" localSheetId="12" hidden="1">Тор!$19:$24,Тор!$39:$39,Тор!$43:$43,Тор!$47:$47,Тор!$49:$49,Тор!$57:$57,Тор!$59:$60,Тор!$67:$68,Тор!$73:$73,Тор!$75:$75,Тор!$79:$79,Тор!$87:$95,Тор!$142:$142</definedName>
    <definedName name="Z_61528DAC_5C4C_48F4_ADE2_8A724B05A086_.wvu.Rows" localSheetId="13" hidden="1">Хор!$20:$22,Хор!$26:$26,Хор!$39:$39,Хор!$45:$47,Хор!$54:$54,Хор!$56:$57,Хор!$64:$65,Хор!$70:$71,Хор!$75:$75,Хор!$80:$84,Хор!$87:$94,Хор!$141:$141</definedName>
    <definedName name="Z_61528DAC_5C4C_48F4_ADE2_8A724B05A086_.wvu.Rows" localSheetId="14" hidden="1">Чум!$19:$19,Чум!$21:$21,Чум!$24:$24,Чум!$43:$43,Чум!$47:$49,Чум!$57:$57,Чум!$59:$60,Чум!$67:$68,Чум!$78:$78,Чум!$83:$87,Чум!$90:$97,Чум!$142:$142</definedName>
    <definedName name="Z_61528DAC_5C4C_48F4_ADE2_8A724B05A086_.wvu.Rows" localSheetId="15" hidden="1">Шать!$19:$25,Шать!$35:$36,Шать!$47:$49,Шать!$57:$57,Шать!$59:$60,Шать!$67:$68,Шать!$74:$74,Шать!$78:$78,Шать!$84:$86,Шать!$90:$97,Шать!$142:$142</definedName>
    <definedName name="Z_61528DAC_5C4C_48F4_ADE2_8A724B05A086_.wvu.Rows" localSheetId="16" hidden="1">Юнг!$19:$24,Юнг!$38:$38,Юнг!$42:$42,Юнг!$46:$46,Юнг!$56:$56,Юнг!$58:$59,Юнг!$66:$67,Юнг!$77:$77,Юнг!$82:$86,Юнг!$89:$96,Юнг!$142:$142</definedName>
    <definedName name="Z_61528DAC_5C4C_48F4_ADE2_8A724B05A086_.wvu.Rows" localSheetId="17" hidden="1">Юсь!$19:$24,Юсь!$45:$50,Юсь!$59:$59,Юсь!$61:$62,Юсь!$69:$70,Юсь!$85:$89,Юсь!$92:$99,Юсь!$143:$143</definedName>
    <definedName name="Z_61528DAC_5C4C_48F4_ADE2_8A724B05A086_.wvu.Rows" localSheetId="18" hidden="1">Яра!$19:$24,Яра!$28:$29,Яра!$48:$49,Яра!$58:$58,Яра!$60:$61,Яра!$68:$69,Яра!$75:$75,Яра!$79:$79,Яра!$84:$88,Яра!$91:$98,Яра!$143:$143</definedName>
    <definedName name="Z_61528DAC_5C4C_48F4_ADE2_8A724B05A086_.wvu.Rows" localSheetId="19" hidden="1">Ярос!$19:$24,Ярос!$28:$28,Ярос!$41:$41,Ярос!$44:$44,Ярос!$47:$48,Ярос!$55:$55,Ярос!$57:$58,Ярос!$65:$66,Ярос!$71:$71,Ярос!$76:$76,Ярос!$83:$85,Ярос!$88:$95</definedName>
    <definedName name="Z_A54C432C_6C68_4B53_A75C_446EB3A61B2B_.wvu.Cols" localSheetId="1" hidden="1">Справка!$BB:$BD,Справка!$BH:$BJ,Справка!$BN:$BV,Справка!$BZ:$CE,Справка!$DD:$DL</definedName>
    <definedName name="Z_A54C432C_6C68_4B53_A75C_446EB3A61B2B_.wvu.PrintArea" localSheetId="6" hidden="1">Иль!$A$1:$F$103</definedName>
    <definedName name="Z_A54C432C_6C68_4B53_A75C_446EB3A61B2B_.wvu.PrintArea" localSheetId="0" hidden="1">Консол!$A$1:$H$52</definedName>
    <definedName name="Z_A54C432C_6C68_4B53_A75C_446EB3A61B2B_.wvu.PrintArea" localSheetId="8" hidden="1">Мор!$A$1:$F$101</definedName>
    <definedName name="Z_A54C432C_6C68_4B53_A75C_446EB3A61B2B_.wvu.PrintArea" localSheetId="1" hidden="1">Справка!$A$1:$FE$31</definedName>
    <definedName name="Z_A54C432C_6C68_4B53_A75C_446EB3A61B2B_.wvu.PrintArea" localSheetId="12" hidden="1">Тор!$A$1:$F$101</definedName>
    <definedName name="Z_A54C432C_6C68_4B53_A75C_446EB3A61B2B_.wvu.PrintArea" localSheetId="16" hidden="1">Юнг!$A$1:$F$100</definedName>
    <definedName name="Z_A54C432C_6C68_4B53_A75C_446EB3A61B2B_.wvu.PrintArea" localSheetId="18" hidden="1">Яра!$A$1:$F$102</definedName>
    <definedName name="Z_A54C432C_6C68_4B53_A75C_446EB3A61B2B_.wvu.Rows" localSheetId="4" hidden="1">Але!$19:$24,Але!$28:$33,Але!$36:$36,Але!$46:$46,Але!$53:$53,Але!$55:$57,Але!$63:$64,Але!$74:$75,Але!$79:$83,Але!$86:$93,Але!$142:$142</definedName>
    <definedName name="Z_A54C432C_6C68_4B53_A75C_446EB3A61B2B_.wvu.Rows" localSheetId="6" hidden="1">Иль!$19:$24,Иль!$30:$40,Иль!$46:$46,Иль!$48:$50,Иль!$57:$57,Иль!$59:$61,Иль!$67:$68,Иль!$77:$78,Иль!$80:$80,Иль!$85:$89,Иль!$92:$99,Иль!$142:$142</definedName>
    <definedName name="Z_A54C432C_6C68_4B53_A75C_446EB3A61B2B_.wvu.Rows" localSheetId="7" hidden="1">Кад!$19:$24,Кад!$31:$35,Кад!$38:$38,Кад!$42:$42,Кад!$44:$44,Кад!$46:$46,Кад!$48:$49,Кад!$56:$56,Кад!$58:$60,Кад!$66:$67,Кад!$77:$78,Кад!$82:$86,Кад!$89:$96,Кад!$142:$142</definedName>
    <definedName name="Z_A54C432C_6C68_4B53_A75C_446EB3A61B2B_.wvu.Rows" localSheetId="0" hidden="1">Консол!$22:$22,Консол!$45:$47</definedName>
    <definedName name="Z_A54C432C_6C68_4B53_A75C_446EB3A61B2B_.wvu.Rows" localSheetId="20" hidden="1">Лист1!$82:$84</definedName>
    <definedName name="Z_A54C432C_6C68_4B53_A75C_446EB3A61B2B_.wvu.Rows" localSheetId="8" hidden="1">Мор!$17:$24,Мор!$27:$27,Мор!$31:$35,Мор!$37:$37,Мор!$44:$44,Мор!$46:$47,Мор!$49:$50,Мор!$57:$57,Мор!$59:$60,Мор!$64:$65,Мор!$67:$68,Мор!$78:$79,Мор!$83:$88,Мор!$91:$97,Мор!$142:$142</definedName>
    <definedName name="Z_A54C432C_6C68_4B53_A75C_446EB3A61B2B_.wvu.Rows" localSheetId="9" hidden="1">Мос!$19:$24,Мос!$29:$35,Мос!$44:$44,Мос!$46:$50,Мос!$58:$58,Мос!$60:$61,Мос!$68:$69,Мос!$79:$80,Мос!$82:$82,Мос!$85:$92,Мос!$95:$102,Мос!$143:$143</definedName>
    <definedName name="Z_A54C432C_6C68_4B53_A75C_446EB3A61B2B_.wvu.Rows" localSheetId="10" hidden="1">Ори!$19:$24,Ори!$32:$36,Ори!$45:$45,Ори!$47:$47,Ори!$49:$51,Ори!$58:$58,Ори!$60:$61,Ори!$68:$69,Ори!$79:$80,Ори!$82:$82,Ори!$85:$89,Ори!$92:$99,Ори!$143:$143</definedName>
    <definedName name="Z_A54C432C_6C68_4B53_A75C_446EB3A61B2B_.wvu.Rows" localSheetId="2" hidden="1">район!$19:$19,район!$23:$23,район!$30:$30,район!$32:$36,район!$40:$40,район!$44:$44,район!$57:$58,район!#REF!,район!#REF!,район!#REF!,район!#REF!,район!#REF!,район!#REF!,район!$195:$196</definedName>
    <definedName name="Z_A54C432C_6C68_4B53_A75C_446EB3A61B2B_.wvu.Rows" localSheetId="1" hidden="1">Справка!#REF!</definedName>
    <definedName name="Z_A54C432C_6C68_4B53_A75C_446EB3A61B2B_.wvu.Rows" localSheetId="5" hidden="1">Сун!$19:$24,Сун!$35:$40,Сун!$44:$44,Сун!$46:$46,Сун!$48:$48,Сун!$50:$52,Сун!$59:$59,Сун!$61:$63,Сун!$69:$70,Сун!$80:$81,Сун!$83:$83,Сун!$86:$86,Сун!$88:$90,Сун!$94:$101,Сун!$143:$143</definedName>
    <definedName name="Z_A54C432C_6C68_4B53_A75C_446EB3A61B2B_.wvu.Rows" localSheetId="11" hidden="1">Сят!$19:$24,Сят!$31:$35,Сят!$38:$38,Сят!$45:$48,Сят!$57:$57,Сят!$59:$60,Сят!$67:$68,Сят!$78:$79,Сят!$83:$87,Сят!$90:$97,Сят!$143:$143</definedName>
    <definedName name="Z_A54C432C_6C68_4B53_A75C_446EB3A61B2B_.wvu.Rows" localSheetId="12" hidden="1">Тор!$19:$24,Тор!$32:$36,Тор!$39:$39,Тор!$46:$47,Тор!$50:$50,Тор!$57:$57,Тор!$59:$60,Тор!$67:$68,Тор!$75:$75,Тор!$79:$80,Тор!$84:$95,Тор!$142:$142</definedName>
    <definedName name="Z_A54C432C_6C68_4B53_A75C_446EB3A61B2B_.wvu.Rows" localSheetId="13" hidden="1">Хор!$19:$22,Хор!$26:$31,Хор!$39:$39,Хор!$43:$43,Хор!$45:$47,Хор!$54:$54,Хор!$56:$58,Хор!$64:$65,Хор!$71:$71,Хор!$75:$76,Хор!$80:$84,Хор!$87:$94,Хор!$141:$141</definedName>
    <definedName name="Z_A54C432C_6C68_4B53_A75C_446EB3A61B2B_.wvu.Rows" localSheetId="14" hidden="1">Чум!$19:$24,Чум!$31:$36,Чум!$46:$49,Чум!$57:$57,Чум!$59:$61,Чум!$67:$68,Чум!$78:$79,Чум!$83:$87,Чум!$90:$97,Чум!$142:$142</definedName>
    <definedName name="Z_A54C432C_6C68_4B53_A75C_446EB3A61B2B_.wvu.Rows" localSheetId="15" hidden="1">Шать!$19:$25,Шать!$31:$33,Шать!$46:$49,Шать!$57:$57,Шать!$59:$60,Шать!$67:$68,Шать!$78:$79,Шать!$84:$86,Шать!$90:$97,Шать!$142:$142</definedName>
    <definedName name="Z_A54C432C_6C68_4B53_A75C_446EB3A61B2B_.wvu.Rows" localSheetId="16" hidden="1">Юнг!$19:$24,Юнг!$33:$33,Юнг!$38:$38,Юнг!$46:$47,Юнг!$56:$56,Юнг!$58:$60,Юнг!$66:$68,Юнг!$77:$78,Юнг!$82:$86,Юнг!$89:$96,Юнг!$142:$142</definedName>
    <definedName name="Z_A54C432C_6C68_4B53_A75C_446EB3A61B2B_.wvu.Rows" localSheetId="17" hidden="1">Юсь!$19:$24,Юсь!$31:$33,Юсь!$38:$38,Юсь!#REF!,Юсь!$45:$51,Юсь!$59:$59,Юсь!$61:$62,Юсь!$69:$70,Юсь!$80:$81,Юсь!$85:$89,Юсь!$92:$99,Юсь!$143:$143</definedName>
    <definedName name="Z_A54C432C_6C68_4B53_A75C_446EB3A61B2B_.wvu.Rows" localSheetId="18" hidden="1">Яра!$19:$24,Яра!$32:$34,Яра!$46:$50,Яра!$58:$58,Яра!$60:$62,Яра!$68:$69,Яра!$79:$80,Яра!$84:$88,Яра!$91:$98,Яра!$143:$143</definedName>
    <definedName name="Z_A54C432C_6C68_4B53_A75C_446EB3A61B2B_.wvu.Rows" localSheetId="19" hidden="1">Ярос!$19:$24,Ярос!$28:$37,Ярос!$44:$44,Ярос!$47:$47,Ярос!$55:$55,Ярос!$57:$59,Ярос!$65:$66,Ярос!$76:$76,Ярос!$81:$85,Ярос!$88:$95</definedName>
    <definedName name="Z_B30CE22D_C12F_4E12_8BB9_3AAE0A6991CC_.wvu.Cols" localSheetId="1" hidden="1">Справка!$I:$K,Справка!$BB:$BD,Справка!$BH:$BJ,Справка!$BN:$BS,Справка!$BZ:$CE,Справка!$DD:$DL</definedName>
    <definedName name="Z_B30CE22D_C12F_4E12_8BB9_3AAE0A6991CC_.wvu.PrintArea" localSheetId="4" hidden="1">Але!$A$1:$F$97</definedName>
    <definedName name="Z_B30CE22D_C12F_4E12_8BB9_3AAE0A6991CC_.wvu.PrintArea" localSheetId="6" hidden="1">Иль!$A$1:$F$103</definedName>
    <definedName name="Z_B30CE22D_C12F_4E12_8BB9_3AAE0A6991CC_.wvu.PrintArea" localSheetId="0" hidden="1">Консол!$A$1:$H$52</definedName>
    <definedName name="Z_B30CE22D_C12F_4E12_8BB9_3AAE0A6991CC_.wvu.PrintArea" localSheetId="8" hidden="1">Мор!$A$1:$F$101</definedName>
    <definedName name="Z_B30CE22D_C12F_4E12_8BB9_3AAE0A6991CC_.wvu.PrintArea" localSheetId="1" hidden="1">Справка!$A$1:$FE$31</definedName>
    <definedName name="Z_B30CE22D_C12F_4E12_8BB9_3AAE0A6991CC_.wvu.PrintArea" localSheetId="5" hidden="1">Сун!$A$1:$F$105</definedName>
    <definedName name="Z_B30CE22D_C12F_4E12_8BB9_3AAE0A6991CC_.wvu.PrintArea" localSheetId="12" hidden="1">Тор!$A$1:$F$101</definedName>
    <definedName name="Z_B30CE22D_C12F_4E12_8BB9_3AAE0A6991CC_.wvu.PrintArea" localSheetId="14" hidden="1">Чум!$A$1:$F$101</definedName>
    <definedName name="Z_B30CE22D_C12F_4E12_8BB9_3AAE0A6991CC_.wvu.PrintArea" localSheetId="16" hidden="1">Юнг!$A$1:$F$100</definedName>
    <definedName name="Z_B30CE22D_C12F_4E12_8BB9_3AAE0A6991CC_.wvu.PrintArea" localSheetId="17" hidden="1">Юсь!$A$1:$F$103</definedName>
    <definedName name="Z_B30CE22D_C12F_4E12_8BB9_3AAE0A6991CC_.wvu.PrintArea" localSheetId="18" hidden="1">Яра!$A$1:$F$102</definedName>
    <definedName name="Z_B30CE22D_C12F_4E12_8BB9_3AAE0A6991CC_.wvu.Rows" localSheetId="4" hidden="1">Але!$19:$24,Але!$28:$28,Але!$36:$36,Але!$45:$46,Але!$53:$53,Але!$55:$57,Але!$63:$64,Але!$74:$75,Але!$79:$83,Але!$86:$93,Але!$142:$142</definedName>
    <definedName name="Z_B30CE22D_C12F_4E12_8BB9_3AAE0A6991CC_.wvu.Rows" localSheetId="6" hidden="1">Иль!$19:$24,Иль!$35:$35,Иль!$40:$40,Иль!$49:$50,Иль!$57:$57,Иль!$59:$61,Иль!$67:$68,Иль!$77:$78,Иль!$80:$80,Иль!$85:$89,Иль!$92:$99,Иль!$142:$142</definedName>
    <definedName name="Z_B30CE22D_C12F_4E12_8BB9_3AAE0A6991CC_.wvu.Rows" localSheetId="7" hidden="1">Кад!$19:$24,Кад!$31:$35,Кад!$38:$38,Кад!$48:$49,Кад!$56:$56,Кад!$58:$60,Кад!$66:$67,Кад!$77:$78,Кад!$82:$86,Кад!$89:$96,Кад!$142:$142</definedName>
    <definedName name="Z_B30CE22D_C12F_4E12_8BB9_3AAE0A6991CC_.wvu.Rows" localSheetId="0" hidden="1">Консол!$22:$22,Консол!$45:$47</definedName>
    <definedName name="Z_B30CE22D_C12F_4E12_8BB9_3AAE0A6991CC_.wvu.Rows" localSheetId="20" hidden="1">Лист1!$82:$84</definedName>
    <definedName name="Z_B30CE22D_C12F_4E12_8BB9_3AAE0A6991CC_.wvu.Rows" localSheetId="8" hidden="1">Мор!$17:$24,Мор!$27:$27,Мор!$31:$33,Мор!$44:$44,Мор!$47:$47,Мор!$49:$50,Мор!$57:$57,Мор!$59:$60,Мор!$64:$65,Мор!$67:$68,Мор!$78:$79,Мор!$83:$88,Мор!$91:$97,Мор!$142:$142</definedName>
    <definedName name="Z_B30CE22D_C12F_4E12_8BB9_3AAE0A6991CC_.wvu.Rows" localSheetId="9" hidden="1">Мос!$19:$24,Мос!$29:$33,Мос!$44:$44,Мос!$58:$58,Мос!$60:$61,Мос!$68:$69,Мос!$79:$80,Мос!$82:$82,Мос!$85:$92,Мос!$95:$102,Мос!$143:$143</definedName>
    <definedName name="Z_B30CE22D_C12F_4E12_8BB9_3AAE0A6991CC_.wvu.Rows" localSheetId="10" hidden="1">Ори!$19:$24,Ори!$32:$36,Ори!$45:$45,Ори!$49:$51,Ори!$58:$58,Ори!$60:$61,Ори!$68:$69,Ори!$79:$80,Ори!$82:$82,Ори!$85:$89,Ори!$92:$99,Ори!$143:$143</definedName>
    <definedName name="Z_B30CE22D_C12F_4E12_8BB9_3AAE0A6991CC_.wvu.Rows" localSheetId="5" hidden="1">Сун!$19:$24,Сун!$35:$37,Сун!$40:$40,Сун!$50:$52,Сун!$55:$55,Сун!$59:$59,Сун!$61:$63,Сун!$69:$70,Сун!$80:$81,Сун!$83:$83,Сун!$86:$86,Сун!$88:$91,Сун!$94:$101,Сун!$143:$143</definedName>
    <definedName name="Z_B30CE22D_C12F_4E12_8BB9_3AAE0A6991CC_.wvu.Rows" localSheetId="11" hidden="1">Сят!$19:$24,Сят!$31:$33,Сят!$38:$38,Сят!$45:$47,Сят!$57:$57,Сят!$59:$60,Сят!$67:$68,Сят!$78:$79,Сят!$83:$87,Сят!$90:$97,Сят!$143:$143</definedName>
    <definedName name="Z_B30CE22D_C12F_4E12_8BB9_3AAE0A6991CC_.wvu.Rows" localSheetId="12" hidden="1">Тор!$19:$24,Тор!$32:$36,Тор!$39:$39,Тор!$50:$50,Тор!$57:$57,Тор!$59:$60,Тор!$67:$68,Тор!$75:$75,Тор!$79:$80,Тор!$86:$87,Тор!$89:$95,Тор!$142:$142</definedName>
    <definedName name="Z_B30CE22D_C12F_4E12_8BB9_3AAE0A6991CC_.wvu.Rows" localSheetId="13" hidden="1">Хор!$19:$22,Хор!$26:$31,Хор!$33:$35,Хор!$39:$39,Хор!$45:$47,Хор!$54:$54,Хор!$56:$58,Хор!$64:$65,Хор!$75:$75,Хор!$80:$84,Хор!$87:$94,Хор!$141:$141</definedName>
    <definedName name="Z_B30CE22D_C12F_4E12_8BB9_3AAE0A6991CC_.wvu.Rows" localSheetId="14" hidden="1">Чум!$19:$24,Чум!$47:$49,Чум!$57:$57,Чум!$59:$61,Чум!$67:$68,Чум!$78:$78,Чум!$83:$87,Чум!$90:$97,Чум!$142:$142</definedName>
    <definedName name="Z_B30CE22D_C12F_4E12_8BB9_3AAE0A6991CC_.wvu.Rows" localSheetId="15" hidden="1">Шать!$19:$25,Шать!$57:$57,Шать!$59:$60,Шать!$67:$67,Шать!$78:$78,Шать!$84:$86,Шать!$90:$97,Шать!$142:$142</definedName>
    <definedName name="Z_B30CE22D_C12F_4E12_8BB9_3AAE0A6991CC_.wvu.Rows" localSheetId="16" hidden="1">Юнг!$19:$24,Юнг!$38:$38,Юнг!$46:$46,Юнг!$56:$56,Юнг!$58:$60,Юнг!$66:$67,Юнг!$77:$77,Юнг!$82:$86,Юнг!$89:$96,Юнг!$142:$142</definedName>
    <definedName name="Z_B30CE22D_C12F_4E12_8BB9_3AAE0A6991CC_.wvu.Rows" localSheetId="17" hidden="1">Юсь!$19:$24,Юсь!$45:$50,Юсь!$59:$59,Юсь!$61:$62,Юсь!$69:$70,Юсь!$80:$80,Юсь!$85:$89,Юсь!$92:$99,Юсь!$143:$143</definedName>
    <definedName name="Z_B30CE22D_C12F_4E12_8BB9_3AAE0A6991CC_.wvu.Rows" localSheetId="18" hidden="1">Яра!$19:$24,Яра!$46:$46,Яра!$48:$50,Яра!$58:$58,Яра!$60:$61,Яра!$68:$69,Яра!$79:$79,Яра!$84:$88,Яра!$91:$98,Яра!$143:$143</definedName>
    <definedName name="Z_B30CE22D_C12F_4E12_8BB9_3AAE0A6991CC_.wvu.Rows" localSheetId="19" hidden="1">Ярос!$19:$24,Ярос!$28:$28,Ярос!$37:$37,Ярос!$44:$44,Ярос!$55:$55,Ярос!$57:$59,Ярос!$65:$66,Ярос!$76:$76,Ярос!$81:$85,Ярос!$88:$91,Ярос!$93:$95</definedName>
    <definedName name="Z_B31C8DB7_3E78_4144_A6B5_8DE36DE63F0E_.wvu.Cols" localSheetId="1" hidden="1">Справка!$BB:$BD,Справка!$BH:$BJ,Справка!$BN:$BS,Справка!$BZ:$CE,Справка!$DD:$DL</definedName>
    <definedName name="Z_B31C8DB7_3E78_4144_A6B5_8DE36DE63F0E_.wvu.PrintArea" localSheetId="6" hidden="1">Иль!$A$1:$F$103</definedName>
    <definedName name="Z_B31C8DB7_3E78_4144_A6B5_8DE36DE63F0E_.wvu.PrintArea" localSheetId="0" hidden="1">Консол!$A$1:$H$52</definedName>
    <definedName name="Z_B31C8DB7_3E78_4144_A6B5_8DE36DE63F0E_.wvu.PrintArea" localSheetId="8" hidden="1">Мор!$A$1:$F$101</definedName>
    <definedName name="Z_B31C8DB7_3E78_4144_A6B5_8DE36DE63F0E_.wvu.PrintArea" localSheetId="1" hidden="1">Справка!$A$1:$FE$31</definedName>
    <definedName name="Z_B31C8DB7_3E78_4144_A6B5_8DE36DE63F0E_.wvu.PrintArea" localSheetId="12" hidden="1">Тор!$A$1:$F$101</definedName>
    <definedName name="Z_B31C8DB7_3E78_4144_A6B5_8DE36DE63F0E_.wvu.PrintArea" localSheetId="16" hidden="1">Юнг!$A$1:$F$100</definedName>
    <definedName name="Z_B31C8DB7_3E78_4144_A6B5_8DE36DE63F0E_.wvu.PrintArea" localSheetId="18" hidden="1">Яра!$A$1:$F$102</definedName>
    <definedName name="Z_B31C8DB7_3E78_4144_A6B5_8DE36DE63F0E_.wvu.Rows" localSheetId="4" hidden="1">Але!$19:$24,Але!$46:$46,Але!$53:$53,Але!$55:$56,Але!$63:$64,Але!$74:$75,Але!$79:$83,Але!$87:$89</definedName>
    <definedName name="Z_B31C8DB7_3E78_4144_A6B5_8DE36DE63F0E_.wvu.Rows" localSheetId="6" hidden="1">Иль!$19:$24,Иль!$34:$34,Иль!$46:$46,Иль!#REF!,Иль!$59:$60,Иль!$67:$68,Иль!$77:$78,Иль!$80:$80,Иль!$92:$96</definedName>
    <definedName name="Z_B31C8DB7_3E78_4144_A6B5_8DE36DE63F0E_.wvu.Rows" localSheetId="7" hidden="1">Кад!$19:$24,Кад!$44:$44,Кад!$56:$56,Кад!$58:$59,Кад!$66:$67,Кад!$83:$85,Кад!$89:$92,Кад!$94:$96</definedName>
    <definedName name="Z_B31C8DB7_3E78_4144_A6B5_8DE36DE63F0E_.wvu.Rows" localSheetId="0" hidden="1">Консол!$22:$22,Консол!$45:$47,Консол!$84:$86</definedName>
    <definedName name="Z_B31C8DB7_3E78_4144_A6B5_8DE36DE63F0E_.wvu.Rows" localSheetId="20" hidden="1">Лист1!$82:$84</definedName>
    <definedName name="Z_B31C8DB7_3E78_4144_A6B5_8DE36DE63F0E_.wvu.Rows" localSheetId="8" hidden="1">Мор!$21:$21,Мор!$23:$23,Мор!$37:$37,Мор!$44:$44,Мор!$47:$47,Мор!$49:$50,Мор!$57:$57,Мор!$59:$60,Мор!$67:$68,Мор!$83:$88,Мор!$91:$97</definedName>
    <definedName name="Z_B31C8DB7_3E78_4144_A6B5_8DE36DE63F0E_.wvu.Rows" localSheetId="9" hidden="1">Мос!$19:$24,Мос!$44:$44,Мос!$58:$58,Мос!$60:$61,Мос!$68:$69,Мос!$82:$82,Мос!$84:$90,Мос!$95:$100</definedName>
    <definedName name="Z_B31C8DB7_3E78_4144_A6B5_8DE36DE63F0E_.wvu.Rows" localSheetId="10" hidden="1">Ори!$19:$24,Ори!$33:$33,Ори!$45:$45,Ори!$49:$51,Ори!$58:$58,Ори!$60:$61,Ори!$68:$69,Ори!$79:$80,Ори!$82:$82,Ори!$84:$88,Ори!$92:$99</definedName>
    <definedName name="Z_B31C8DB7_3E78_4144_A6B5_8DE36DE63F0E_.wvu.Rows" localSheetId="2" hidden="1">район!$19:$19,район!$23:$23,район!$33:$35,район!$57:$58,район!#REF!,район!#REF!,район!#REF!,район!#REF!,район!#REF!</definedName>
    <definedName name="Z_B31C8DB7_3E78_4144_A6B5_8DE36DE63F0E_.wvu.Rows" localSheetId="5" hidden="1">Сун!$19:$24,Сун!$50:$52,Сун!$59:$59,Сун!$61:$62,Сун!$69:$70,Сун!$80:$81,Сун!$83:$83,Сун!$89:$90,Сун!$94:$98</definedName>
    <definedName name="Z_B31C8DB7_3E78_4144_A6B5_8DE36DE63F0E_.wvu.Rows" localSheetId="11" hidden="1">Сят!$19:$19,Сят!$45:$47,Сят!$57:$57,Сят!$59:$60,Сят!$67:$68,Сят!$83:$86,Сят!$90:$97</definedName>
    <definedName name="Z_B31C8DB7_3E78_4144_A6B5_8DE36DE63F0E_.wvu.Rows" localSheetId="12" hidden="1">Тор!$19:$19,Тор!$50:$50,Тор!$57:$57,Тор!$59:$60,Тор!$67:$68,Тор!$75:$75,Тор!$79:$80,Тор!$84:$95</definedName>
    <definedName name="Z_B31C8DB7_3E78_4144_A6B5_8DE36DE63F0E_.wvu.Rows" localSheetId="13" hidden="1">Хор!$19:$22,Хор!$30:$30,Хор!$39:$39,Хор!$54:$54,Хор!$56:$57,Хор!$64:$65,Хор!$80:$84,Хор!$87:$94</definedName>
    <definedName name="Z_B31C8DB7_3E78_4144_A6B5_8DE36DE63F0E_.wvu.Rows" localSheetId="14" hidden="1">Чум!$19:$19,Чум!$21:$21,Чум!$23:$24,Чум!$47:$49,Чум!$57:$57,Чум!$59:$60,Чум!$67:$68,Чум!$83:$87,Чум!$90:$97</definedName>
    <definedName name="Z_B31C8DB7_3E78_4144_A6B5_8DE36DE63F0E_.wvu.Rows" localSheetId="15" hidden="1">Шать!$19:$24,Шать!$47:$49,Шать!$57:$57,Шать!$59:$60,Шать!$67:$68,Шать!$78:$79,Шать!$83:$87,Шать!$90:$97</definedName>
    <definedName name="Z_B31C8DB7_3E78_4144_A6B5_8DE36DE63F0E_.wvu.Rows" localSheetId="16" hidden="1">Юнг!$19:$24,Юнг!$32:$32,Юнг!$56:$56,Юнг!$58:$59,Юнг!$66:$67,Юнг!$82:$86,Юнг!$89:$96</definedName>
    <definedName name="Z_B31C8DB7_3E78_4144_A6B5_8DE36DE63F0E_.wvu.Rows" localSheetId="17" hidden="1">Юсь!$20:$24,Юсь!#REF!,Юсь!$45:$50,Юсь!$69:$70,Юсь!$85:$89,Юсь!$92:$99</definedName>
    <definedName name="Z_B31C8DB7_3E78_4144_A6B5_8DE36DE63F0E_.wvu.Rows" localSheetId="18" hidden="1">Яра!$19:$24,Яра!$46:$46,Яра!$48:$50,Яра!$58:$58,Яра!$60:$61,Яра!$68:$69,Яра!$79:$79,Яра!$84:$88,Яра!$91:$98</definedName>
    <definedName name="Z_B31C8DB7_3E78_4144_A6B5_8DE36DE63F0E_.wvu.Rows" localSheetId="19" hidden="1">Ярос!$19:$24,Ярос!$55:$55,Ярос!$57:$58,Ярос!$65:$66,Ярос!$76:$77,Ярос!$81:$86,Ярос!$88:$95</definedName>
    <definedName name="Z_F1E84C44_1ACD_474A_BDE0_C7088DB6C590_.wvu.Cols" localSheetId="1" hidden="1">Справка!$BB:$BD,Справка!$BH:$BJ,Справка!$BN:$BP,Справка!$BR:$BS,Справка!$BZ:$CE,Справка!$DD:$DL</definedName>
    <definedName name="Z_F1E84C44_1ACD_474A_BDE0_C7088DB6C590_.wvu.PrintArea" localSheetId="4" hidden="1">Але!$A$1:$F$97</definedName>
    <definedName name="Z_F1E84C44_1ACD_474A_BDE0_C7088DB6C590_.wvu.PrintArea" localSheetId="6" hidden="1">Иль!$A$1:$F$103</definedName>
    <definedName name="Z_F1E84C44_1ACD_474A_BDE0_C7088DB6C590_.wvu.PrintArea" localSheetId="0" hidden="1">Консол!$A$1:$H$52</definedName>
    <definedName name="Z_F1E84C44_1ACD_474A_BDE0_C7088DB6C590_.wvu.PrintArea" localSheetId="8" hidden="1">Мор!$A$1:$F$101</definedName>
    <definedName name="Z_F1E84C44_1ACD_474A_BDE0_C7088DB6C590_.wvu.PrintArea" localSheetId="2" hidden="1">район!$A$1:$G$200</definedName>
    <definedName name="Z_F1E84C44_1ACD_474A_BDE0_C7088DB6C590_.wvu.PrintArea" localSheetId="1" hidden="1">Справка!$A$1:$FE$31</definedName>
    <definedName name="Z_F1E84C44_1ACD_474A_BDE0_C7088DB6C590_.wvu.PrintArea" localSheetId="5" hidden="1">Сун!$A$1:$F$105</definedName>
    <definedName name="Z_F1E84C44_1ACD_474A_BDE0_C7088DB6C590_.wvu.PrintArea" localSheetId="12" hidden="1">Тор!$A$1:$F$101</definedName>
    <definedName name="Z_F1E84C44_1ACD_474A_BDE0_C7088DB6C590_.wvu.PrintArea" localSheetId="16" hidden="1">Юнг!$A$1:$F$100</definedName>
    <definedName name="Z_F1E84C44_1ACD_474A_BDE0_C7088DB6C590_.wvu.PrintArea" localSheetId="18" hidden="1">Яра!$A$1:$F$102</definedName>
    <definedName name="Z_F1E84C44_1ACD_474A_BDE0_C7088DB6C590_.wvu.Rows" localSheetId="4" hidden="1">Але!$19:$24,Але!$28:$28,Але!$40:$40,Але!$55:$56,Але!$63:$64,Але!$69:$70,Але!$74:$74,Але!$79:$82,Але!$86:$93,Але!$142:$142</definedName>
    <definedName name="Z_F1E84C44_1ACD_474A_BDE0_C7088DB6C590_.wvu.Rows" localSheetId="6" hidden="1">Иль!$19:$23,Иль!$35:$35,Иль!$38:$38,Иль!$44:$44,Иль!$46:$46,Иль!$50:$50,Иль!$57:$57,Иль!$59:$61,Иль!$67:$68,Иль!$74:$74,Иль!$77:$78,Иль!$80:$80,Иль!$85:$89,Иль!$92:$99,Иль!$142:$142</definedName>
    <definedName name="Z_F1E84C44_1ACD_474A_BDE0_C7088DB6C590_.wvu.Rows" localSheetId="7" hidden="1">Кад!$19:$24,Кад!$31:$33,Кад!$38:$38,Кад!$42:$42,Кад!$44:$44,Кад!$48:$48,Кад!$56:$56,Кад!$58:$60,Кад!$66:$67,Кад!$72:$72,Кад!$77:$77,Кад!$82:$86,Кад!$89:$96,Кад!$142:$142</definedName>
    <definedName name="Z_F1E84C44_1ACD_474A_BDE0_C7088DB6C590_.wvu.Rows" localSheetId="0" hidden="1">Консол!$45:$47</definedName>
    <definedName name="Z_F1E84C44_1ACD_474A_BDE0_C7088DB6C590_.wvu.Rows" localSheetId="20" hidden="1">Лист1!$82:$84</definedName>
    <definedName name="Z_F1E84C44_1ACD_474A_BDE0_C7088DB6C590_.wvu.Rows" localSheetId="8" hidden="1">Мор!$17:$24,Мор!$27:$27,Мор!$44:$44,Мор!$47:$47,Мор!$57:$57,Мор!$59:$61,Мор!$64:$65,Мор!$67:$68,Мор!$78:$78,Мор!$83:$88,Мор!$91:$97,Мор!$142:$142</definedName>
    <definedName name="Z_F1E84C44_1ACD_474A_BDE0_C7088DB6C590_.wvu.Rows" localSheetId="9" hidden="1">Мос!$19:$24,Мос!$42:$42,Мос!$44:$44,Мос!$48:$48,Мос!$50:$50,Мос!$58:$58,Мос!$60:$61,Мос!$68:$69,Мос!$74:$75,Мос!$79:$79,Мос!$82:$82,Мос!$85:$85,Мос!$87:$87,Мос!$89:$89,Мос!$92:$92,Мос!$95:$102,Мос!$143:$143</definedName>
    <definedName name="Z_F1E84C44_1ACD_474A_BDE0_C7088DB6C590_.wvu.Rows" localSheetId="10" hidden="1">Ори!$19:$24,Ори!$43:$43,Ори!$45:$45,Ори!$49:$51,Ори!$58:$58,Ори!$60:$61,Ори!$68:$69,Ори!$75:$75,Ори!$79:$79,Ори!$82:$82,Ори!$85:$89,Ори!$92:$99,Ори!$143:$143</definedName>
    <definedName name="Z_F1E84C44_1ACD_474A_BDE0_C7088DB6C590_.wvu.Rows" localSheetId="5" hidden="1">Сун!$19:$24,Сун!$44:$44,Сун!$46:$46,Сун!$50:$52,Сун!$59:$59,Сун!$61:$62,Сун!$69:$70,Сун!$80:$80,Сун!$83:$83,Сун!$86:$86,Сун!$88:$90,Сун!$94:$101,Сун!$143:$143</definedName>
    <definedName name="Z_F1E84C44_1ACD_474A_BDE0_C7088DB6C590_.wvu.Rows" localSheetId="11" hidden="1">Сят!$19:$24,Сят!$38:$38,Сят!$45:$47,Сят!$57:$57,Сят!$59:$60,Сят!$67:$68,Сят!$78:$78,Сят!$83:$87,Сят!$90:$97,Сят!$143:$143</definedName>
    <definedName name="Z_F1E84C44_1ACD_474A_BDE0_C7088DB6C590_.wvu.Rows" localSheetId="12" hidden="1">Тор!$19:$24,Тор!$39:$39,Тор!$43:$43,Тор!$47:$47,Тор!$49:$49,Тор!$57:$57,Тор!$59:$60,Тор!$67:$68,Тор!$73:$73,Тор!$75:$75,Тор!$79:$79,Тор!$87:$95,Тор!$142:$142</definedName>
    <definedName name="Z_F1E84C44_1ACD_474A_BDE0_C7088DB6C590_.wvu.Rows" localSheetId="13" hidden="1">Хор!$20:$22,Хор!$26:$26,Хор!$39:$39,Хор!$45:$47,Хор!$54:$54,Хор!$56:$57,Хор!$64:$65,Хор!$70:$71,Хор!$75:$75,Хор!$80:$84,Хор!$87:$94,Хор!$141:$141</definedName>
    <definedName name="Z_F1E84C44_1ACD_474A_BDE0_C7088DB6C590_.wvu.Rows" localSheetId="14" hidden="1">Чум!$19:$19,Чум!$21:$21,Чум!$24:$24,Чум!$43:$43,Чум!$47:$49,Чум!$57:$57,Чум!$59:$60,Чум!$67:$68,Чум!$78:$78,Чум!$83:$87,Чум!$90:$97,Чум!$142:$142</definedName>
    <definedName name="Z_F1E84C44_1ACD_474A_BDE0_C7088DB6C590_.wvu.Rows" localSheetId="15" hidden="1">Шать!$19:$25,Шать!$35:$36,Шать!$47:$49,Шать!$57:$57,Шать!$59:$60,Шать!$67:$68,Шать!$74:$74,Шать!$78:$78,Шать!$84:$86,Шать!$90:$97,Шать!$142:$142</definedName>
    <definedName name="Z_F1E84C44_1ACD_474A_BDE0_C7088DB6C590_.wvu.Rows" localSheetId="16" hidden="1">Юнг!$19:$24,Юнг!$38:$38,Юнг!$42:$42,Юнг!$46:$46,Юнг!$56:$56,Юнг!$58:$59,Юнг!$66:$67,Юнг!$77:$77,Юнг!$82:$86,Юнг!$89:$96,Юнг!$142:$142</definedName>
    <definedName name="Z_F1E84C44_1ACD_474A_BDE0_C7088DB6C590_.wvu.Rows" localSheetId="17" hidden="1">Юсь!$19:$24,Юсь!$45:$50,Юсь!$59:$59,Юсь!$61:$62,Юсь!$69:$70,Юсь!$85:$89,Юсь!$92:$99,Юсь!$143:$143</definedName>
    <definedName name="Z_F1E84C44_1ACD_474A_BDE0_C7088DB6C590_.wvu.Rows" localSheetId="18" hidden="1">Яра!$19:$24,Яра!$28:$29,Яра!$48:$49,Яра!$58:$58,Яра!$60:$61,Яра!$68:$69,Яра!$75:$75,Яра!$79:$79,Яра!$84:$88,Яра!$91:$98,Яра!$143:$143</definedName>
    <definedName name="Z_F1E84C44_1ACD_474A_BDE0_C7088DB6C590_.wvu.Rows" localSheetId="19" hidden="1">Ярос!$19:$24,Ярос!$28:$28,Ярос!$41:$41,Ярос!$44:$44,Ярос!$47:$48,Ярос!$55:$55,Ярос!$57:$58,Ярос!$65:$66,Ярос!$71:$71,Ярос!$76:$76,Ярос!$83:$85,Ярос!$88:$95</definedName>
    <definedName name="Z_F85EE840_0C31_454A_8951_832C2E9E0600_.wvu.Cols" localSheetId="1" hidden="1">Справка!$BB:$BD,Справка!$BH:$BJ,Справка!$BN:$BP,Справка!$BR:$BS,Справка!$BZ:$CE,Справка!$DD:$DL</definedName>
    <definedName name="Z_F85EE840_0C31_454A_8951_832C2E9E0600_.wvu.PrintArea" localSheetId="4" hidden="1">Але!$A$1:$F$97</definedName>
    <definedName name="Z_F85EE840_0C31_454A_8951_832C2E9E0600_.wvu.PrintArea" localSheetId="6" hidden="1">Иль!$A$1:$F$103</definedName>
    <definedName name="Z_F85EE840_0C31_454A_8951_832C2E9E0600_.wvu.PrintArea" localSheetId="0" hidden="1">Консол!$A$1:$H$52</definedName>
    <definedName name="Z_F85EE840_0C31_454A_8951_832C2E9E0600_.wvu.PrintArea" localSheetId="8" hidden="1">Мор!$A$1:$F$101</definedName>
    <definedName name="Z_F85EE840_0C31_454A_8951_832C2E9E0600_.wvu.PrintArea" localSheetId="2" hidden="1">район!$A$1:$G$200</definedName>
    <definedName name="Z_F85EE840_0C31_454A_8951_832C2E9E0600_.wvu.PrintArea" localSheetId="1" hidden="1">Справка!$A$1:$FE$31</definedName>
    <definedName name="Z_F85EE840_0C31_454A_8951_832C2E9E0600_.wvu.PrintArea" localSheetId="5" hidden="1">Сун!$A$1:$F$105</definedName>
    <definedName name="Z_F85EE840_0C31_454A_8951_832C2E9E0600_.wvu.PrintArea" localSheetId="12" hidden="1">Тор!$A$1:$F$101</definedName>
    <definedName name="Z_F85EE840_0C31_454A_8951_832C2E9E0600_.wvu.PrintArea" localSheetId="16" hidden="1">Юнг!$A$1:$F$100</definedName>
    <definedName name="Z_F85EE840_0C31_454A_8951_832C2E9E0600_.wvu.PrintArea" localSheetId="18" hidden="1">Яра!$A$1:$F$102</definedName>
    <definedName name="Z_F85EE840_0C31_454A_8951_832C2E9E0600_.wvu.Rows" localSheetId="4" hidden="1">Але!$19:$24,Але!$28:$28,Але!$36:$36,Але!$40:$40,Але!$55:$56,Але!$63:$64,Але!$69:$70,Але!$74:$74,Але!$79:$82,Але!$86:$93,Але!$142:$142</definedName>
    <definedName name="Z_F85EE840_0C31_454A_8951_832C2E9E0600_.wvu.Rows" localSheetId="7" hidden="1">Кад!$19:$24,Кад!$31:$33,Кад!$38:$38,Кад!$42:$42,Кад!$44:$44,Кад!$48:$48,Кад!$56:$56,Кад!$58:$60,Кад!$66:$67,Кад!$72:$72,Кад!$77:$77,Кад!$82:$86,Кад!$89:$96,Кад!$142:$142</definedName>
    <definedName name="Z_F85EE840_0C31_454A_8951_832C2E9E0600_.wvu.Rows" localSheetId="0" hidden="1">Консол!$45:$47</definedName>
    <definedName name="Z_F85EE840_0C31_454A_8951_832C2E9E0600_.wvu.Rows" localSheetId="20" hidden="1">Лист1!$82:$84</definedName>
    <definedName name="Z_F85EE840_0C31_454A_8951_832C2E9E0600_.wvu.Rows" localSheetId="8" hidden="1">Мор!$17:$24,Мор!$27:$27,Мор!$44:$44,Мор!$47:$47,Мор!$57:$57,Мор!$59:$61,Мор!$64:$65,Мор!$67:$68,Мор!$78:$78,Мор!$83:$88,Мор!$91:$97,Мор!$142:$142</definedName>
    <definedName name="Z_F85EE840_0C31_454A_8951_832C2E9E0600_.wvu.Rows" localSheetId="9" hidden="1">Мос!$19:$24,Мос!$42:$42,Мос!$44:$44,Мос!$48:$48,Мос!$50:$50,Мос!$58:$58,Мос!$60:$61,Мос!$68:$69,Мос!$74:$75,Мос!$82:$82,Мос!$85:$92,Мос!$95:$102,Мос!$143:$143</definedName>
    <definedName name="Z_F85EE840_0C31_454A_8951_832C2E9E0600_.wvu.Rows" localSheetId="10" hidden="1">Ори!$19:$24,Ори!$45:$45,Ори!$49:$51,Ори!$58:$58,Ори!$60:$61,Ори!$68:$69,Ори!$79:$79,Ори!$82:$82,Ори!$85:$89,Ори!$92:$99,Ори!$143:$143</definedName>
    <definedName name="Z_F85EE840_0C31_454A_8951_832C2E9E0600_.wvu.Rows" localSheetId="5" hidden="1">Сун!$19:$24,Сун!$44:$44,Сун!$46:$46,Сун!$50:$52,Сун!$59:$59,Сун!$61:$62,Сун!$69:$70,Сун!$76:$76,Сун!$80:$80,Сун!$83:$83,Сун!$86:$86,Сун!$88:$90,Сун!$94:$101,Сун!$143:$143</definedName>
    <definedName name="Z_F85EE840_0C31_454A_8951_832C2E9E0600_.wvu.Rows" localSheetId="11" hidden="1">Сят!$19:$24,Сят!$38:$38,Сят!$45:$47,Сят!$57:$57,Сят!$59:$60,Сят!$67:$68,Сят!$78:$78,Сят!$83:$87,Сят!$90:$97,Сят!$143:$143</definedName>
    <definedName name="Z_F85EE840_0C31_454A_8951_832C2E9E0600_.wvu.Rows" localSheetId="12" hidden="1">Тор!$19:$24,Тор!$39:$39,Тор!$43:$43,Тор!$47:$47,Тор!$49:$49,Тор!$57:$57,Тор!$59:$60,Тор!$67:$68,Тор!$73:$73,Тор!$75:$75,Тор!$79:$79,Тор!$87:$95,Тор!$142:$142</definedName>
    <definedName name="Z_F85EE840_0C31_454A_8951_832C2E9E0600_.wvu.Rows" localSheetId="13" hidden="1">Хор!$20:$22,Хор!$26:$31,Хор!$39:$39,Хор!$45:$47,Хор!$54:$54,Хор!$56:$57,Хор!$64:$65,Хор!$70:$71,Хор!$75:$75,Хор!$80:$84,Хор!$87:$94,Хор!$141:$141</definedName>
    <definedName name="Z_F85EE840_0C31_454A_8951_832C2E9E0600_.wvu.Rows" localSheetId="14" hidden="1">Чум!$19:$19,Чум!$21:$21,Чум!$24:$24,Чум!$43:$43,Чум!$47:$49,Чум!$57:$57,Чум!$59:$60,Чум!$67:$68,Чум!$78:$78,Чум!$83:$87,Чум!$90:$97,Чум!$142:$142</definedName>
    <definedName name="Z_F85EE840_0C31_454A_8951_832C2E9E0600_.wvu.Rows" localSheetId="15" hidden="1">Шать!$19:$25,Шать!$35:$36,Шать!$38:$38,Шать!$47:$49,Шать!$57:$57,Шать!$59:$60,Шать!$67:$68,Шать!$74:$74,Шать!$78:$78,Шать!$84:$86,Шать!$90:$97,Шать!$142:$142</definedName>
    <definedName name="Z_F85EE840_0C31_454A_8951_832C2E9E0600_.wvu.Rows" localSheetId="16" hidden="1">Юнг!$19:$24,Юнг!$38:$38,Юнг!$42:$42,Юнг!$46:$46,Юнг!$56:$56,Юнг!$58:$59,Юнг!$66:$67,Юнг!$77:$77,Юнг!$82:$86,Юнг!$89:$96,Юнг!$142:$142</definedName>
    <definedName name="Z_F85EE840_0C31_454A_8951_832C2E9E0600_.wvu.Rows" localSheetId="17" hidden="1">Юсь!$19:$24,Юсь!$38:$38,Юсь!$45:$50,Юсь!$59:$59,Юсь!$61:$62,Юсь!$69:$70,Юсь!$75:$76,Юсь!$85:$89,Юсь!$92:$99,Юсь!$143:$143</definedName>
    <definedName name="Z_F85EE840_0C31_454A_8951_832C2E9E0600_.wvu.Rows" localSheetId="18" hidden="1">Яра!$19:$24,Яра!$28:$29,Яра!$33:$33,Яра!$36:$36,Яра!$38:$38,Яра!$43:$43,Яра!$48:$49,Яра!$51:$51,Яра!$58:$58,Яра!$60:$61,Яра!$68:$69,Яра!$75:$75,Яра!$79:$79,Яра!$84:$88,Яра!$91:$98,Яра!$143:$143</definedName>
    <definedName name="Z_F85EE840_0C31_454A_8951_832C2E9E0600_.wvu.Rows" localSheetId="19" hidden="1">Ярос!$19:$24,Ярос!$28:$28,Ярос!$41:$41,Ярос!$44:$44,Ярос!$47:$48,Ярос!$55:$55,Ярос!$57:$58,Ярос!$65:$66,Ярос!$76:$76,Ярос!$83:$85,Ярос!$88:$95</definedName>
    <definedName name="_xlnm.Print_Area" localSheetId="4">Але!$A$1:$F$97</definedName>
    <definedName name="_xlnm.Print_Area" localSheetId="6">Иль!$A$1:$F$103</definedName>
    <definedName name="_xlnm.Print_Area" localSheetId="0">Консол!$A$1:$H$52</definedName>
    <definedName name="_xlnm.Print_Area" localSheetId="8">Мор!$A$1:$F$101</definedName>
    <definedName name="_xlnm.Print_Area" localSheetId="2">район!$A$1:$G$200</definedName>
    <definedName name="_xlnm.Print_Area" localSheetId="1">Справка!$A$1:$FE$31</definedName>
    <definedName name="_xlnm.Print_Area" localSheetId="5">Сун!$A$1:$F$105</definedName>
    <definedName name="_xlnm.Print_Area" localSheetId="12">Тор!$A$1:$F$101</definedName>
    <definedName name="_xlnm.Print_Area" localSheetId="16">Юнг!$A$1:$F$100</definedName>
    <definedName name="_xlnm.Print_Area" localSheetId="18">Яра!$A$1:$F$102</definedName>
  </definedNames>
  <calcPr calcId="125725"/>
  <customWorkbookViews>
    <customWorkbookView name="morgau_fin3 - Личное представление" guid="{61528DAC-5C4C-48F4-ADE2-8A724B05A086}" mergeInterval="0" personalView="1" maximized="1" xWindow="1" yWindow="1" windowWidth="1916" windowHeight="850" tabRatio="695" activeSheetId="3"/>
    <customWorkbookView name="Алина Валерьевна Васильева - Личное представление" guid="{5C539BE6-C8E0-453F-AB5E-9E58094195EA}" mergeInterval="0" personalView="1" maximized="1" xWindow="-8" yWindow="-8" windowWidth="1936" windowHeight="1056" tabRatio="695" activeSheetId="2"/>
    <customWorkbookView name="Финансовый отдел администрации Моргаушского района - - Личное представление" guid="{42584DC0-1D41-4C93-9B38-C388E7B8DAC4}" mergeInterval="0" personalView="1" maximized="1" xWindow="1" yWindow="1" windowWidth="1920" windowHeight="850" tabRatio="695" activeSheetId="14"/>
    <customWorkbookView name="Бухгалтер 1 - Личное представление" guid="{A54C432C-6C68-4B53-A75C-446EB3A61B2B}" mergeInterval="0" personalView="1" maximized="1" xWindow="1" yWindow="1" windowWidth="1356" windowHeight="547" tabRatio="695" activeSheetId="1"/>
    <customWorkbookView name="morgau_fin4 - Личное представление" guid="{1A52382B-3765-4E8C-903F-6B8919B7242E}" mergeInterval="0" personalView="1" maximized="1" xWindow="1" yWindow="1" windowWidth="1916" windowHeight="850" tabRatio="695" activeSheetId="12"/>
    <customWorkbookView name="morgau_fin5 - Личное представление" guid="{B31C8DB7-3E78-4144-A6B5-8DE36DE63F0E}" mergeInterval="0" personalView="1" maximized="1" xWindow="1" yWindow="1" windowWidth="1916" windowHeight="850" tabRatio="695" activeSheetId="1"/>
    <customWorkbookView name="morgau_fin7 - Личное представление" guid="{5BFCA170-DEAE-4D2C-98A0-1E68B427AC01}" mergeInterval="0" personalView="1" maximized="1" xWindow="1" yWindow="1" windowWidth="1916" windowHeight="850" tabRatio="695" activeSheetId="1"/>
    <customWorkbookView name="morgau_fin2 - Личное представление" guid="{B30CE22D-C12F-4E12-8BB9-3AAE0A6991CC}" mergeInterval="0" personalView="1" maximized="1" xWindow="1" yWindow="1" windowWidth="1916" windowHeight="850" tabRatio="695" activeSheetId="1"/>
    <customWorkbookView name="Admin - Личное представление" guid="{1718F1EE-9F48-4DBE-9531-3B70F9C4A5DD}" mergeInterval="0" personalView="1" maximized="1" xWindow="1" yWindow="1" windowWidth="1280" windowHeight="804" tabRatio="695" activeSheetId="6"/>
    <customWorkbookView name="morgau_fin1 - Личное представление" guid="{3DCB9AAA-F09C-4EA6-B992-F93E466D374A}" mergeInterval="0" personalView="1" maximized="1" xWindow="1" yWindow="1" windowWidth="1920" windowHeight="850" tabRatio="695" activeSheetId="3"/>
    <customWorkbookView name="Данилова Нина Алексеевна - Личное представление" guid="{F85EE840-0C31-454A-8951-832C2E9E0600}" mergeInterval="0" personalView="1" maximized="1" xWindow="-8" yWindow="-8" windowWidth="1936" windowHeight="1056" tabRatio="695" activeSheetId="3"/>
    <customWorkbookView name="Смирнова Любовь Юрьевна - Личное представление" guid="{F1E84C44-1ACD-474A-BDE0-C7088DB6C590}" mergeInterval="0" personalView="1" minimized="1" windowWidth="0" windowHeight="0" tabRatio="695" activeSheetId="3"/>
  </customWorkbookViews>
</workbook>
</file>

<file path=xl/calcChain.xml><?xml version="1.0" encoding="utf-8"?>
<calcChain xmlns="http://schemas.openxmlformats.org/spreadsheetml/2006/main">
  <c r="G107" i="3"/>
  <c r="G108"/>
  <c r="G109"/>
  <c r="G110"/>
  <c r="G111"/>
  <c r="G112"/>
  <c r="G113"/>
  <c r="G114"/>
  <c r="G115"/>
  <c r="G116"/>
  <c r="G117"/>
  <c r="G118"/>
  <c r="G119"/>
  <c r="G120"/>
  <c r="G190"/>
  <c r="G191"/>
  <c r="G192"/>
  <c r="G196"/>
  <c r="G172"/>
  <c r="G173"/>
  <c r="G174"/>
  <c r="G175"/>
  <c r="G176"/>
  <c r="G177"/>
  <c r="G179"/>
  <c r="G180"/>
  <c r="G169"/>
  <c r="G168"/>
  <c r="G164"/>
  <c r="G163"/>
  <c r="G162"/>
  <c r="G154"/>
  <c r="G155"/>
  <c r="G156"/>
  <c r="G157"/>
  <c r="G158"/>
  <c r="G159"/>
  <c r="G160"/>
  <c r="G161"/>
  <c r="G135"/>
  <c r="G136"/>
  <c r="G137"/>
  <c r="G138"/>
  <c r="G139"/>
  <c r="G140"/>
  <c r="G141"/>
  <c r="G142"/>
  <c r="G145"/>
  <c r="G146"/>
  <c r="G147"/>
  <c r="G149"/>
  <c r="G122"/>
  <c r="G123"/>
  <c r="G124"/>
  <c r="G125"/>
  <c r="G126"/>
  <c r="G127"/>
  <c r="G128"/>
  <c r="G129"/>
  <c r="G130"/>
  <c r="G131"/>
  <c r="G132"/>
  <c r="G133"/>
  <c r="G100"/>
  <c r="D134"/>
  <c r="G134" s="1"/>
  <c r="E15"/>
  <c r="E169"/>
  <c r="E160"/>
  <c r="E157"/>
  <c r="E156"/>
  <c r="E140"/>
  <c r="E128"/>
  <c r="F23"/>
  <c r="F20"/>
  <c r="E162"/>
  <c r="E163"/>
  <c r="E164"/>
  <c r="E154"/>
  <c r="E155"/>
  <c r="E159"/>
  <c r="E150"/>
  <c r="E151"/>
  <c r="E152"/>
  <c r="C23"/>
  <c r="E190"/>
  <c r="D20"/>
  <c r="D143"/>
  <c r="F121"/>
  <c r="F53" l="1"/>
  <c r="G56"/>
  <c r="D53" l="1"/>
  <c r="C53"/>
  <c r="E56"/>
  <c r="E102"/>
  <c r="D23"/>
  <c r="E192"/>
  <c r="E182"/>
  <c r="E181"/>
  <c r="C134"/>
  <c r="E131"/>
  <c r="E104"/>
  <c r="E103"/>
  <c r="E90"/>
  <c r="E120"/>
  <c r="E119"/>
  <c r="E118"/>
  <c r="D108"/>
  <c r="C108"/>
  <c r="F170" l="1"/>
  <c r="D170"/>
  <c r="C170"/>
  <c r="C148"/>
  <c r="E100"/>
  <c r="E168"/>
  <c r="E174"/>
  <c r="E173"/>
  <c r="E172"/>
  <c r="F143"/>
  <c r="G143" s="1"/>
  <c r="C178"/>
  <c r="E186"/>
  <c r="E185"/>
  <c r="E184"/>
  <c r="E134"/>
  <c r="E135"/>
  <c r="E136"/>
  <c r="E137"/>
  <c r="E138"/>
  <c r="E139"/>
  <c r="E141"/>
  <c r="E126"/>
  <c r="E127"/>
  <c r="E129"/>
  <c r="E130"/>
  <c r="E132"/>
  <c r="E117"/>
  <c r="E112"/>
  <c r="E113"/>
  <c r="E114"/>
  <c r="E115"/>
  <c r="E111"/>
  <c r="E110"/>
  <c r="E109"/>
  <c r="E116"/>
  <c r="D121"/>
  <c r="D98"/>
  <c r="F98"/>
  <c r="E123"/>
  <c r="F26" l="1"/>
  <c r="G25" l="1"/>
  <c r="G24"/>
  <c r="G22"/>
  <c r="G21"/>
  <c r="E108"/>
  <c r="C121"/>
  <c r="C98"/>
  <c r="D18"/>
  <c r="C20"/>
  <c r="C18" s="1"/>
  <c r="E22"/>
  <c r="E21"/>
  <c r="E25"/>
  <c r="E24"/>
  <c r="E107"/>
  <c r="F178"/>
  <c r="F148"/>
  <c r="F188" l="1"/>
  <c r="F93"/>
  <c r="F91"/>
  <c r="F82"/>
  <c r="F18" l="1"/>
  <c r="F13"/>
  <c r="F8"/>
  <c r="F6"/>
  <c r="F38"/>
  <c r="F32"/>
  <c r="F28"/>
  <c r="F5" l="1"/>
  <c r="D38"/>
  <c r="F48" l="1"/>
  <c r="C69" l="1"/>
  <c r="E83"/>
  <c r="E84"/>
  <c r="E85"/>
  <c r="E86"/>
  <c r="E87"/>
  <c r="E88"/>
  <c r="E89"/>
  <c r="E92"/>
  <c r="E94"/>
  <c r="E95"/>
  <c r="E96"/>
  <c r="E97"/>
  <c r="E99"/>
  <c r="E101"/>
  <c r="E105"/>
  <c r="E106"/>
  <c r="E122"/>
  <c r="E125"/>
  <c r="E133"/>
  <c r="E142"/>
  <c r="E145"/>
  <c r="E149"/>
  <c r="E153"/>
  <c r="E161"/>
  <c r="E165"/>
  <c r="E166"/>
  <c r="E167"/>
  <c r="E171"/>
  <c r="E177"/>
  <c r="E179"/>
  <c r="E180"/>
  <c r="E183"/>
  <c r="E187"/>
  <c r="E189"/>
  <c r="E191"/>
  <c r="G83"/>
  <c r="G84"/>
  <c r="G85"/>
  <c r="G86"/>
  <c r="G89"/>
  <c r="G92"/>
  <c r="G94"/>
  <c r="G95"/>
  <c r="G96"/>
  <c r="G97"/>
  <c r="G99"/>
  <c r="G101"/>
  <c r="G105"/>
  <c r="G106"/>
  <c r="G153"/>
  <c r="G165"/>
  <c r="G166"/>
  <c r="G167"/>
  <c r="G171"/>
  <c r="G183"/>
  <c r="G187"/>
  <c r="G189"/>
  <c r="F69"/>
  <c r="E7"/>
  <c r="E9"/>
  <c r="E10"/>
  <c r="E11"/>
  <c r="E12"/>
  <c r="E14"/>
  <c r="E16"/>
  <c r="E17"/>
  <c r="E19"/>
  <c r="E20"/>
  <c r="E23"/>
  <c r="E27"/>
  <c r="E29"/>
  <c r="E30"/>
  <c r="E36"/>
  <c r="E41"/>
  <c r="E42"/>
  <c r="E43"/>
  <c r="E45"/>
  <c r="E47"/>
  <c r="E49"/>
  <c r="E51"/>
  <c r="E54"/>
  <c r="E55"/>
  <c r="E60"/>
  <c r="E61"/>
  <c r="E63"/>
  <c r="E64"/>
  <c r="E67"/>
  <c r="E70"/>
  <c r="E72"/>
  <c r="E73"/>
  <c r="E74"/>
  <c r="G7"/>
  <c r="G9"/>
  <c r="G10"/>
  <c r="G11"/>
  <c r="G12"/>
  <c r="G14"/>
  <c r="G15"/>
  <c r="G16"/>
  <c r="G17"/>
  <c r="G19"/>
  <c r="G20"/>
  <c r="G23"/>
  <c r="G27"/>
  <c r="G29"/>
  <c r="G30"/>
  <c r="G36"/>
  <c r="G39"/>
  <c r="G41"/>
  <c r="G42"/>
  <c r="G43"/>
  <c r="G45"/>
  <c r="G47"/>
  <c r="G49"/>
  <c r="G51"/>
  <c r="G54"/>
  <c r="G55"/>
  <c r="G60"/>
  <c r="G61"/>
  <c r="G63"/>
  <c r="G70"/>
  <c r="G72"/>
  <c r="G77"/>
  <c r="F50"/>
  <c r="F65"/>
  <c r="F59"/>
  <c r="F57"/>
  <c r="F197" l="1"/>
  <c r="F37"/>
  <c r="F68" s="1"/>
  <c r="C26" i="19" l="1"/>
  <c r="G10" i="1"/>
  <c r="D10" s="1"/>
  <c r="F10"/>
  <c r="C10" s="1"/>
  <c r="F9"/>
  <c r="C9" s="1"/>
  <c r="G8"/>
  <c r="D8" s="1"/>
  <c r="F8"/>
  <c r="C8" s="1"/>
  <c r="D25"/>
  <c r="D22"/>
  <c r="C22"/>
  <c r="D21"/>
  <c r="C26"/>
  <c r="C25"/>
  <c r="F78" i="3" l="1"/>
  <c r="F79" s="1"/>
  <c r="D27" i="1"/>
  <c r="D148" i="3"/>
  <c r="G148" s="1"/>
  <c r="C34" i="19"/>
  <c r="D66" i="12"/>
  <c r="D67" i="9"/>
  <c r="E49" i="8"/>
  <c r="F49"/>
  <c r="C34" i="4"/>
  <c r="D26" i="10"/>
  <c r="CX28" i="2"/>
  <c r="BX14"/>
  <c r="CY16"/>
  <c r="CX16"/>
  <c r="D42" i="6"/>
  <c r="C42"/>
  <c r="D26" i="1"/>
  <c r="E26" l="1"/>
  <c r="EU19" i="2"/>
  <c r="ET19"/>
  <c r="C39" i="6"/>
  <c r="BW16" i="2" s="1"/>
  <c r="D39" i="6"/>
  <c r="D34" i="19" l="1"/>
  <c r="D29" i="17"/>
  <c r="D69" i="3"/>
  <c r="D34" i="17"/>
  <c r="F34" s="1"/>
  <c r="C31" i="7"/>
  <c r="D31"/>
  <c r="E32"/>
  <c r="F32"/>
  <c r="E33"/>
  <c r="F33"/>
  <c r="C34"/>
  <c r="D34"/>
  <c r="E35"/>
  <c r="F35"/>
  <c r="BU23" i="2"/>
  <c r="C38" i="3"/>
  <c r="D74" i="13"/>
  <c r="D35" i="10"/>
  <c r="D77" i="15"/>
  <c r="C41" i="18"/>
  <c r="G69" i="3" l="1"/>
  <c r="E34" i="7"/>
  <c r="E34" i="17"/>
  <c r="BU27" i="2"/>
  <c r="F31" i="7"/>
  <c r="F34"/>
  <c r="E31"/>
  <c r="D73" i="4"/>
  <c r="D53" i="13" l="1"/>
  <c r="C36" i="19"/>
  <c r="BW29" i="2" s="1"/>
  <c r="D36" i="19"/>
  <c r="BX29" i="2" s="1"/>
  <c r="D30" i="6"/>
  <c r="E32"/>
  <c r="F32"/>
  <c r="D30" i="5"/>
  <c r="BF15" i="2" s="1"/>
  <c r="C73" i="4"/>
  <c r="E69"/>
  <c r="F69"/>
  <c r="CJ19" i="2"/>
  <c r="CI19"/>
  <c r="DB18"/>
  <c r="D59" i="3"/>
  <c r="C59"/>
  <c r="D68" i="5"/>
  <c r="C68"/>
  <c r="F72"/>
  <c r="E72"/>
  <c r="D13" i="3"/>
  <c r="C13"/>
  <c r="C42" i="5"/>
  <c r="D42"/>
  <c r="C7" i="4"/>
  <c r="C12"/>
  <c r="C14"/>
  <c r="C17"/>
  <c r="C26"/>
  <c r="C29"/>
  <c r="C31"/>
  <c r="C38"/>
  <c r="D5"/>
  <c r="D7"/>
  <c r="D12"/>
  <c r="D14"/>
  <c r="D17"/>
  <c r="D20"/>
  <c r="D26"/>
  <c r="D29"/>
  <c r="D31"/>
  <c r="D34"/>
  <c r="D38"/>
  <c r="C60"/>
  <c r="C62"/>
  <c r="C68"/>
  <c r="C77"/>
  <c r="C84"/>
  <c r="D60"/>
  <c r="D62"/>
  <c r="D68"/>
  <c r="D77"/>
  <c r="D84"/>
  <c r="CU19" i="2"/>
  <c r="CV17"/>
  <c r="CV14"/>
  <c r="BT20"/>
  <c r="D66" i="15"/>
  <c r="F71"/>
  <c r="E71"/>
  <c r="C34" i="16"/>
  <c r="BT26" i="2" s="1"/>
  <c r="F70" i="7"/>
  <c r="E70"/>
  <c r="D66" i="11"/>
  <c r="D36" i="6"/>
  <c r="C36"/>
  <c r="BT16" i="2" s="1"/>
  <c r="F37" i="6"/>
  <c r="E37"/>
  <c r="D64" i="19"/>
  <c r="D31"/>
  <c r="C31"/>
  <c r="BK29" i="2" s="1"/>
  <c r="E46" i="19"/>
  <c r="C82" i="3"/>
  <c r="CM19" i="2"/>
  <c r="CL19"/>
  <c r="CM17"/>
  <c r="CL17"/>
  <c r="CJ17"/>
  <c r="CI17"/>
  <c r="D68" i="17"/>
  <c r="D65" i="16"/>
  <c r="D66" i="14"/>
  <c r="D63" i="13"/>
  <c r="D67" i="10"/>
  <c r="D66" i="8"/>
  <c r="D65" i="7"/>
  <c r="C58" i="17"/>
  <c r="D40" i="7"/>
  <c r="E69" i="3"/>
  <c r="D54" i="19"/>
  <c r="CS14" i="2"/>
  <c r="D37" i="13"/>
  <c r="BV23" i="2"/>
  <c r="BV27"/>
  <c r="BV14"/>
  <c r="D82" i="18"/>
  <c r="CU17" i="2"/>
  <c r="CU14"/>
  <c r="C195" i="3"/>
  <c r="D193"/>
  <c r="C193"/>
  <c r="D188"/>
  <c r="C188"/>
  <c r="D178"/>
  <c r="G178" s="1"/>
  <c r="E148"/>
  <c r="C143"/>
  <c r="D93"/>
  <c r="C93"/>
  <c r="D91"/>
  <c r="C91"/>
  <c r="D82"/>
  <c r="D65"/>
  <c r="C65"/>
  <c r="D57"/>
  <c r="C57"/>
  <c r="D50"/>
  <c r="C50"/>
  <c r="D48"/>
  <c r="C48"/>
  <c r="D32"/>
  <c r="C32"/>
  <c r="D28"/>
  <c r="C28"/>
  <c r="D26"/>
  <c r="C26"/>
  <c r="D8"/>
  <c r="C8"/>
  <c r="D6"/>
  <c r="C6"/>
  <c r="F71" i="12"/>
  <c r="E71"/>
  <c r="CX19" i="2"/>
  <c r="AH28"/>
  <c r="BF17"/>
  <c r="BF19"/>
  <c r="BF20"/>
  <c r="BF21"/>
  <c r="BF24"/>
  <c r="BF26"/>
  <c r="BF27"/>
  <c r="BF28"/>
  <c r="C66" i="8"/>
  <c r="F71"/>
  <c r="E71"/>
  <c r="DL33" i="2"/>
  <c r="C67" i="9"/>
  <c r="C40"/>
  <c r="C66" i="12"/>
  <c r="E65" i="11"/>
  <c r="C66"/>
  <c r="C67" i="10"/>
  <c r="C65" i="7"/>
  <c r="C63" i="13"/>
  <c r="C68" i="17"/>
  <c r="C65" i="16"/>
  <c r="C66" i="15"/>
  <c r="C66" i="14"/>
  <c r="F71"/>
  <c r="E71"/>
  <c r="C64" i="19"/>
  <c r="D26"/>
  <c r="D71" i="7"/>
  <c r="D83" i="9"/>
  <c r="D26" i="6"/>
  <c r="E44" i="14"/>
  <c r="D197" i="3" l="1"/>
  <c r="G197" s="1"/>
  <c r="C197"/>
  <c r="E8"/>
  <c r="G8"/>
  <c r="E50"/>
  <c r="G50"/>
  <c r="E6"/>
  <c r="G6"/>
  <c r="E18"/>
  <c r="G18"/>
  <c r="E28"/>
  <c r="G28"/>
  <c r="G48"/>
  <c r="E48"/>
  <c r="E53"/>
  <c r="G53"/>
  <c r="G19" i="1"/>
  <c r="D19" s="1"/>
  <c r="E65" i="3"/>
  <c r="E143"/>
  <c r="E98"/>
  <c r="G98"/>
  <c r="E121"/>
  <c r="G121"/>
  <c r="E91"/>
  <c r="G91"/>
  <c r="E170"/>
  <c r="G170"/>
  <c r="E188"/>
  <c r="G188"/>
  <c r="E38"/>
  <c r="G38"/>
  <c r="E59"/>
  <c r="G59"/>
  <c r="E26"/>
  <c r="G26"/>
  <c r="E82"/>
  <c r="G82"/>
  <c r="G73" s="1"/>
  <c r="E93"/>
  <c r="G93"/>
  <c r="E178"/>
  <c r="G13"/>
  <c r="E13"/>
  <c r="F42" i="5"/>
  <c r="E42"/>
  <c r="D25" i="4"/>
  <c r="C25"/>
  <c r="CW17" i="2"/>
  <c r="CW14"/>
  <c r="C5" i="3"/>
  <c r="D5"/>
  <c r="C37"/>
  <c r="D37"/>
  <c r="D40" i="16"/>
  <c r="E197" i="3" l="1"/>
  <c r="G5"/>
  <c r="E5"/>
  <c r="E37"/>
  <c r="G37"/>
  <c r="C68"/>
  <c r="C78" s="1"/>
  <c r="D68"/>
  <c r="D34" i="15"/>
  <c r="D36" i="7"/>
  <c r="D34" i="11"/>
  <c r="D26"/>
  <c r="D14"/>
  <c r="DB26" i="2"/>
  <c r="AZ18"/>
  <c r="AW18"/>
  <c r="D78" i="3" l="1"/>
  <c r="D79" s="1"/>
  <c r="E68"/>
  <c r="G68"/>
  <c r="C79"/>
  <c r="C34" i="11"/>
  <c r="BT21" i="2" s="1"/>
  <c r="C82" i="12"/>
  <c r="C40" i="17"/>
  <c r="D12" i="19"/>
  <c r="E78" i="3" l="1"/>
  <c r="G78"/>
  <c r="D67" i="18"/>
  <c r="E41" i="13"/>
  <c r="D82" i="12"/>
  <c r="D64"/>
  <c r="D66" i="6"/>
  <c r="C66"/>
  <c r="E71"/>
  <c r="F71"/>
  <c r="G34" i="1" l="1"/>
  <c r="E49" i="9"/>
  <c r="D5" i="5"/>
  <c r="C29" i="12"/>
  <c r="M15" i="2"/>
  <c r="D12" i="7"/>
  <c r="CJ14" i="2"/>
  <c r="CY17"/>
  <c r="AZ28"/>
  <c r="F28" i="18"/>
  <c r="E28"/>
  <c r="D26"/>
  <c r="C67"/>
  <c r="F72"/>
  <c r="E72"/>
  <c r="D73"/>
  <c r="F29"/>
  <c r="E29"/>
  <c r="F87" i="15"/>
  <c r="E87"/>
  <c r="F86"/>
  <c r="E86"/>
  <c r="F85"/>
  <c r="E85"/>
  <c r="F84"/>
  <c r="E84"/>
  <c r="D81" i="14"/>
  <c r="CX17" i="2"/>
  <c r="C40" i="7"/>
  <c r="BW14" i="2"/>
  <c r="DB22"/>
  <c r="DB21"/>
  <c r="D41" i="12"/>
  <c r="E49"/>
  <c r="F49"/>
  <c r="D40" i="11"/>
  <c r="CY23" i="2" l="1"/>
  <c r="CY19"/>
  <c r="CY18"/>
  <c r="CY14" l="1"/>
  <c r="D41" i="10"/>
  <c r="D40" i="9"/>
  <c r="D40" i="8"/>
  <c r="D17" i="15"/>
  <c r="CY29" i="2"/>
  <c r="CX29"/>
  <c r="CY27"/>
  <c r="CY25"/>
  <c r="CY24"/>
  <c r="CY22"/>
  <c r="CY21"/>
  <c r="D41" i="15"/>
  <c r="D37" i="14"/>
  <c r="BX24" i="2" s="1"/>
  <c r="D41" i="14"/>
  <c r="D40" i="17"/>
  <c r="CX23" i="2"/>
  <c r="E9" i="12"/>
  <c r="F34" i="5" l="1"/>
  <c r="AK14" i="2"/>
  <c r="CX14"/>
  <c r="CZ14" s="1"/>
  <c r="CX27"/>
  <c r="CZ27" s="1"/>
  <c r="CX25"/>
  <c r="CZ25" s="1"/>
  <c r="CX24"/>
  <c r="CZ24" s="1"/>
  <c r="CX21"/>
  <c r="CZ21" s="1"/>
  <c r="CX18"/>
  <c r="CZ18" s="1"/>
  <c r="CY15"/>
  <c r="CX15"/>
  <c r="F79" i="13"/>
  <c r="F90" i="18"/>
  <c r="F52" i="17"/>
  <c r="C40" i="16"/>
  <c r="E40" s="1"/>
  <c r="E50" i="15"/>
  <c r="F50"/>
  <c r="C41" i="14"/>
  <c r="F41" s="1"/>
  <c r="E50"/>
  <c r="F50"/>
  <c r="E76" i="12"/>
  <c r="E73"/>
  <c r="E31"/>
  <c r="F31"/>
  <c r="D29"/>
  <c r="BF22" i="2" s="1"/>
  <c r="C40" i="11"/>
  <c r="E40" s="1"/>
  <c r="E49"/>
  <c r="F49"/>
  <c r="C41" i="10"/>
  <c r="F41" s="1"/>
  <c r="E81" i="9"/>
  <c r="E51"/>
  <c r="F51"/>
  <c r="E47" i="8"/>
  <c r="F47"/>
  <c r="E48"/>
  <c r="F48"/>
  <c r="E50"/>
  <c r="F50"/>
  <c r="C40"/>
  <c r="F40" s="1"/>
  <c r="F82" i="5"/>
  <c r="F77"/>
  <c r="C26"/>
  <c r="E49"/>
  <c r="F49"/>
  <c r="E48" i="12"/>
  <c r="F48"/>
  <c r="G24" i="1"/>
  <c r="C41" i="15"/>
  <c r="F41" s="1"/>
  <c r="E42"/>
  <c r="C37" i="13"/>
  <c r="C41" i="12"/>
  <c r="F42" i="10"/>
  <c r="E45"/>
  <c r="F45"/>
  <c r="E44" i="9"/>
  <c r="F44"/>
  <c r="E44" i="8"/>
  <c r="F44"/>
  <c r="E44" i="7"/>
  <c r="F44"/>
  <c r="E46" i="6"/>
  <c r="F46"/>
  <c r="E47"/>
  <c r="F47"/>
  <c r="E46" i="5"/>
  <c r="F46"/>
  <c r="CX22" i="2"/>
  <c r="CZ22" s="1"/>
  <c r="DB14"/>
  <c r="C55" i="7"/>
  <c r="G35" i="1"/>
  <c r="F35"/>
  <c r="G20"/>
  <c r="D20" s="1"/>
  <c r="D20" i="14"/>
  <c r="E75" i="11"/>
  <c r="E35" i="10"/>
  <c r="F35"/>
  <c r="E36"/>
  <c r="F36"/>
  <c r="D81" i="8"/>
  <c r="ER18" i="2" s="1"/>
  <c r="C77" i="8"/>
  <c r="EN18" i="2" s="1"/>
  <c r="C72" i="8"/>
  <c r="EK18" i="2" s="1"/>
  <c r="E35" i="11"/>
  <c r="F35"/>
  <c r="E34"/>
  <c r="F34"/>
  <c r="E33"/>
  <c r="C7" i="8"/>
  <c r="D7" i="5"/>
  <c r="C52" i="4"/>
  <c r="BU21" i="2"/>
  <c r="BV21" s="1"/>
  <c r="D96" i="12"/>
  <c r="EX22" i="2" s="1"/>
  <c r="F35" i="16"/>
  <c r="E35"/>
  <c r="E34"/>
  <c r="D12" i="13"/>
  <c r="D5"/>
  <c r="D78"/>
  <c r="ER23" i="2" s="1"/>
  <c r="EO23"/>
  <c r="D61" i="13"/>
  <c r="D69"/>
  <c r="EL23" i="2" s="1"/>
  <c r="D24" i="13"/>
  <c r="AW27" i="2"/>
  <c r="AW25"/>
  <c r="AW19"/>
  <c r="AX19" s="1"/>
  <c r="AW17"/>
  <c r="AZ29"/>
  <c r="BA29" s="1"/>
  <c r="CA32"/>
  <c r="CA33" s="1"/>
  <c r="E88" i="16"/>
  <c r="C81" i="14"/>
  <c r="EQ24" i="2" s="1"/>
  <c r="E15" i="14"/>
  <c r="C74" i="13"/>
  <c r="EN23" i="2" s="1"/>
  <c r="E43" i="10"/>
  <c r="F43"/>
  <c r="BU19" i="2"/>
  <c r="F76" i="9"/>
  <c r="F35"/>
  <c r="E35"/>
  <c r="D34"/>
  <c r="C34"/>
  <c r="BT19" i="2" s="1"/>
  <c r="E36" i="18"/>
  <c r="F36"/>
  <c r="E48" i="16"/>
  <c r="F48"/>
  <c r="E46"/>
  <c r="E47"/>
  <c r="E42"/>
  <c r="F42"/>
  <c r="C34" i="15"/>
  <c r="BT25" i="2" s="1"/>
  <c r="E36" i="15"/>
  <c r="F36"/>
  <c r="BU25" i="2"/>
  <c r="E70" i="14"/>
  <c r="D34"/>
  <c r="BU24" i="2" s="1"/>
  <c r="BV24" s="1"/>
  <c r="C34" i="14"/>
  <c r="E36" i="12"/>
  <c r="F36"/>
  <c r="C35"/>
  <c r="BT22" i="2" s="1"/>
  <c r="E42" i="11"/>
  <c r="F42"/>
  <c r="E42" i="8"/>
  <c r="F42"/>
  <c r="E86" i="7"/>
  <c r="BX17" i="2"/>
  <c r="E42" i="7"/>
  <c r="F42"/>
  <c r="E57" i="6"/>
  <c r="F57"/>
  <c r="E50"/>
  <c r="E61" i="5"/>
  <c r="E62"/>
  <c r="E63"/>
  <c r="C5"/>
  <c r="C7"/>
  <c r="E29"/>
  <c r="E31"/>
  <c r="F28"/>
  <c r="E28"/>
  <c r="E45" i="4"/>
  <c r="DT14" i="2"/>
  <c r="DW29"/>
  <c r="DW24"/>
  <c r="DW22"/>
  <c r="DW21"/>
  <c r="DW18"/>
  <c r="DW16"/>
  <c r="DW14"/>
  <c r="D17" i="12"/>
  <c r="D5" i="8"/>
  <c r="D5" i="6"/>
  <c r="D56" i="12"/>
  <c r="D35"/>
  <c r="BU22" i="2" s="1"/>
  <c r="CY26"/>
  <c r="CX26"/>
  <c r="CY28"/>
  <c r="D78" i="18"/>
  <c r="EO28" i="2" s="1"/>
  <c r="D41" i="18"/>
  <c r="E51"/>
  <c r="F51"/>
  <c r="BU17" i="2"/>
  <c r="BT17"/>
  <c r="G15" i="1"/>
  <c r="D15" s="1"/>
  <c r="D62" i="19"/>
  <c r="EF29" i="2" s="1"/>
  <c r="D39" i="19"/>
  <c r="D35" i="18"/>
  <c r="BU28" i="2" s="1"/>
  <c r="BU20"/>
  <c r="BV20" s="1"/>
  <c r="D88" i="14"/>
  <c r="EX24" i="2" s="1"/>
  <c r="D36" i="8"/>
  <c r="BX18" i="2" s="1"/>
  <c r="E27" i="19"/>
  <c r="E56" i="16"/>
  <c r="E57"/>
  <c r="E58"/>
  <c r="E59"/>
  <c r="AW29" i="2"/>
  <c r="AW14"/>
  <c r="CR18"/>
  <c r="AY17"/>
  <c r="AG24"/>
  <c r="G37" i="1"/>
  <c r="D37" s="1"/>
  <c r="EI18" i="2"/>
  <c r="EH18"/>
  <c r="C14" i="14"/>
  <c r="F15" s="1"/>
  <c r="F35" i="15"/>
  <c r="E35"/>
  <c r="CO16" i="2"/>
  <c r="CO29"/>
  <c r="CO28"/>
  <c r="CO27"/>
  <c r="CO26"/>
  <c r="CO25"/>
  <c r="CO24"/>
  <c r="CO23"/>
  <c r="CO22"/>
  <c r="CO21"/>
  <c r="CO20"/>
  <c r="CO19"/>
  <c r="CO18"/>
  <c r="CO17"/>
  <c r="CO15"/>
  <c r="CO14"/>
  <c r="L29"/>
  <c r="V25"/>
  <c r="AT25"/>
  <c r="AU25" s="1"/>
  <c r="CV28"/>
  <c r="CV26"/>
  <c r="CV25"/>
  <c r="CV24"/>
  <c r="CV23"/>
  <c r="CV22"/>
  <c r="CV16"/>
  <c r="BK14"/>
  <c r="BE28"/>
  <c r="BE27"/>
  <c r="BE24"/>
  <c r="BG24" s="1"/>
  <c r="BE21"/>
  <c r="BE20"/>
  <c r="BE19"/>
  <c r="BE17"/>
  <c r="BG17" s="1"/>
  <c r="BE15"/>
  <c r="BE26"/>
  <c r="AY24"/>
  <c r="AW26"/>
  <c r="AW24"/>
  <c r="AW22"/>
  <c r="AW16"/>
  <c r="AW15"/>
  <c r="D88" i="15"/>
  <c r="EX25" i="2" s="1"/>
  <c r="D20" i="12"/>
  <c r="AQ22" i="2" s="1"/>
  <c r="AR22" s="1"/>
  <c r="C20" i="12"/>
  <c r="D26" i="5"/>
  <c r="AV27" i="2"/>
  <c r="CU28"/>
  <c r="CU26"/>
  <c r="CI26"/>
  <c r="CU24"/>
  <c r="CU23"/>
  <c r="CU22"/>
  <c r="CU16"/>
  <c r="D70" i="19"/>
  <c r="EL29" i="2" s="1"/>
  <c r="D63" i="16"/>
  <c r="D55"/>
  <c r="D76"/>
  <c r="D71"/>
  <c r="EL26" i="2" s="1"/>
  <c r="EI25"/>
  <c r="D7" i="7"/>
  <c r="F40"/>
  <c r="D26"/>
  <c r="D17" i="5"/>
  <c r="EL14" i="2"/>
  <c r="DW20"/>
  <c r="DW17"/>
  <c r="D5" i="15"/>
  <c r="D5" i="9"/>
  <c r="C35" i="18"/>
  <c r="BT28" i="2" s="1"/>
  <c r="C34" i="8"/>
  <c r="BT18" i="2" s="1"/>
  <c r="AV18"/>
  <c r="AZ19"/>
  <c r="AY18"/>
  <c r="F20" i="1"/>
  <c r="C20" s="1"/>
  <c r="EF22" i="2"/>
  <c r="AW21"/>
  <c r="D66" i="17"/>
  <c r="D56" i="15"/>
  <c r="D37" i="12"/>
  <c r="BX22" i="2" s="1"/>
  <c r="E15" i="5"/>
  <c r="E16"/>
  <c r="G9" i="1"/>
  <c r="D9" s="1"/>
  <c r="BK22" i="2"/>
  <c r="M14"/>
  <c r="M16"/>
  <c r="M17"/>
  <c r="M18"/>
  <c r="M19"/>
  <c r="M20"/>
  <c r="M21"/>
  <c r="M22"/>
  <c r="M23"/>
  <c r="M24"/>
  <c r="M25"/>
  <c r="M26"/>
  <c r="M27"/>
  <c r="M28"/>
  <c r="M29"/>
  <c r="BO18"/>
  <c r="BO31" s="1"/>
  <c r="BO32" s="1"/>
  <c r="BO33" s="1"/>
  <c r="BP18"/>
  <c r="BQ18"/>
  <c r="BR18"/>
  <c r="BS18"/>
  <c r="EI24"/>
  <c r="D5" i="14"/>
  <c r="D65" i="18"/>
  <c r="EF28" i="2" s="1"/>
  <c r="D12" i="5"/>
  <c r="E48"/>
  <c r="F48"/>
  <c r="C74"/>
  <c r="L14" i="2"/>
  <c r="AV26"/>
  <c r="AV25"/>
  <c r="AV24"/>
  <c r="AV22"/>
  <c r="AV17"/>
  <c r="AV14"/>
  <c r="AY26"/>
  <c r="AY22"/>
  <c r="AY21"/>
  <c r="G11" i="1"/>
  <c r="D11" s="1"/>
  <c r="G5"/>
  <c r="D5" s="1"/>
  <c r="G40"/>
  <c r="C96" i="12"/>
  <c r="EW22" i="2" s="1"/>
  <c r="D7" i="16"/>
  <c r="E42" i="9"/>
  <c r="F42"/>
  <c r="EX14" i="2"/>
  <c r="ER14"/>
  <c r="EN14"/>
  <c r="EH14"/>
  <c r="D52" i="4"/>
  <c r="D36" i="16"/>
  <c r="G43" i="1"/>
  <c r="D17" i="19"/>
  <c r="D33" i="5"/>
  <c r="BL15" i="2" s="1"/>
  <c r="D64" i="11"/>
  <c r="D56"/>
  <c r="DQ21" i="2" s="1"/>
  <c r="D87" i="7"/>
  <c r="EX17" i="2" s="1"/>
  <c r="D82" i="7"/>
  <c r="EU17" i="2" s="1"/>
  <c r="D80" i="7"/>
  <c r="ER17" i="2" s="1"/>
  <c r="D76" i="7"/>
  <c r="EO17" i="2" s="1"/>
  <c r="EI17"/>
  <c r="D63" i="7"/>
  <c r="D55"/>
  <c r="D65" i="10"/>
  <c r="AY28" i="2"/>
  <c r="AY27"/>
  <c r="AY25"/>
  <c r="AY23"/>
  <c r="AY20"/>
  <c r="AY16"/>
  <c r="AY15"/>
  <c r="AY14"/>
  <c r="AV28"/>
  <c r="AV23"/>
  <c r="AV20"/>
  <c r="D7" i="13"/>
  <c r="D14"/>
  <c r="C14" i="12"/>
  <c r="AE14" i="2"/>
  <c r="AE15"/>
  <c r="AE16"/>
  <c r="AE18"/>
  <c r="AE20"/>
  <c r="AE21"/>
  <c r="AE22"/>
  <c r="AE23"/>
  <c r="AE24"/>
  <c r="AE25"/>
  <c r="AE26"/>
  <c r="AE27"/>
  <c r="AE28"/>
  <c r="AE29"/>
  <c r="EB16"/>
  <c r="CV29"/>
  <c r="CU29"/>
  <c r="DT24"/>
  <c r="DT25"/>
  <c r="DT23"/>
  <c r="DT22"/>
  <c r="DT26"/>
  <c r="DT21"/>
  <c r="DT20"/>
  <c r="DT29"/>
  <c r="DT28"/>
  <c r="DT27"/>
  <c r="DT19"/>
  <c r="DT18"/>
  <c r="DT17"/>
  <c r="DT16"/>
  <c r="DT15"/>
  <c r="DV17"/>
  <c r="G31" i="1"/>
  <c r="D31" s="1"/>
  <c r="D26" i="16"/>
  <c r="D57" i="9"/>
  <c r="AJ23" i="2"/>
  <c r="L23"/>
  <c r="R23"/>
  <c r="L24"/>
  <c r="AJ24"/>
  <c r="AW28"/>
  <c r="AW23"/>
  <c r="AW20"/>
  <c r="AV21"/>
  <c r="AV15"/>
  <c r="E43" i="14"/>
  <c r="F43"/>
  <c r="C26" i="6"/>
  <c r="C66" i="5"/>
  <c r="DK23" i="2"/>
  <c r="DK31" s="1"/>
  <c r="D79" i="17"/>
  <c r="EO27" i="2" s="1"/>
  <c r="D78" i="12"/>
  <c r="D73" i="9"/>
  <c r="G12" i="1"/>
  <c r="D12" s="1"/>
  <c r="C90" i="17"/>
  <c r="EW27" i="2" s="1"/>
  <c r="DV14"/>
  <c r="D26" i="17"/>
  <c r="D32" i="18"/>
  <c r="BL28" i="2" s="1"/>
  <c r="C78" i="13"/>
  <c r="EQ23" i="2" s="1"/>
  <c r="C26" i="11"/>
  <c r="C26" i="8"/>
  <c r="C33" i="6"/>
  <c r="E67" i="18"/>
  <c r="C64" i="15"/>
  <c r="C81" i="8"/>
  <c r="E83"/>
  <c r="F83"/>
  <c r="CM23" i="2"/>
  <c r="CL23"/>
  <c r="F39" i="13"/>
  <c r="F40"/>
  <c r="E39"/>
  <c r="E40"/>
  <c r="CM27" i="2"/>
  <c r="CL27"/>
  <c r="F42" i="17"/>
  <c r="E42"/>
  <c r="CV27" i="2"/>
  <c r="D7" i="10"/>
  <c r="D7" i="8"/>
  <c r="C29" i="13"/>
  <c r="ER22" i="2"/>
  <c r="EQ22"/>
  <c r="D95" i="8"/>
  <c r="FA18" i="2" s="1"/>
  <c r="D64" i="6"/>
  <c r="D66" i="5"/>
  <c r="CU27" i="2"/>
  <c r="D81" i="11"/>
  <c r="ER21" i="2" s="1"/>
  <c r="D65" i="9"/>
  <c r="F45" i="17"/>
  <c r="F46"/>
  <c r="F48"/>
  <c r="F49"/>
  <c r="F50"/>
  <c r="F51"/>
  <c r="E45"/>
  <c r="E46"/>
  <c r="E48"/>
  <c r="E49"/>
  <c r="E50"/>
  <c r="E51"/>
  <c r="D17" i="18"/>
  <c r="CV21" i="2"/>
  <c r="E75" i="12"/>
  <c r="F75"/>
  <c r="CU21" i="2"/>
  <c r="CU20"/>
  <c r="C7" i="19"/>
  <c r="C7" i="18"/>
  <c r="C7" i="17"/>
  <c r="C7" i="16"/>
  <c r="C7" i="15"/>
  <c r="C17" i="14"/>
  <c r="C7"/>
  <c r="C7" i="13"/>
  <c r="C7" i="12"/>
  <c r="C7" i="11"/>
  <c r="C7" i="10"/>
  <c r="C7" i="9"/>
  <c r="C7" i="7"/>
  <c r="C7" i="6"/>
  <c r="D12" i="11"/>
  <c r="F40" i="1"/>
  <c r="F39"/>
  <c r="G38"/>
  <c r="F38"/>
  <c r="F34"/>
  <c r="G32"/>
  <c r="D32" s="1"/>
  <c r="F31"/>
  <c r="F6"/>
  <c r="C6" s="1"/>
  <c r="D12" i="6"/>
  <c r="C91" i="9"/>
  <c r="EI27" i="2"/>
  <c r="F78" i="11"/>
  <c r="F79"/>
  <c r="E78"/>
  <c r="E79"/>
  <c r="D91" i="9"/>
  <c r="F87"/>
  <c r="F88"/>
  <c r="F89"/>
  <c r="F90"/>
  <c r="F92"/>
  <c r="E87"/>
  <c r="E88"/>
  <c r="E89"/>
  <c r="E90"/>
  <c r="E92"/>
  <c r="G6" i="1"/>
  <c r="D6" s="1"/>
  <c r="D5" i="19"/>
  <c r="D7"/>
  <c r="D14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F27"/>
  <c r="E28"/>
  <c r="F28"/>
  <c r="C29"/>
  <c r="D29"/>
  <c r="E30"/>
  <c r="F30"/>
  <c r="E32"/>
  <c r="F32"/>
  <c r="E33"/>
  <c r="F33"/>
  <c r="BT29" i="2"/>
  <c r="BU29"/>
  <c r="E35" i="19"/>
  <c r="F35"/>
  <c r="E37"/>
  <c r="F37"/>
  <c r="E40"/>
  <c r="E41"/>
  <c r="F41"/>
  <c r="E42"/>
  <c r="F42"/>
  <c r="E43"/>
  <c r="F43"/>
  <c r="E44"/>
  <c r="F44"/>
  <c r="E45"/>
  <c r="F45"/>
  <c r="F46"/>
  <c r="F47"/>
  <c r="E48"/>
  <c r="F48"/>
  <c r="C54"/>
  <c r="E56"/>
  <c r="F56"/>
  <c r="F57"/>
  <c r="E58"/>
  <c r="F58"/>
  <c r="E59"/>
  <c r="F59"/>
  <c r="E60"/>
  <c r="F60"/>
  <c r="E61"/>
  <c r="F61"/>
  <c r="C62"/>
  <c r="E63"/>
  <c r="F63"/>
  <c r="EI29" i="2"/>
  <c r="E65" i="19"/>
  <c r="F65"/>
  <c r="E66"/>
  <c r="F66"/>
  <c r="E67"/>
  <c r="F67"/>
  <c r="E68"/>
  <c r="F68"/>
  <c r="E71"/>
  <c r="F71"/>
  <c r="E72"/>
  <c r="F72"/>
  <c r="E74"/>
  <c r="F74"/>
  <c r="D75"/>
  <c r="EO29" i="2" s="1"/>
  <c r="E76" i="19"/>
  <c r="F76"/>
  <c r="E77"/>
  <c r="F77"/>
  <c r="E78"/>
  <c r="C79"/>
  <c r="D79"/>
  <c r="ER29" i="2" s="1"/>
  <c r="E80" i="19"/>
  <c r="F80"/>
  <c r="C81"/>
  <c r="ET29" i="2" s="1"/>
  <c r="D81" i="19"/>
  <c r="EU29" i="2" s="1"/>
  <c r="E82" i="19"/>
  <c r="F82"/>
  <c r="E83"/>
  <c r="F83"/>
  <c r="E84"/>
  <c r="F84"/>
  <c r="F85"/>
  <c r="C86"/>
  <c r="D86"/>
  <c r="EX29" i="2" s="1"/>
  <c r="E87" i="19"/>
  <c r="F87"/>
  <c r="E88"/>
  <c r="F88"/>
  <c r="E89"/>
  <c r="E90"/>
  <c r="E91"/>
  <c r="C92"/>
  <c r="D92"/>
  <c r="FA29" i="2" s="1"/>
  <c r="E93" i="19"/>
  <c r="F93"/>
  <c r="E94"/>
  <c r="F94"/>
  <c r="E95"/>
  <c r="F95"/>
  <c r="D5" i="18"/>
  <c r="D7"/>
  <c r="D14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E26" s="1"/>
  <c r="E27"/>
  <c r="F27"/>
  <c r="C30"/>
  <c r="D30"/>
  <c r="E31"/>
  <c r="F31"/>
  <c r="C32"/>
  <c r="BK28" i="2" s="1"/>
  <c r="E33" i="18"/>
  <c r="F33"/>
  <c r="E34"/>
  <c r="F34"/>
  <c r="C37"/>
  <c r="BW28" i="2" s="1"/>
  <c r="D37" i="18"/>
  <c r="E38"/>
  <c r="F38"/>
  <c r="E39"/>
  <c r="F39"/>
  <c r="E42"/>
  <c r="F42"/>
  <c r="E43"/>
  <c r="F43"/>
  <c r="E44"/>
  <c r="F44"/>
  <c r="E45"/>
  <c r="F45"/>
  <c r="E46"/>
  <c r="F46"/>
  <c r="E47"/>
  <c r="F47"/>
  <c r="E48"/>
  <c r="F48"/>
  <c r="F49"/>
  <c r="E50"/>
  <c r="F50"/>
  <c r="D57"/>
  <c r="E59"/>
  <c r="F59"/>
  <c r="F60"/>
  <c r="E61"/>
  <c r="F61"/>
  <c r="E62"/>
  <c r="F62"/>
  <c r="E63"/>
  <c r="F63"/>
  <c r="C65"/>
  <c r="E66"/>
  <c r="F66"/>
  <c r="E68"/>
  <c r="F68"/>
  <c r="E69"/>
  <c r="F69"/>
  <c r="E70"/>
  <c r="F70"/>
  <c r="E71"/>
  <c r="F71"/>
  <c r="EL28" i="2"/>
  <c r="E75" i="18"/>
  <c r="F75"/>
  <c r="E76"/>
  <c r="F76"/>
  <c r="C78"/>
  <c r="E79"/>
  <c r="F79"/>
  <c r="E80"/>
  <c r="F80"/>
  <c r="E81"/>
  <c r="F81"/>
  <c r="C82"/>
  <c r="EQ28" i="2" s="1"/>
  <c r="E83" i="18"/>
  <c r="F83"/>
  <c r="C84"/>
  <c r="ET28" i="2" s="1"/>
  <c r="D84" i="18"/>
  <c r="EU28" i="2" s="1"/>
  <c r="E85" i="18"/>
  <c r="F85"/>
  <c r="E86"/>
  <c r="F86"/>
  <c r="E87"/>
  <c r="F87"/>
  <c r="F88"/>
  <c r="D89"/>
  <c r="EX28" i="2" s="1"/>
  <c r="E90" i="18"/>
  <c r="E91"/>
  <c r="F91"/>
  <c r="E92"/>
  <c r="E93"/>
  <c r="E94"/>
  <c r="C95"/>
  <c r="EZ28" i="2" s="1"/>
  <c r="D95" i="18"/>
  <c r="FA28" i="2" s="1"/>
  <c r="E96" i="18"/>
  <c r="F96"/>
  <c r="E97"/>
  <c r="F97"/>
  <c r="E98"/>
  <c r="F98"/>
  <c r="D5" i="17"/>
  <c r="D7"/>
  <c r="D14"/>
  <c r="D17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D31"/>
  <c r="BL27" i="2" s="1"/>
  <c r="C26" i="17"/>
  <c r="E27"/>
  <c r="F27"/>
  <c r="E28"/>
  <c r="F28"/>
  <c r="C29"/>
  <c r="E30"/>
  <c r="F30"/>
  <c r="C31"/>
  <c r="BK27" i="2" s="1"/>
  <c r="E32" i="17"/>
  <c r="F32"/>
  <c r="E33"/>
  <c r="F33"/>
  <c r="C36"/>
  <c r="BW27" i="2" s="1"/>
  <c r="D36" i="17"/>
  <c r="BX27" i="2" s="1"/>
  <c r="E37" i="17"/>
  <c r="F37"/>
  <c r="E38"/>
  <c r="F38"/>
  <c r="F41"/>
  <c r="E43"/>
  <c r="F43"/>
  <c r="E44"/>
  <c r="F44"/>
  <c r="C47"/>
  <c r="D47"/>
  <c r="D58"/>
  <c r="E60"/>
  <c r="F60"/>
  <c r="F61"/>
  <c r="E62"/>
  <c r="F62"/>
  <c r="E63"/>
  <c r="F63"/>
  <c r="E64"/>
  <c r="F64"/>
  <c r="E65"/>
  <c r="F65"/>
  <c r="C66"/>
  <c r="E67"/>
  <c r="F67"/>
  <c r="E69"/>
  <c r="F69"/>
  <c r="E70"/>
  <c r="F70"/>
  <c r="E71"/>
  <c r="F71"/>
  <c r="E72"/>
  <c r="F72"/>
  <c r="D74"/>
  <c r="EL27" i="2" s="1"/>
  <c r="E76" i="17"/>
  <c r="F76"/>
  <c r="E77"/>
  <c r="F77"/>
  <c r="E78"/>
  <c r="F78"/>
  <c r="C79"/>
  <c r="E80"/>
  <c r="F80"/>
  <c r="E81"/>
  <c r="F81"/>
  <c r="E82"/>
  <c r="F82"/>
  <c r="D83"/>
  <c r="C85"/>
  <c r="D85"/>
  <c r="EU27" i="2" s="1"/>
  <c r="E86" i="17"/>
  <c r="F86"/>
  <c r="E87"/>
  <c r="F87"/>
  <c r="E88"/>
  <c r="F88"/>
  <c r="F89"/>
  <c r="D90"/>
  <c r="EX27" i="2" s="1"/>
  <c r="F91" i="17"/>
  <c r="E92"/>
  <c r="F92"/>
  <c r="E93"/>
  <c r="E94"/>
  <c r="E95"/>
  <c r="C96"/>
  <c r="EZ27" i="2" s="1"/>
  <c r="D96" i="17"/>
  <c r="FA27" i="2" s="1"/>
  <c r="E97" i="17"/>
  <c r="F97"/>
  <c r="E98"/>
  <c r="F98"/>
  <c r="E99"/>
  <c r="F99"/>
  <c r="D5" i="16"/>
  <c r="D12"/>
  <c r="D14"/>
  <c r="D17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29"/>
  <c r="D29"/>
  <c r="E30"/>
  <c r="F30"/>
  <c r="C31"/>
  <c r="D31"/>
  <c r="BL26" i="2" s="1"/>
  <c r="E32" i="16"/>
  <c r="F32"/>
  <c r="E33"/>
  <c r="F33"/>
  <c r="C37"/>
  <c r="E37" s="1"/>
  <c r="E38"/>
  <c r="F38"/>
  <c r="E41"/>
  <c r="F41"/>
  <c r="E43"/>
  <c r="F43"/>
  <c r="E44"/>
  <c r="F44"/>
  <c r="E45"/>
  <c r="F45"/>
  <c r="F46"/>
  <c r="F47"/>
  <c r="E49"/>
  <c r="F49"/>
  <c r="C55"/>
  <c r="F57"/>
  <c r="F58"/>
  <c r="F59"/>
  <c r="E60"/>
  <c r="F60"/>
  <c r="E61"/>
  <c r="F61"/>
  <c r="E62"/>
  <c r="F62"/>
  <c r="C63"/>
  <c r="E64"/>
  <c r="F64"/>
  <c r="E66"/>
  <c r="F66"/>
  <c r="E67"/>
  <c r="F67"/>
  <c r="E68"/>
  <c r="F68"/>
  <c r="E69"/>
  <c r="F69"/>
  <c r="E73"/>
  <c r="F73"/>
  <c r="E74"/>
  <c r="F74"/>
  <c r="E75"/>
  <c r="F75"/>
  <c r="C76"/>
  <c r="EN26" i="2" s="1"/>
  <c r="E77" i="16"/>
  <c r="F77"/>
  <c r="E78"/>
  <c r="F78"/>
  <c r="E79"/>
  <c r="F79"/>
  <c r="C80"/>
  <c r="EQ26" i="2" s="1"/>
  <c r="D80" i="16"/>
  <c r="ER26" i="2" s="1"/>
  <c r="E81" i="16"/>
  <c r="F81"/>
  <c r="C82"/>
  <c r="ET26" i="2" s="1"/>
  <c r="D82" i="16"/>
  <c r="E83"/>
  <c r="F83"/>
  <c r="E84"/>
  <c r="F84"/>
  <c r="E85"/>
  <c r="F85"/>
  <c r="F86"/>
  <c r="C87"/>
  <c r="EW26" i="2" s="1"/>
  <c r="D87" i="16"/>
  <c r="F88"/>
  <c r="E89"/>
  <c r="F89"/>
  <c r="E90"/>
  <c r="E91"/>
  <c r="E92"/>
  <c r="C93"/>
  <c r="EZ26" i="2" s="1"/>
  <c r="D93" i="16"/>
  <c r="FA26" i="2" s="1"/>
  <c r="E94" i="16"/>
  <c r="F94"/>
  <c r="E95"/>
  <c r="F95"/>
  <c r="E96"/>
  <c r="F96"/>
  <c r="D7" i="15"/>
  <c r="D14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7" s="1"/>
  <c r="E18"/>
  <c r="F18"/>
  <c r="E19"/>
  <c r="F19"/>
  <c r="C20"/>
  <c r="D20"/>
  <c r="E21"/>
  <c r="F21"/>
  <c r="E22"/>
  <c r="F22"/>
  <c r="E23"/>
  <c r="F23"/>
  <c r="E24"/>
  <c r="F24"/>
  <c r="D26"/>
  <c r="C26"/>
  <c r="E27"/>
  <c r="F27"/>
  <c r="E28"/>
  <c r="F28"/>
  <c r="C29"/>
  <c r="BE25" i="2" s="1"/>
  <c r="D29" i="15"/>
  <c r="BF25" i="2" s="1"/>
  <c r="E30" i="15"/>
  <c r="F30"/>
  <c r="C31"/>
  <c r="BK25" i="2" s="1"/>
  <c r="D31" i="15"/>
  <c r="BL25" i="2" s="1"/>
  <c r="E32" i="15"/>
  <c r="F32"/>
  <c r="E33"/>
  <c r="F33"/>
  <c r="C37"/>
  <c r="D37"/>
  <c r="BX25" i="2" s="1"/>
  <c r="E38" i="15"/>
  <c r="F38"/>
  <c r="E39"/>
  <c r="F39"/>
  <c r="F42"/>
  <c r="E43"/>
  <c r="F43"/>
  <c r="E44"/>
  <c r="F44"/>
  <c r="E45"/>
  <c r="F45"/>
  <c r="E46"/>
  <c r="F46"/>
  <c r="E47"/>
  <c r="F47"/>
  <c r="E49"/>
  <c r="F49"/>
  <c r="C56"/>
  <c r="E58"/>
  <c r="F58"/>
  <c r="F59"/>
  <c r="E60"/>
  <c r="F60"/>
  <c r="E61"/>
  <c r="F61"/>
  <c r="E62"/>
  <c r="F62"/>
  <c r="E63"/>
  <c r="F63"/>
  <c r="D64"/>
  <c r="E65"/>
  <c r="F65"/>
  <c r="E67"/>
  <c r="F67"/>
  <c r="E68"/>
  <c r="F68"/>
  <c r="E69"/>
  <c r="F69"/>
  <c r="E70"/>
  <c r="F70"/>
  <c r="D72"/>
  <c r="EL25" i="2" s="1"/>
  <c r="E73" i="15"/>
  <c r="F73"/>
  <c r="E74"/>
  <c r="F74"/>
  <c r="F75"/>
  <c r="E76"/>
  <c r="F76"/>
  <c r="EO25" i="2"/>
  <c r="E78" i="15"/>
  <c r="F78"/>
  <c r="E79"/>
  <c r="F79"/>
  <c r="C81"/>
  <c r="EQ25" i="2" s="1"/>
  <c r="D81" i="15"/>
  <c r="ER25" i="2" s="1"/>
  <c r="E82" i="15"/>
  <c r="F82"/>
  <c r="C83"/>
  <c r="ET25" i="2" s="1"/>
  <c r="D83" i="15"/>
  <c r="C88"/>
  <c r="EW25" i="2" s="1"/>
  <c r="E89" i="15"/>
  <c r="F89"/>
  <c r="E90"/>
  <c r="F90"/>
  <c r="E91"/>
  <c r="E92"/>
  <c r="E93"/>
  <c r="C94"/>
  <c r="EZ25" i="2" s="1"/>
  <c r="D94" i="15"/>
  <c r="FA25" i="2" s="1"/>
  <c r="E95" i="15"/>
  <c r="F95"/>
  <c r="E96"/>
  <c r="F96"/>
  <c r="E97"/>
  <c r="F97"/>
  <c r="D7" i="14"/>
  <c r="D14"/>
  <c r="D17"/>
  <c r="C5"/>
  <c r="E6"/>
  <c r="F6"/>
  <c r="E8"/>
  <c r="F8"/>
  <c r="E9"/>
  <c r="F9"/>
  <c r="E10"/>
  <c r="F10"/>
  <c r="E11"/>
  <c r="F11"/>
  <c r="C12"/>
  <c r="D12"/>
  <c r="E13"/>
  <c r="F13"/>
  <c r="E16"/>
  <c r="F16"/>
  <c r="E18"/>
  <c r="F18"/>
  <c r="E19"/>
  <c r="F19"/>
  <c r="C20"/>
  <c r="E21"/>
  <c r="F21"/>
  <c r="E22"/>
  <c r="F22"/>
  <c r="E23"/>
  <c r="F23"/>
  <c r="E24"/>
  <c r="F24"/>
  <c r="C26"/>
  <c r="D26"/>
  <c r="E27"/>
  <c r="F27"/>
  <c r="E28"/>
  <c r="F28"/>
  <c r="C29"/>
  <c r="D29"/>
  <c r="E30"/>
  <c r="F30"/>
  <c r="C31"/>
  <c r="D31"/>
  <c r="BL24" i="2" s="1"/>
  <c r="E32" i="14"/>
  <c r="F32"/>
  <c r="E33"/>
  <c r="F33"/>
  <c r="C37"/>
  <c r="E37" s="1"/>
  <c r="E35" s="1"/>
  <c r="E34" s="1"/>
  <c r="E38"/>
  <c r="E36" s="1"/>
  <c r="F38"/>
  <c r="F36" s="1"/>
  <c r="E39"/>
  <c r="F39"/>
  <c r="E42"/>
  <c r="F42"/>
  <c r="F44"/>
  <c r="E45"/>
  <c r="F45"/>
  <c r="E46"/>
  <c r="F46"/>
  <c r="E47"/>
  <c r="F47"/>
  <c r="F48"/>
  <c r="E49"/>
  <c r="F49"/>
  <c r="C56"/>
  <c r="D56"/>
  <c r="E58"/>
  <c r="F58"/>
  <c r="F59"/>
  <c r="E60"/>
  <c r="F60"/>
  <c r="E61"/>
  <c r="F61"/>
  <c r="E62"/>
  <c r="F62"/>
  <c r="E63"/>
  <c r="F63"/>
  <c r="C64"/>
  <c r="D64"/>
  <c r="E65"/>
  <c r="F65"/>
  <c r="EH24" i="2"/>
  <c r="E67" i="14"/>
  <c r="F67"/>
  <c r="E68"/>
  <c r="F68"/>
  <c r="E69"/>
  <c r="F69"/>
  <c r="F70"/>
  <c r="D72"/>
  <c r="EL24" i="2" s="1"/>
  <c r="E73" i="14"/>
  <c r="F73"/>
  <c r="E74"/>
  <c r="F74"/>
  <c r="E75"/>
  <c r="E76"/>
  <c r="F76"/>
  <c r="D77"/>
  <c r="EO24" i="2" s="1"/>
  <c r="E79" i="14"/>
  <c r="F79"/>
  <c r="E80"/>
  <c r="F80"/>
  <c r="ER24" i="2"/>
  <c r="E82" i="14"/>
  <c r="F82"/>
  <c r="C83"/>
  <c r="ET24" i="2" s="1"/>
  <c r="D83" i="14"/>
  <c r="EU24" i="2" s="1"/>
  <c r="E84" i="14"/>
  <c r="F84"/>
  <c r="E85"/>
  <c r="F85"/>
  <c r="E86"/>
  <c r="F86"/>
  <c r="F87"/>
  <c r="C88"/>
  <c r="EW24" i="2" s="1"/>
  <c r="E89" i="14"/>
  <c r="F89"/>
  <c r="E90"/>
  <c r="F90"/>
  <c r="E91"/>
  <c r="E92"/>
  <c r="E93"/>
  <c r="C94"/>
  <c r="D94"/>
  <c r="FA24" i="2" s="1"/>
  <c r="E95" i="14"/>
  <c r="F95"/>
  <c r="E96"/>
  <c r="F96"/>
  <c r="E97"/>
  <c r="F97"/>
  <c r="D17" i="13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F17" s="1"/>
  <c r="E18"/>
  <c r="F18"/>
  <c r="E19"/>
  <c r="F19"/>
  <c r="E20"/>
  <c r="F20"/>
  <c r="E21"/>
  <c r="F21"/>
  <c r="E22"/>
  <c r="F22"/>
  <c r="C24"/>
  <c r="E25"/>
  <c r="F25"/>
  <c r="E26"/>
  <c r="F26"/>
  <c r="C27"/>
  <c r="BE23" i="2" s="1"/>
  <c r="D27" i="13"/>
  <c r="E28"/>
  <c r="F28"/>
  <c r="D29"/>
  <c r="E30"/>
  <c r="F30"/>
  <c r="E31"/>
  <c r="F31"/>
  <c r="C33"/>
  <c r="BW23" i="2" s="1"/>
  <c r="D33" i="13"/>
  <c r="E34"/>
  <c r="F34"/>
  <c r="E35"/>
  <c r="F35"/>
  <c r="E38"/>
  <c r="F38"/>
  <c r="F41"/>
  <c r="E42"/>
  <c r="F42"/>
  <c r="E43"/>
  <c r="F43"/>
  <c r="E44"/>
  <c r="F44"/>
  <c r="F45"/>
  <c r="E46"/>
  <c r="F46"/>
  <c r="C53"/>
  <c r="E55"/>
  <c r="F55"/>
  <c r="F56"/>
  <c r="E57"/>
  <c r="F57"/>
  <c r="E58"/>
  <c r="F58"/>
  <c r="E59"/>
  <c r="F59"/>
  <c r="E60"/>
  <c r="F60"/>
  <c r="C61"/>
  <c r="E62"/>
  <c r="F62"/>
  <c r="EH23" i="2"/>
  <c r="EI23"/>
  <c r="E64" i="13"/>
  <c r="F64"/>
  <c r="E65"/>
  <c r="F65"/>
  <c r="E66"/>
  <c r="F66"/>
  <c r="E67"/>
  <c r="F67"/>
  <c r="C69"/>
  <c r="E71"/>
  <c r="F71"/>
  <c r="E72"/>
  <c r="F72"/>
  <c r="E73"/>
  <c r="F73"/>
  <c r="E75"/>
  <c r="F75"/>
  <c r="E76"/>
  <c r="F76"/>
  <c r="E77"/>
  <c r="F77"/>
  <c r="E79"/>
  <c r="C80"/>
  <c r="ET23" i="2" s="1"/>
  <c r="D80" i="13"/>
  <c r="E81"/>
  <c r="F81"/>
  <c r="E82"/>
  <c r="F82"/>
  <c r="E83"/>
  <c r="F83"/>
  <c r="F84"/>
  <c r="C85"/>
  <c r="EW23" i="2" s="1"/>
  <c r="D85" i="13"/>
  <c r="EX23" i="2" s="1"/>
  <c r="E86" i="13"/>
  <c r="F86"/>
  <c r="E87"/>
  <c r="F87"/>
  <c r="E88"/>
  <c r="E89"/>
  <c r="E90"/>
  <c r="C91"/>
  <c r="EZ23" i="2" s="1"/>
  <c r="D91" i="13"/>
  <c r="FA23" i="2" s="1"/>
  <c r="E92" i="13"/>
  <c r="F92"/>
  <c r="E93"/>
  <c r="F93"/>
  <c r="E94"/>
  <c r="F94"/>
  <c r="D5" i="12"/>
  <c r="D7"/>
  <c r="D12"/>
  <c r="D14"/>
  <c r="C5"/>
  <c r="E6"/>
  <c r="F6"/>
  <c r="E8"/>
  <c r="F8"/>
  <c r="F9"/>
  <c r="E10"/>
  <c r="F10"/>
  <c r="E11"/>
  <c r="F11"/>
  <c r="C12"/>
  <c r="E13"/>
  <c r="F13"/>
  <c r="E15"/>
  <c r="F15"/>
  <c r="E16"/>
  <c r="F16"/>
  <c r="C17"/>
  <c r="E18"/>
  <c r="F18"/>
  <c r="E19"/>
  <c r="F19"/>
  <c r="E21"/>
  <c r="F21"/>
  <c r="E22"/>
  <c r="F22"/>
  <c r="E23"/>
  <c r="F23"/>
  <c r="E24"/>
  <c r="F24"/>
  <c r="D26"/>
  <c r="C26"/>
  <c r="E27"/>
  <c r="F27"/>
  <c r="E28"/>
  <c r="F28"/>
  <c r="BE22" i="2"/>
  <c r="E30" i="12"/>
  <c r="F30"/>
  <c r="C32"/>
  <c r="D32"/>
  <c r="BL22" i="2" s="1"/>
  <c r="E33" i="12"/>
  <c r="F33"/>
  <c r="E34"/>
  <c r="F34"/>
  <c r="C37"/>
  <c r="BW22" i="2" s="1"/>
  <c r="E38" i="12"/>
  <c r="F38"/>
  <c r="E39"/>
  <c r="F39"/>
  <c r="E42"/>
  <c r="F42"/>
  <c r="E43"/>
  <c r="F43"/>
  <c r="E44"/>
  <c r="F44"/>
  <c r="E45"/>
  <c r="F45"/>
  <c r="E46"/>
  <c r="F46"/>
  <c r="E47"/>
  <c r="F47"/>
  <c r="E50"/>
  <c r="F50"/>
  <c r="F59"/>
  <c r="E60"/>
  <c r="F60"/>
  <c r="E61"/>
  <c r="F61"/>
  <c r="E62"/>
  <c r="F62"/>
  <c r="E63"/>
  <c r="F63"/>
  <c r="C64"/>
  <c r="E65"/>
  <c r="F65"/>
  <c r="EH22" i="2"/>
  <c r="EI22"/>
  <c r="E67" i="12"/>
  <c r="F67"/>
  <c r="E68"/>
  <c r="F68"/>
  <c r="E69"/>
  <c r="F69"/>
  <c r="E70"/>
  <c r="F70"/>
  <c r="D72"/>
  <c r="EL22" i="2" s="1"/>
  <c r="F73" i="12"/>
  <c r="E74"/>
  <c r="F74"/>
  <c r="F76"/>
  <c r="F77"/>
  <c r="C78"/>
  <c r="EN22" i="2" s="1"/>
  <c r="E79" i="12"/>
  <c r="F79"/>
  <c r="E80"/>
  <c r="F80"/>
  <c r="E81"/>
  <c r="F81"/>
  <c r="E83"/>
  <c r="F83"/>
  <c r="C84"/>
  <c r="ET22" i="2" s="1"/>
  <c r="D84" i="12"/>
  <c r="EU22" i="2" s="1"/>
  <c r="E85" i="12"/>
  <c r="F85"/>
  <c r="E86"/>
  <c r="F86"/>
  <c r="E87"/>
  <c r="F87"/>
  <c r="F88"/>
  <c r="E89"/>
  <c r="F89"/>
  <c r="E90"/>
  <c r="F90"/>
  <c r="E91"/>
  <c r="E92"/>
  <c r="E93"/>
  <c r="E94"/>
  <c r="F94"/>
  <c r="E95"/>
  <c r="F95"/>
  <c r="E97"/>
  <c r="F97"/>
  <c r="D5" i="11"/>
  <c r="D7"/>
  <c r="D17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AQ21" i="2" s="1"/>
  <c r="E21" i="11"/>
  <c r="F21"/>
  <c r="E22"/>
  <c r="F22"/>
  <c r="E23"/>
  <c r="F23"/>
  <c r="E24"/>
  <c r="F24"/>
  <c r="D36"/>
  <c r="BX21" i="2" s="1"/>
  <c r="E27" i="11"/>
  <c r="F27"/>
  <c r="E28"/>
  <c r="F28"/>
  <c r="C29"/>
  <c r="D29"/>
  <c r="E30"/>
  <c r="F30"/>
  <c r="C31"/>
  <c r="BK21" i="2" s="1"/>
  <c r="D31" i="11"/>
  <c r="BL21" i="2" s="1"/>
  <c r="E32" i="11"/>
  <c r="F32"/>
  <c r="F33"/>
  <c r="C36"/>
  <c r="E38"/>
  <c r="F38"/>
  <c r="E41"/>
  <c r="F41"/>
  <c r="E43"/>
  <c r="F43"/>
  <c r="E44"/>
  <c r="F44"/>
  <c r="E45"/>
  <c r="F45"/>
  <c r="E46"/>
  <c r="F46"/>
  <c r="F47"/>
  <c r="E48"/>
  <c r="F48"/>
  <c r="C56"/>
  <c r="E58"/>
  <c r="F58"/>
  <c r="F59"/>
  <c r="E60"/>
  <c r="F60"/>
  <c r="E61"/>
  <c r="F61"/>
  <c r="E62"/>
  <c r="F62"/>
  <c r="E63"/>
  <c r="F63"/>
  <c r="C64"/>
  <c r="F65"/>
  <c r="EH21" i="2"/>
  <c r="E67" i="11"/>
  <c r="F67"/>
  <c r="E68"/>
  <c r="F68"/>
  <c r="E69"/>
  <c r="F69"/>
  <c r="E70"/>
  <c r="F70"/>
  <c r="D72"/>
  <c r="EL21" i="2" s="1"/>
  <c r="E74" i="11"/>
  <c r="F74"/>
  <c r="E76"/>
  <c r="F76"/>
  <c r="C77"/>
  <c r="EN21" i="2" s="1"/>
  <c r="D77" i="11"/>
  <c r="E80"/>
  <c r="F80"/>
  <c r="F82"/>
  <c r="C83"/>
  <c r="ET21" i="2" s="1"/>
  <c r="D83" i="11"/>
  <c r="E84"/>
  <c r="F84"/>
  <c r="E85"/>
  <c r="F85"/>
  <c r="E86"/>
  <c r="F86"/>
  <c r="F87"/>
  <c r="C88"/>
  <c r="EW21" i="2" s="1"/>
  <c r="D88" i="11"/>
  <c r="EX21" i="2" s="1"/>
  <c r="E89" i="11"/>
  <c r="F89"/>
  <c r="E90"/>
  <c r="F90"/>
  <c r="E91"/>
  <c r="E92"/>
  <c r="E93"/>
  <c r="C94"/>
  <c r="EZ21" i="2" s="1"/>
  <c r="D94" i="11"/>
  <c r="FA21" i="2" s="1"/>
  <c r="E95" i="11"/>
  <c r="F95"/>
  <c r="E96"/>
  <c r="F96"/>
  <c r="E97"/>
  <c r="F97"/>
  <c r="C5" i="10"/>
  <c r="D5"/>
  <c r="E6"/>
  <c r="F6"/>
  <c r="E8"/>
  <c r="F8"/>
  <c r="E9"/>
  <c r="F9"/>
  <c r="E10"/>
  <c r="F10"/>
  <c r="E11"/>
  <c r="F11"/>
  <c r="C12"/>
  <c r="D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30"/>
  <c r="D30"/>
  <c r="E31"/>
  <c r="F31"/>
  <c r="C32"/>
  <c r="D32"/>
  <c r="BL20" i="2" s="1"/>
  <c r="E33" i="10"/>
  <c r="F33"/>
  <c r="E34"/>
  <c r="F34"/>
  <c r="C37"/>
  <c r="BW20" i="2" s="1"/>
  <c r="D37" i="10"/>
  <c r="BX20" i="2" s="1"/>
  <c r="E38" i="10"/>
  <c r="F38"/>
  <c r="E39"/>
  <c r="F39"/>
  <c r="E42"/>
  <c r="E44"/>
  <c r="F44"/>
  <c r="E46"/>
  <c r="F46"/>
  <c r="E47"/>
  <c r="F47"/>
  <c r="E48"/>
  <c r="F48"/>
  <c r="E49"/>
  <c r="F49"/>
  <c r="F50"/>
  <c r="E51"/>
  <c r="F51"/>
  <c r="C57"/>
  <c r="D57"/>
  <c r="E59"/>
  <c r="F59"/>
  <c r="F60"/>
  <c r="E61"/>
  <c r="F61"/>
  <c r="E62"/>
  <c r="F62"/>
  <c r="E63"/>
  <c r="F63"/>
  <c r="E64"/>
  <c r="F64"/>
  <c r="C65"/>
  <c r="E66"/>
  <c r="F66"/>
  <c r="EH20" i="2"/>
  <c r="EI20"/>
  <c r="E68" i="10"/>
  <c r="F68"/>
  <c r="E69"/>
  <c r="F69"/>
  <c r="E70"/>
  <c r="F70"/>
  <c r="E71"/>
  <c r="F71"/>
  <c r="D73"/>
  <c r="E74"/>
  <c r="F74"/>
  <c r="E75"/>
  <c r="E76"/>
  <c r="F76"/>
  <c r="E77"/>
  <c r="F77"/>
  <c r="C78"/>
  <c r="EN20" i="2" s="1"/>
  <c r="D78" i="10"/>
  <c r="E79"/>
  <c r="F79"/>
  <c r="E80"/>
  <c r="F80"/>
  <c r="E81"/>
  <c r="F81"/>
  <c r="E82"/>
  <c r="F82"/>
  <c r="C83"/>
  <c r="D83"/>
  <c r="ER20" i="2" s="1"/>
  <c r="E84" i="10"/>
  <c r="F84"/>
  <c r="C85"/>
  <c r="ET20" i="2" s="1"/>
  <c r="D85" i="10"/>
  <c r="EU20" i="2" s="1"/>
  <c r="E86" i="10"/>
  <c r="F86"/>
  <c r="E87"/>
  <c r="F87"/>
  <c r="E88"/>
  <c r="F88"/>
  <c r="F89"/>
  <c r="C90"/>
  <c r="EW20" i="2" s="1"/>
  <c r="D90" i="10"/>
  <c r="EX20" i="2" s="1"/>
  <c r="E91" i="10"/>
  <c r="F91"/>
  <c r="E92"/>
  <c r="F92"/>
  <c r="E93"/>
  <c r="E94"/>
  <c r="E95"/>
  <c r="C96"/>
  <c r="EZ20" i="2" s="1"/>
  <c r="D96" i="10"/>
  <c r="E97"/>
  <c r="F97"/>
  <c r="E98"/>
  <c r="F98"/>
  <c r="E99"/>
  <c r="F99"/>
  <c r="C5" i="9"/>
  <c r="E6"/>
  <c r="F6"/>
  <c r="D7"/>
  <c r="E8"/>
  <c r="F8"/>
  <c r="E9"/>
  <c r="F9"/>
  <c r="E10"/>
  <c r="F10"/>
  <c r="E11"/>
  <c r="F11"/>
  <c r="C12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D26"/>
  <c r="E27"/>
  <c r="F27"/>
  <c r="E28"/>
  <c r="F28"/>
  <c r="C29"/>
  <c r="D29"/>
  <c r="E30"/>
  <c r="F30"/>
  <c r="C31"/>
  <c r="BK19" i="2" s="1"/>
  <c r="D31" i="9"/>
  <c r="BL19" i="2" s="1"/>
  <c r="E32" i="9"/>
  <c r="F32"/>
  <c r="E33"/>
  <c r="F33"/>
  <c r="C36"/>
  <c r="BW19" i="2" s="1"/>
  <c r="D36" i="9"/>
  <c r="BX19" i="2" s="1"/>
  <c r="E37" i="9"/>
  <c r="F37"/>
  <c r="E38"/>
  <c r="F38"/>
  <c r="E41"/>
  <c r="F41"/>
  <c r="E43"/>
  <c r="F43"/>
  <c r="E45"/>
  <c r="F45"/>
  <c r="E46"/>
  <c r="F46"/>
  <c r="E48"/>
  <c r="F48"/>
  <c r="F49"/>
  <c r="E50"/>
  <c r="F50"/>
  <c r="C57"/>
  <c r="E59"/>
  <c r="F59"/>
  <c r="F60"/>
  <c r="E61"/>
  <c r="F61"/>
  <c r="E62"/>
  <c r="F62"/>
  <c r="E63"/>
  <c r="F63"/>
  <c r="E64"/>
  <c r="F64"/>
  <c r="C65"/>
  <c r="E66"/>
  <c r="F66"/>
  <c r="EH19" i="2"/>
  <c r="E68" i="9"/>
  <c r="F68"/>
  <c r="E69"/>
  <c r="F69"/>
  <c r="E70"/>
  <c r="F70"/>
  <c r="E71"/>
  <c r="F71"/>
  <c r="C73"/>
  <c r="E74"/>
  <c r="F74"/>
  <c r="E75"/>
  <c r="F75"/>
  <c r="E77"/>
  <c r="F77"/>
  <c r="C78"/>
  <c r="D78"/>
  <c r="EO19" i="2" s="1"/>
  <c r="E79" i="9"/>
  <c r="F79"/>
  <c r="E80"/>
  <c r="F80"/>
  <c r="F81"/>
  <c r="E82"/>
  <c r="F82"/>
  <c r="C83"/>
  <c r="EQ19" i="2" s="1"/>
  <c r="E84" i="9"/>
  <c r="F84"/>
  <c r="E85"/>
  <c r="F85"/>
  <c r="C86"/>
  <c r="D86"/>
  <c r="C93"/>
  <c r="D93"/>
  <c r="EX19" i="2" s="1"/>
  <c r="E94" i="9"/>
  <c r="F94"/>
  <c r="E95"/>
  <c r="F95"/>
  <c r="E96"/>
  <c r="E97"/>
  <c r="E98"/>
  <c r="C99"/>
  <c r="EZ19" i="2" s="1"/>
  <c r="D99" i="9"/>
  <c r="FA19" i="2" s="1"/>
  <c r="E100" i="9"/>
  <c r="F100"/>
  <c r="E101"/>
  <c r="F101"/>
  <c r="E102"/>
  <c r="F102"/>
  <c r="C5" i="8"/>
  <c r="E6"/>
  <c r="F6"/>
  <c r="E8"/>
  <c r="F8"/>
  <c r="E9"/>
  <c r="F9"/>
  <c r="E10"/>
  <c r="F10"/>
  <c r="E11"/>
  <c r="F11"/>
  <c r="C12"/>
  <c r="D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D26"/>
  <c r="E27"/>
  <c r="F27"/>
  <c r="E28"/>
  <c r="F28"/>
  <c r="C29"/>
  <c r="D29"/>
  <c r="BF18" i="2" s="1"/>
  <c r="E30" i="8"/>
  <c r="F30"/>
  <c r="C31"/>
  <c r="D31"/>
  <c r="BL18" i="2" s="1"/>
  <c r="E32" i="8"/>
  <c r="F32"/>
  <c r="E33"/>
  <c r="BM18" i="2" s="1"/>
  <c r="F33" i="8"/>
  <c r="BN18" i="2" s="1"/>
  <c r="BN31" s="1"/>
  <c r="D34" i="8"/>
  <c r="BU18" i="2" s="1"/>
  <c r="E35" i="8"/>
  <c r="F35"/>
  <c r="C36"/>
  <c r="F37"/>
  <c r="F38"/>
  <c r="E41"/>
  <c r="F41"/>
  <c r="E43"/>
  <c r="F43"/>
  <c r="E45"/>
  <c r="F45"/>
  <c r="E46"/>
  <c r="F46"/>
  <c r="C56"/>
  <c r="D56"/>
  <c r="E58"/>
  <c r="F58"/>
  <c r="F59"/>
  <c r="E60"/>
  <c r="F60"/>
  <c r="E61"/>
  <c r="F61"/>
  <c r="E62"/>
  <c r="F62"/>
  <c r="E63"/>
  <c r="F63"/>
  <c r="C64"/>
  <c r="EE18" i="2" s="1"/>
  <c r="D64" i="8"/>
  <c r="EF18" i="2" s="1"/>
  <c r="E65" i="8"/>
  <c r="F65"/>
  <c r="E67"/>
  <c r="F67"/>
  <c r="E68"/>
  <c r="F68"/>
  <c r="E69"/>
  <c r="F69"/>
  <c r="E70"/>
  <c r="F70"/>
  <c r="D72"/>
  <c r="EL18" i="2" s="1"/>
  <c r="E73" i="8"/>
  <c r="F73"/>
  <c r="F74"/>
  <c r="E75"/>
  <c r="F75"/>
  <c r="E76"/>
  <c r="F76"/>
  <c r="D77"/>
  <c r="EO18" i="2" s="1"/>
  <c r="E78" i="8"/>
  <c r="F78"/>
  <c r="E79"/>
  <c r="F79"/>
  <c r="E82"/>
  <c r="F82"/>
  <c r="C84"/>
  <c r="ET18" i="2" s="1"/>
  <c r="D84" i="8"/>
  <c r="E85"/>
  <c r="F85"/>
  <c r="E86"/>
  <c r="F86"/>
  <c r="E87"/>
  <c r="F87"/>
  <c r="F88"/>
  <c r="C89"/>
  <c r="EW18" i="2" s="1"/>
  <c r="D89" i="8"/>
  <c r="EX18" i="2" s="1"/>
  <c r="E90" i="8"/>
  <c r="F90"/>
  <c r="E91"/>
  <c r="F91"/>
  <c r="E92"/>
  <c r="E93"/>
  <c r="E94"/>
  <c r="C95"/>
  <c r="EZ18" i="2" s="1"/>
  <c r="E96" i="8"/>
  <c r="F96"/>
  <c r="E97"/>
  <c r="F97"/>
  <c r="C5" i="7"/>
  <c r="D5"/>
  <c r="E6"/>
  <c r="F6"/>
  <c r="E8"/>
  <c r="F8"/>
  <c r="E9"/>
  <c r="F9"/>
  <c r="E10"/>
  <c r="F10"/>
  <c r="E11"/>
  <c r="F11"/>
  <c r="C12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29"/>
  <c r="D29"/>
  <c r="E30"/>
  <c r="F30"/>
  <c r="C36"/>
  <c r="E38"/>
  <c r="F38"/>
  <c r="E41"/>
  <c r="F41"/>
  <c r="E43"/>
  <c r="F43"/>
  <c r="E45"/>
  <c r="F45"/>
  <c r="E46"/>
  <c r="F46"/>
  <c r="E47"/>
  <c r="F47"/>
  <c r="F48"/>
  <c r="E49"/>
  <c r="F49"/>
  <c r="E57"/>
  <c r="F57"/>
  <c r="F58"/>
  <c r="E59"/>
  <c r="F59"/>
  <c r="E60"/>
  <c r="F60"/>
  <c r="E61"/>
  <c r="F61"/>
  <c r="E62"/>
  <c r="F62"/>
  <c r="C63"/>
  <c r="E64"/>
  <c r="F64"/>
  <c r="E66"/>
  <c r="F66"/>
  <c r="E67"/>
  <c r="F67"/>
  <c r="E68"/>
  <c r="F68"/>
  <c r="E69"/>
  <c r="F69"/>
  <c r="E72"/>
  <c r="F72"/>
  <c r="E74"/>
  <c r="F74"/>
  <c r="E75"/>
  <c r="F75"/>
  <c r="E77"/>
  <c r="F77"/>
  <c r="E78"/>
  <c r="F78"/>
  <c r="E79"/>
  <c r="C80"/>
  <c r="E81"/>
  <c r="F81"/>
  <c r="C82"/>
  <c r="E83"/>
  <c r="F83"/>
  <c r="E84"/>
  <c r="F84"/>
  <c r="E85"/>
  <c r="F85"/>
  <c r="F86"/>
  <c r="C87"/>
  <c r="EW17" i="2" s="1"/>
  <c r="E88" i="7"/>
  <c r="F88"/>
  <c r="E89"/>
  <c r="F89"/>
  <c r="E90"/>
  <c r="E91"/>
  <c r="E92"/>
  <c r="C93"/>
  <c r="EZ17" i="2" s="1"/>
  <c r="D93" i="7"/>
  <c r="E94"/>
  <c r="F94"/>
  <c r="E95"/>
  <c r="F95"/>
  <c r="E96"/>
  <c r="F96"/>
  <c r="C5" i="6"/>
  <c r="E6"/>
  <c r="F6"/>
  <c r="D7"/>
  <c r="E8"/>
  <c r="F8"/>
  <c r="E9"/>
  <c r="F9"/>
  <c r="E10"/>
  <c r="F10"/>
  <c r="E11"/>
  <c r="F11"/>
  <c r="C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E27"/>
  <c r="F27"/>
  <c r="E28"/>
  <c r="F28"/>
  <c r="E29"/>
  <c r="F29"/>
  <c r="C30"/>
  <c r="BE16" i="2" s="1"/>
  <c r="BF16"/>
  <c r="E31" i="6"/>
  <c r="F31"/>
  <c r="D33"/>
  <c r="BL16" i="2" s="1"/>
  <c r="E34" i="6"/>
  <c r="F34"/>
  <c r="E35"/>
  <c r="F35"/>
  <c r="E38"/>
  <c r="F38"/>
  <c r="BX16" i="2"/>
  <c r="E40" i="6"/>
  <c r="F42"/>
  <c r="E43"/>
  <c r="F43"/>
  <c r="E44"/>
  <c r="F44"/>
  <c r="E45"/>
  <c r="F45"/>
  <c r="E48"/>
  <c r="F48"/>
  <c r="E49"/>
  <c r="F49"/>
  <c r="F50"/>
  <c r="C56"/>
  <c r="D56"/>
  <c r="E58"/>
  <c r="F58"/>
  <c r="F59"/>
  <c r="E60"/>
  <c r="F60"/>
  <c r="E61"/>
  <c r="F61"/>
  <c r="E62"/>
  <c r="F62"/>
  <c r="E63"/>
  <c r="F63"/>
  <c r="C64"/>
  <c r="E65"/>
  <c r="F65"/>
  <c r="EH16" i="2"/>
  <c r="E67" i="6"/>
  <c r="F67"/>
  <c r="E68"/>
  <c r="F68"/>
  <c r="E69"/>
  <c r="F69"/>
  <c r="E70"/>
  <c r="F70"/>
  <c r="D72"/>
  <c r="EL16" i="2" s="1"/>
  <c r="E73" i="6"/>
  <c r="F73"/>
  <c r="E74"/>
  <c r="F74"/>
  <c r="E76"/>
  <c r="F76"/>
  <c r="C79"/>
  <c r="D79"/>
  <c r="EO16" i="2" s="1"/>
  <c r="E80" i="6"/>
  <c r="F80"/>
  <c r="E81"/>
  <c r="F81"/>
  <c r="E82"/>
  <c r="F82"/>
  <c r="C83"/>
  <c r="EQ16" i="2" s="1"/>
  <c r="D83" i="6"/>
  <c r="ER16" i="2" s="1"/>
  <c r="E84" i="6"/>
  <c r="F84"/>
  <c r="C85"/>
  <c r="ET16" i="2" s="1"/>
  <c r="D85" i="6"/>
  <c r="EU16" i="2" s="1"/>
  <c r="E86" i="6"/>
  <c r="F86"/>
  <c r="E87"/>
  <c r="F87"/>
  <c r="E88"/>
  <c r="F88"/>
  <c r="F89"/>
  <c r="C90"/>
  <c r="EW16" i="2" s="1"/>
  <c r="D90" i="6"/>
  <c r="EX16" i="2" s="1"/>
  <c r="E91" i="6"/>
  <c r="F91"/>
  <c r="E92"/>
  <c r="F92"/>
  <c r="E93"/>
  <c r="E94"/>
  <c r="E95"/>
  <c r="C96"/>
  <c r="D96"/>
  <c r="FA16" i="2" s="1"/>
  <c r="E97" i="6"/>
  <c r="F97"/>
  <c r="E98"/>
  <c r="F98"/>
  <c r="E99"/>
  <c r="F99"/>
  <c r="E6" i="5"/>
  <c r="F6"/>
  <c r="E8"/>
  <c r="F8"/>
  <c r="E9"/>
  <c r="F9"/>
  <c r="E10"/>
  <c r="F10"/>
  <c r="E11"/>
  <c r="F11"/>
  <c r="C12"/>
  <c r="E13"/>
  <c r="F13"/>
  <c r="C14"/>
  <c r="D14"/>
  <c r="F15"/>
  <c r="F16"/>
  <c r="C17"/>
  <c r="E18"/>
  <c r="F18"/>
  <c r="E19"/>
  <c r="F19"/>
  <c r="C20"/>
  <c r="D20"/>
  <c r="E21"/>
  <c r="F21"/>
  <c r="E22"/>
  <c r="F22"/>
  <c r="E23"/>
  <c r="F23"/>
  <c r="E24"/>
  <c r="F24"/>
  <c r="E27"/>
  <c r="F27"/>
  <c r="F29"/>
  <c r="C30"/>
  <c r="F31"/>
  <c r="C33"/>
  <c r="BK15" i="2" s="1"/>
  <c r="E34" i="5"/>
  <c r="E35"/>
  <c r="F35"/>
  <c r="C36"/>
  <c r="BQ15" i="2" s="1"/>
  <c r="D36" i="5"/>
  <c r="BR15" i="2" s="1"/>
  <c r="E37" i="5"/>
  <c r="F37"/>
  <c r="C38"/>
  <c r="BW15" i="2" s="1"/>
  <c r="D38" i="5"/>
  <c r="E39"/>
  <c r="F39"/>
  <c r="E40"/>
  <c r="F40"/>
  <c r="E43"/>
  <c r="F43"/>
  <c r="E44"/>
  <c r="F44"/>
  <c r="E45"/>
  <c r="F45"/>
  <c r="E47"/>
  <c r="F47"/>
  <c r="E50"/>
  <c r="F50"/>
  <c r="F51"/>
  <c r="E52"/>
  <c r="F52"/>
  <c r="C58"/>
  <c r="D58"/>
  <c r="E60"/>
  <c r="F60"/>
  <c r="F61"/>
  <c r="F62"/>
  <c r="F63"/>
  <c r="E64"/>
  <c r="F64"/>
  <c r="E65"/>
  <c r="F65"/>
  <c r="E67"/>
  <c r="F67"/>
  <c r="F68"/>
  <c r="E69"/>
  <c r="F69"/>
  <c r="E70"/>
  <c r="F70"/>
  <c r="E71"/>
  <c r="F71"/>
  <c r="D74"/>
  <c r="EL15" i="2" s="1"/>
  <c r="E75" i="5"/>
  <c r="F75"/>
  <c r="E76"/>
  <c r="F76"/>
  <c r="E77"/>
  <c r="E78"/>
  <c r="F78"/>
  <c r="C79"/>
  <c r="D79"/>
  <c r="EO15" i="2" s="1"/>
  <c r="E80" i="5"/>
  <c r="F80"/>
  <c r="E81"/>
  <c r="F81"/>
  <c r="E82"/>
  <c r="E83"/>
  <c r="F83"/>
  <c r="C84"/>
  <c r="EQ15" i="2" s="1"/>
  <c r="D84" i="5"/>
  <c r="E85"/>
  <c r="F85"/>
  <c r="E86"/>
  <c r="F86"/>
  <c r="C87"/>
  <c r="ET15" i="2" s="1"/>
  <c r="D87" i="5"/>
  <c r="EU15" i="2" s="1"/>
  <c r="E88" i="5"/>
  <c r="F88"/>
  <c r="E89"/>
  <c r="F89"/>
  <c r="E90"/>
  <c r="F90"/>
  <c r="E91"/>
  <c r="F91"/>
  <c r="C92"/>
  <c r="EW15" i="2" s="1"/>
  <c r="D92" i="5"/>
  <c r="EX15" i="2" s="1"/>
  <c r="E93" i="5"/>
  <c r="F93"/>
  <c r="E94"/>
  <c r="F94"/>
  <c r="E95"/>
  <c r="E96"/>
  <c r="E97"/>
  <c r="E98"/>
  <c r="F98"/>
  <c r="E99"/>
  <c r="F99"/>
  <c r="E100"/>
  <c r="F100"/>
  <c r="E101"/>
  <c r="F101"/>
  <c r="C5" i="4"/>
  <c r="E6"/>
  <c r="F6"/>
  <c r="E8"/>
  <c r="F8"/>
  <c r="E9"/>
  <c r="F9"/>
  <c r="E10"/>
  <c r="F10"/>
  <c r="E11"/>
  <c r="F11"/>
  <c r="E13"/>
  <c r="F13"/>
  <c r="E15"/>
  <c r="F15"/>
  <c r="E16"/>
  <c r="F16"/>
  <c r="E18"/>
  <c r="F18"/>
  <c r="E19"/>
  <c r="F19"/>
  <c r="E21"/>
  <c r="F21"/>
  <c r="E22"/>
  <c r="F22"/>
  <c r="E23"/>
  <c r="F23"/>
  <c r="E24"/>
  <c r="F24"/>
  <c r="E27"/>
  <c r="F27"/>
  <c r="E28"/>
  <c r="F28"/>
  <c r="BE14" i="2"/>
  <c r="BF14"/>
  <c r="E30" i="4"/>
  <c r="F30"/>
  <c r="E32"/>
  <c r="F32"/>
  <c r="E33"/>
  <c r="F33"/>
  <c r="E34"/>
  <c r="E35"/>
  <c r="F35"/>
  <c r="E36"/>
  <c r="F36"/>
  <c r="E39"/>
  <c r="E40"/>
  <c r="F40"/>
  <c r="E41"/>
  <c r="F41"/>
  <c r="E42"/>
  <c r="F42"/>
  <c r="E43"/>
  <c r="F43"/>
  <c r="E44"/>
  <c r="F44"/>
  <c r="F45"/>
  <c r="E46"/>
  <c r="F46"/>
  <c r="E54"/>
  <c r="F54"/>
  <c r="F55"/>
  <c r="E56"/>
  <c r="F56"/>
  <c r="E57"/>
  <c r="F57"/>
  <c r="E58"/>
  <c r="F58"/>
  <c r="E59"/>
  <c r="F59"/>
  <c r="E61"/>
  <c r="F61"/>
  <c r="E63"/>
  <c r="F63"/>
  <c r="E64"/>
  <c r="F64"/>
  <c r="E65"/>
  <c r="F65"/>
  <c r="E66"/>
  <c r="F66"/>
  <c r="E70"/>
  <c r="F70"/>
  <c r="E71"/>
  <c r="F71"/>
  <c r="E72"/>
  <c r="F72"/>
  <c r="E74"/>
  <c r="F74"/>
  <c r="E75"/>
  <c r="F75"/>
  <c r="E76"/>
  <c r="F76"/>
  <c r="E78"/>
  <c r="F78"/>
  <c r="E79"/>
  <c r="F79"/>
  <c r="E80"/>
  <c r="F80"/>
  <c r="E81"/>
  <c r="F81"/>
  <c r="E82"/>
  <c r="F82"/>
  <c r="F83"/>
  <c r="F85"/>
  <c r="E86"/>
  <c r="F86"/>
  <c r="E87"/>
  <c r="E88"/>
  <c r="E89"/>
  <c r="D90"/>
  <c r="E90" s="1"/>
  <c r="E91"/>
  <c r="F91"/>
  <c r="E92"/>
  <c r="F92"/>
  <c r="E93"/>
  <c r="F93"/>
  <c r="F11" i="1"/>
  <c r="C11" s="1"/>
  <c r="F12"/>
  <c r="C12" s="1"/>
  <c r="F13"/>
  <c r="C13" s="1"/>
  <c r="F16"/>
  <c r="C16" s="1"/>
  <c r="F17"/>
  <c r="C17" s="1"/>
  <c r="G17"/>
  <c r="D17" s="1"/>
  <c r="F18"/>
  <c r="C18" s="1"/>
  <c r="F36"/>
  <c r="C36" s="1"/>
  <c r="F41"/>
  <c r="C41" s="1"/>
  <c r="F42"/>
  <c r="C42" s="1"/>
  <c r="G42"/>
  <c r="D42" s="1"/>
  <c r="R14" i="2"/>
  <c r="S14"/>
  <c r="U14"/>
  <c r="V14"/>
  <c r="X14"/>
  <c r="Y14"/>
  <c r="AA14"/>
  <c r="AB14"/>
  <c r="AD14"/>
  <c r="AG14"/>
  <c r="AH14"/>
  <c r="AJ14"/>
  <c r="AM14"/>
  <c r="AN14"/>
  <c r="AR14"/>
  <c r="AU14"/>
  <c r="AZ14"/>
  <c r="BD14"/>
  <c r="BH14"/>
  <c r="BI14"/>
  <c r="BI31" s="1"/>
  <c r="BP14"/>
  <c r="CB14"/>
  <c r="CB31" s="1"/>
  <c r="CB32" s="1"/>
  <c r="CB33" s="1"/>
  <c r="CE14"/>
  <c r="CE31" s="1"/>
  <c r="CI14"/>
  <c r="CL14"/>
  <c r="CM14"/>
  <c r="CP14"/>
  <c r="CR14"/>
  <c r="DF14"/>
  <c r="DS14"/>
  <c r="DY14"/>
  <c r="DZ14"/>
  <c r="EB14"/>
  <c r="EC14"/>
  <c r="EE14"/>
  <c r="EF14"/>
  <c r="ET14"/>
  <c r="EU14"/>
  <c r="EZ14"/>
  <c r="L15"/>
  <c r="R15"/>
  <c r="S15"/>
  <c r="U15"/>
  <c r="V15"/>
  <c r="X15"/>
  <c r="Y15"/>
  <c r="AA15"/>
  <c r="AB15"/>
  <c r="AD15"/>
  <c r="AG15"/>
  <c r="AH15"/>
  <c r="AJ15"/>
  <c r="AK15"/>
  <c r="AM15"/>
  <c r="AN15"/>
  <c r="AR15"/>
  <c r="AS15"/>
  <c r="AT15"/>
  <c r="AZ15"/>
  <c r="BD15"/>
  <c r="BP15"/>
  <c r="CB15"/>
  <c r="CE15"/>
  <c r="CI15"/>
  <c r="CJ15"/>
  <c r="CL15"/>
  <c r="CM15"/>
  <c r="CP15"/>
  <c r="CR15"/>
  <c r="CS15"/>
  <c r="CU15"/>
  <c r="CV15"/>
  <c r="DF15"/>
  <c r="DS15"/>
  <c r="DV15"/>
  <c r="DW15"/>
  <c r="DY15"/>
  <c r="DZ15"/>
  <c r="EB15"/>
  <c r="EC15"/>
  <c r="EE15"/>
  <c r="EF15"/>
  <c r="EI15"/>
  <c r="EZ15"/>
  <c r="FA15"/>
  <c r="L16"/>
  <c r="R16"/>
  <c r="S16"/>
  <c r="U16"/>
  <c r="V16"/>
  <c r="X16"/>
  <c r="Y16"/>
  <c r="AA16"/>
  <c r="AB16"/>
  <c r="AD16"/>
  <c r="AG16"/>
  <c r="AH16"/>
  <c r="AJ16"/>
  <c r="AK16"/>
  <c r="AM16"/>
  <c r="AN16"/>
  <c r="AR16"/>
  <c r="AS16"/>
  <c r="AT16"/>
  <c r="AV16"/>
  <c r="AZ16"/>
  <c r="BD16"/>
  <c r="BK16"/>
  <c r="BP16"/>
  <c r="CB16"/>
  <c r="CE16"/>
  <c r="CI16"/>
  <c r="CJ16"/>
  <c r="CL16"/>
  <c r="CM16"/>
  <c r="CP16"/>
  <c r="CR16"/>
  <c r="CS16"/>
  <c r="CZ16"/>
  <c r="DF16"/>
  <c r="DS16"/>
  <c r="DV16"/>
  <c r="DY16"/>
  <c r="DZ16"/>
  <c r="EC16"/>
  <c r="EE16"/>
  <c r="EF16"/>
  <c r="L17"/>
  <c r="R17"/>
  <c r="S17"/>
  <c r="U17"/>
  <c r="V17"/>
  <c r="X17"/>
  <c r="Y17"/>
  <c r="AA17"/>
  <c r="AB17"/>
  <c r="AD17"/>
  <c r="AG17"/>
  <c r="AH17"/>
  <c r="AJ17"/>
  <c r="AK17"/>
  <c r="AM17"/>
  <c r="AN17"/>
  <c r="AR17"/>
  <c r="AU17"/>
  <c r="AZ17"/>
  <c r="BD17"/>
  <c r="BK17"/>
  <c r="BL17"/>
  <c r="BP17"/>
  <c r="CB17"/>
  <c r="CE17"/>
  <c r="CP17"/>
  <c r="CR17"/>
  <c r="CS17"/>
  <c r="CZ17"/>
  <c r="DF17"/>
  <c r="DS17"/>
  <c r="DY17"/>
  <c r="DZ17"/>
  <c r="EB17"/>
  <c r="EC17"/>
  <c r="EE17"/>
  <c r="EF17"/>
  <c r="L18"/>
  <c r="R18"/>
  <c r="S18"/>
  <c r="U18"/>
  <c r="V18"/>
  <c r="X18"/>
  <c r="Y18"/>
  <c r="AA18"/>
  <c r="AB18"/>
  <c r="AD18"/>
  <c r="AG18"/>
  <c r="AH18"/>
  <c r="AJ18"/>
  <c r="AK18"/>
  <c r="AM18"/>
  <c r="AN18"/>
  <c r="AP18"/>
  <c r="AQ18"/>
  <c r="AU18"/>
  <c r="BD18"/>
  <c r="BK18"/>
  <c r="CB18"/>
  <c r="CE18"/>
  <c r="CI18"/>
  <c r="CJ18"/>
  <c r="CL18"/>
  <c r="CM18"/>
  <c r="CP18"/>
  <c r="CS18"/>
  <c r="CU18"/>
  <c r="CV18"/>
  <c r="DF18"/>
  <c r="DS18"/>
  <c r="DV18"/>
  <c r="DY18"/>
  <c r="DZ18"/>
  <c r="EB18"/>
  <c r="EC18"/>
  <c r="L19"/>
  <c r="R19"/>
  <c r="S19"/>
  <c r="U19"/>
  <c r="V19"/>
  <c r="X19"/>
  <c r="Y19"/>
  <c r="AA19"/>
  <c r="AB19"/>
  <c r="AD19"/>
  <c r="AG19"/>
  <c r="AH19"/>
  <c r="AJ19"/>
  <c r="AK19"/>
  <c r="AM19"/>
  <c r="AN19"/>
  <c r="AR19"/>
  <c r="AS19"/>
  <c r="BD19"/>
  <c r="BP19"/>
  <c r="CB19"/>
  <c r="CE19"/>
  <c r="CP19"/>
  <c r="CR19"/>
  <c r="CS19"/>
  <c r="CV19"/>
  <c r="CW19" s="1"/>
  <c r="DF19"/>
  <c r="DS19"/>
  <c r="DV19"/>
  <c r="DW19"/>
  <c r="DY19"/>
  <c r="DZ19"/>
  <c r="EB19"/>
  <c r="EC19"/>
  <c r="EE19"/>
  <c r="EF19"/>
  <c r="L20"/>
  <c r="R20"/>
  <c r="S20"/>
  <c r="U20"/>
  <c r="V20"/>
  <c r="X20"/>
  <c r="Y20"/>
  <c r="AA20"/>
  <c r="AB20"/>
  <c r="AD20"/>
  <c r="AG20"/>
  <c r="AH20"/>
  <c r="AJ20"/>
  <c r="AK20"/>
  <c r="AM20"/>
  <c r="AN20"/>
  <c r="AR20"/>
  <c r="AU20"/>
  <c r="AZ20"/>
  <c r="BD20"/>
  <c r="BK20"/>
  <c r="BP20"/>
  <c r="CB20"/>
  <c r="CE20"/>
  <c r="CJ20"/>
  <c r="CL20"/>
  <c r="CM20"/>
  <c r="CP20"/>
  <c r="CR20"/>
  <c r="CS20"/>
  <c r="CV20"/>
  <c r="CX20"/>
  <c r="CY20"/>
  <c r="DF20"/>
  <c r="DS20"/>
  <c r="DV20"/>
  <c r="DY20"/>
  <c r="DZ20"/>
  <c r="EB20"/>
  <c r="EC20"/>
  <c r="EE20"/>
  <c r="EF20"/>
  <c r="L21"/>
  <c r="S21"/>
  <c r="V21"/>
  <c r="Y21"/>
  <c r="AB21"/>
  <c r="AH21"/>
  <c r="AK21"/>
  <c r="AN21"/>
  <c r="AZ21"/>
  <c r="R21"/>
  <c r="U21"/>
  <c r="X21"/>
  <c r="AA21"/>
  <c r="AD21"/>
  <c r="AG21"/>
  <c r="AJ21"/>
  <c r="AM21"/>
  <c r="AP21"/>
  <c r="AU21"/>
  <c r="BD21"/>
  <c r="BP21"/>
  <c r="CB21"/>
  <c r="CE21"/>
  <c r="CI21"/>
  <c r="CJ21"/>
  <c r="CP21"/>
  <c r="CS21"/>
  <c r="CL21"/>
  <c r="CM21"/>
  <c r="CR21"/>
  <c r="DF21"/>
  <c r="DS21"/>
  <c r="DV21"/>
  <c r="DY21"/>
  <c r="DZ21"/>
  <c r="EB21"/>
  <c r="EC21"/>
  <c r="EE21"/>
  <c r="EF21"/>
  <c r="L22"/>
  <c r="S22"/>
  <c r="V22"/>
  <c r="Y22"/>
  <c r="AB22"/>
  <c r="AH22"/>
  <c r="AK22"/>
  <c r="AN22"/>
  <c r="AZ22"/>
  <c r="R22"/>
  <c r="U22"/>
  <c r="X22"/>
  <c r="AA22"/>
  <c r="AD22"/>
  <c r="AG22"/>
  <c r="AJ22"/>
  <c r="AM22"/>
  <c r="BD22"/>
  <c r="BP22"/>
  <c r="CB22"/>
  <c r="CE22"/>
  <c r="CI22"/>
  <c r="CJ22"/>
  <c r="CS22"/>
  <c r="CL22"/>
  <c r="CM22"/>
  <c r="CP22"/>
  <c r="CR22"/>
  <c r="DF22"/>
  <c r="DV22"/>
  <c r="DY22"/>
  <c r="DZ22"/>
  <c r="EB22"/>
  <c r="EC22"/>
  <c r="EE22"/>
  <c r="EZ22"/>
  <c r="FA22"/>
  <c r="S23"/>
  <c r="V23"/>
  <c r="Y23"/>
  <c r="AB23"/>
  <c r="AH23"/>
  <c r="AK23"/>
  <c r="AN23"/>
  <c r="CJ23"/>
  <c r="CP23"/>
  <c r="CS23"/>
  <c r="U23"/>
  <c r="X23"/>
  <c r="AA23"/>
  <c r="AD23"/>
  <c r="AG23"/>
  <c r="AM23"/>
  <c r="AR23"/>
  <c r="AU23"/>
  <c r="AZ23"/>
  <c r="BD23"/>
  <c r="BK23"/>
  <c r="BL23"/>
  <c r="BP23"/>
  <c r="CB23"/>
  <c r="CE23"/>
  <c r="CI23"/>
  <c r="CR23"/>
  <c r="CZ23"/>
  <c r="DF23"/>
  <c r="DS23"/>
  <c r="DV23"/>
  <c r="DW23"/>
  <c r="DY23"/>
  <c r="DZ23"/>
  <c r="EB23"/>
  <c r="EC23"/>
  <c r="EE23"/>
  <c r="EF23"/>
  <c r="S24"/>
  <c r="V24"/>
  <c r="Y24"/>
  <c r="AB24"/>
  <c r="AH24"/>
  <c r="AK24"/>
  <c r="AN24"/>
  <c r="CJ24"/>
  <c r="CP24"/>
  <c r="CS24"/>
  <c r="R24"/>
  <c r="U24"/>
  <c r="X24"/>
  <c r="AA24"/>
  <c r="AD24"/>
  <c r="AM24"/>
  <c r="AP24"/>
  <c r="AU24"/>
  <c r="AZ24"/>
  <c r="BD24"/>
  <c r="BK24"/>
  <c r="BP24"/>
  <c r="CB24"/>
  <c r="CE24"/>
  <c r="CI24"/>
  <c r="CL24"/>
  <c r="CM24"/>
  <c r="CR24"/>
  <c r="DF24"/>
  <c r="DS24"/>
  <c r="DV24"/>
  <c r="DY24"/>
  <c r="DZ24"/>
  <c r="EB24"/>
  <c r="EC24"/>
  <c r="EE24"/>
  <c r="EF24"/>
  <c r="S25"/>
  <c r="Y25"/>
  <c r="AB25"/>
  <c r="AH25"/>
  <c r="AK25"/>
  <c r="AN25"/>
  <c r="AZ25"/>
  <c r="CJ25"/>
  <c r="CP25"/>
  <c r="CS25"/>
  <c r="L25"/>
  <c r="R25"/>
  <c r="U25"/>
  <c r="X25"/>
  <c r="AA25"/>
  <c r="AD25"/>
  <c r="AG25"/>
  <c r="AJ25"/>
  <c r="AM25"/>
  <c r="AR25"/>
  <c r="BD25"/>
  <c r="BP25"/>
  <c r="CB25"/>
  <c r="CE25"/>
  <c r="CI25"/>
  <c r="CL25"/>
  <c r="CM25"/>
  <c r="CR25"/>
  <c r="CU25"/>
  <c r="DF25"/>
  <c r="DS25"/>
  <c r="DV25"/>
  <c r="DW25"/>
  <c r="DY25"/>
  <c r="DZ25"/>
  <c r="EB25"/>
  <c r="EC25"/>
  <c r="EE25"/>
  <c r="EF25"/>
  <c r="S26"/>
  <c r="V26"/>
  <c r="Y26"/>
  <c r="AB26"/>
  <c r="AH26"/>
  <c r="AK26"/>
  <c r="AN26"/>
  <c r="AZ26"/>
  <c r="CJ26"/>
  <c r="CS26"/>
  <c r="L26"/>
  <c r="R26"/>
  <c r="U26"/>
  <c r="X26"/>
  <c r="AA26"/>
  <c r="AD26"/>
  <c r="AG26"/>
  <c r="AJ26"/>
  <c r="AM26"/>
  <c r="AR26"/>
  <c r="BD26"/>
  <c r="BK26"/>
  <c r="BP26"/>
  <c r="CB26"/>
  <c r="CE26"/>
  <c r="CL26"/>
  <c r="CM26"/>
  <c r="CP26"/>
  <c r="CR26"/>
  <c r="DF26"/>
  <c r="DS26"/>
  <c r="DV26"/>
  <c r="DW26"/>
  <c r="DY26"/>
  <c r="DZ26"/>
  <c r="EB26"/>
  <c r="EC26"/>
  <c r="EE26"/>
  <c r="EF26"/>
  <c r="S27"/>
  <c r="V27"/>
  <c r="Y27"/>
  <c r="AB27"/>
  <c r="AH27"/>
  <c r="AK27"/>
  <c r="AN27"/>
  <c r="AZ27"/>
  <c r="CJ27"/>
  <c r="CS27"/>
  <c r="L27"/>
  <c r="R27"/>
  <c r="U27"/>
  <c r="X27"/>
  <c r="AA27"/>
  <c r="AD27"/>
  <c r="AG27"/>
  <c r="AJ27"/>
  <c r="AM27"/>
  <c r="AR27"/>
  <c r="BD27"/>
  <c r="BP27"/>
  <c r="CB27"/>
  <c r="CE27"/>
  <c r="CI27"/>
  <c r="CP27"/>
  <c r="CR27"/>
  <c r="DF27"/>
  <c r="DS27"/>
  <c r="DV27"/>
  <c r="DW27"/>
  <c r="DY27"/>
  <c r="DZ27"/>
  <c r="EB27"/>
  <c r="EC27"/>
  <c r="EE27"/>
  <c r="EF27"/>
  <c r="S28"/>
  <c r="V28"/>
  <c r="Y28"/>
  <c r="AB28"/>
  <c r="AK28"/>
  <c r="AN28"/>
  <c r="CJ28"/>
  <c r="CS28"/>
  <c r="L28"/>
  <c r="R28"/>
  <c r="U28"/>
  <c r="X28"/>
  <c r="AA28"/>
  <c r="AD28"/>
  <c r="AG28"/>
  <c r="AJ28"/>
  <c r="AM28"/>
  <c r="AR28"/>
  <c r="AU28"/>
  <c r="BD28"/>
  <c r="BP28"/>
  <c r="CB28"/>
  <c r="CE28"/>
  <c r="CI28"/>
  <c r="CL28"/>
  <c r="CM28"/>
  <c r="CP28"/>
  <c r="CR28"/>
  <c r="DF28"/>
  <c r="DH28"/>
  <c r="DI28" s="1"/>
  <c r="DS28"/>
  <c r="DV28"/>
  <c r="DW28"/>
  <c r="DY28"/>
  <c r="DZ28"/>
  <c r="EB28"/>
  <c r="EC28"/>
  <c r="EE28"/>
  <c r="S29"/>
  <c r="V29"/>
  <c r="Y29"/>
  <c r="AB29"/>
  <c r="AH29"/>
  <c r="AK29"/>
  <c r="AN29"/>
  <c r="CJ29"/>
  <c r="CP29"/>
  <c r="CS29"/>
  <c r="R29"/>
  <c r="U29"/>
  <c r="X29"/>
  <c r="AA29"/>
  <c r="AD29"/>
  <c r="AG29"/>
  <c r="AJ29"/>
  <c r="AM29"/>
  <c r="AR29"/>
  <c r="BD29"/>
  <c r="BP29"/>
  <c r="CB29"/>
  <c r="CE29"/>
  <c r="CI29"/>
  <c r="CL29"/>
  <c r="CM29"/>
  <c r="CR29"/>
  <c r="CZ29"/>
  <c r="DF29"/>
  <c r="DS29"/>
  <c r="DV29"/>
  <c r="DY29"/>
  <c r="DZ29"/>
  <c r="EB29"/>
  <c r="EC29"/>
  <c r="EQ29"/>
  <c r="BB31"/>
  <c r="BB32" s="1"/>
  <c r="BB33" s="1"/>
  <c r="BC31"/>
  <c r="BZ31"/>
  <c r="BZ32" s="1"/>
  <c r="BZ33" s="1"/>
  <c r="CC31"/>
  <c r="CC32" s="1"/>
  <c r="CC33" s="1"/>
  <c r="CD31"/>
  <c r="DA31"/>
  <c r="DA32" s="1"/>
  <c r="DA33" s="1"/>
  <c r="DD31"/>
  <c r="DD32" s="1"/>
  <c r="DD33" s="1"/>
  <c r="DE31"/>
  <c r="DE32" s="1"/>
  <c r="DE33" s="1"/>
  <c r="DG31"/>
  <c r="DJ31"/>
  <c r="DJ32" s="1"/>
  <c r="DJ33" s="1"/>
  <c r="E24" i="1"/>
  <c r="F24"/>
  <c r="F28"/>
  <c r="C28" s="1"/>
  <c r="G28"/>
  <c r="E34"/>
  <c r="E35"/>
  <c r="E38"/>
  <c r="AU22" i="2"/>
  <c r="AU29"/>
  <c r="AU27"/>
  <c r="AU26"/>
  <c r="F40" i="6"/>
  <c r="BY14" i="2"/>
  <c r="G39" i="1"/>
  <c r="E73" i="11"/>
  <c r="E58" i="12"/>
  <c r="F58"/>
  <c r="C56"/>
  <c r="DS22" i="2"/>
  <c r="F78" i="14"/>
  <c r="C77"/>
  <c r="EN24" i="2" s="1"/>
  <c r="E78" i="14"/>
  <c r="F80" i="15"/>
  <c r="C77"/>
  <c r="EN25" i="2" s="1"/>
  <c r="E80" i="15"/>
  <c r="F74" i="18"/>
  <c r="E74"/>
  <c r="C70" i="19"/>
  <c r="F73"/>
  <c r="E73"/>
  <c r="E42" i="6"/>
  <c r="E76" i="9"/>
  <c r="F75" i="11"/>
  <c r="E77" i="12"/>
  <c r="F75" i="17"/>
  <c r="C74"/>
  <c r="EK27" i="2" s="1"/>
  <c r="E75" i="17"/>
  <c r="E80" i="8"/>
  <c r="F80"/>
  <c r="E74"/>
  <c r="CI20" i="2"/>
  <c r="C72" i="12"/>
  <c r="C39" i="19"/>
  <c r="F40"/>
  <c r="C31" i="1" l="1"/>
  <c r="C25" i="19"/>
  <c r="BF29" i="2"/>
  <c r="BG29" s="1"/>
  <c r="D25" i="19"/>
  <c r="BM28" i="2"/>
  <c r="D25" i="18"/>
  <c r="P18" i="2"/>
  <c r="P29"/>
  <c r="P27"/>
  <c r="O26"/>
  <c r="O21"/>
  <c r="P21"/>
  <c r="P17"/>
  <c r="P14"/>
  <c r="O23"/>
  <c r="P28"/>
  <c r="P26"/>
  <c r="P24"/>
  <c r="O16"/>
  <c r="O29"/>
  <c r="O28"/>
  <c r="P25"/>
  <c r="O20"/>
  <c r="O19"/>
  <c r="P16"/>
  <c r="O18"/>
  <c r="P15"/>
  <c r="O25"/>
  <c r="O27"/>
  <c r="O24"/>
  <c r="P23"/>
  <c r="O22"/>
  <c r="P22"/>
  <c r="P20"/>
  <c r="P19"/>
  <c r="O17"/>
  <c r="O15"/>
  <c r="O14"/>
  <c r="BF23"/>
  <c r="BG23" s="1"/>
  <c r="D23" i="13"/>
  <c r="BV22" i="2"/>
  <c r="D25" i="17"/>
  <c r="D95" i="13"/>
  <c r="I28" i="2"/>
  <c r="I29"/>
  <c r="I27"/>
  <c r="I26"/>
  <c r="I25"/>
  <c r="I24"/>
  <c r="I23"/>
  <c r="I22"/>
  <c r="I21"/>
  <c r="I20"/>
  <c r="I19"/>
  <c r="I18"/>
  <c r="I17"/>
  <c r="I16"/>
  <c r="I15"/>
  <c r="I14"/>
  <c r="D25" i="16"/>
  <c r="CW29" i="2"/>
  <c r="CG23"/>
  <c r="CF14"/>
  <c r="AW31"/>
  <c r="CW20"/>
  <c r="E20" i="14"/>
  <c r="CW23" i="2"/>
  <c r="CW21"/>
  <c r="CG17"/>
  <c r="CW28"/>
  <c r="CW27"/>
  <c r="CW26"/>
  <c r="CW25"/>
  <c r="CW24"/>
  <c r="CW22"/>
  <c r="CW18"/>
  <c r="CW16"/>
  <c r="CW15"/>
  <c r="BV29"/>
  <c r="F28"/>
  <c r="F27"/>
  <c r="F23"/>
  <c r="F22"/>
  <c r="F20"/>
  <c r="BV19"/>
  <c r="BV17"/>
  <c r="F16"/>
  <c r="C25" i="12"/>
  <c r="AY19" i="2"/>
  <c r="F19" s="1"/>
  <c r="C25" i="9"/>
  <c r="C25" i="6"/>
  <c r="C25" i="16"/>
  <c r="D98" i="8"/>
  <c r="EN27" i="2"/>
  <c r="EP27" s="1"/>
  <c r="BV25"/>
  <c r="BV18"/>
  <c r="BV28"/>
  <c r="CF16"/>
  <c r="BG16"/>
  <c r="C94" i="4"/>
  <c r="M31" i="2"/>
  <c r="M33" s="1"/>
  <c r="E64" i="11"/>
  <c r="D96" i="19"/>
  <c r="E14" i="12"/>
  <c r="EW29" i="2"/>
  <c r="EY29" s="1"/>
  <c r="F17" i="14"/>
  <c r="C98" i="12"/>
  <c r="G98" s="1"/>
  <c r="D98"/>
  <c r="H98" s="1"/>
  <c r="D25"/>
  <c r="AB31" i="2"/>
  <c r="AB33" s="1"/>
  <c r="EW14"/>
  <c r="EY14" s="1"/>
  <c r="D25" i="11"/>
  <c r="F40"/>
  <c r="C25"/>
  <c r="D94" i="4"/>
  <c r="N27" i="2"/>
  <c r="F60" i="4"/>
  <c r="H9" i="1"/>
  <c r="E17" i="19"/>
  <c r="F81" i="14"/>
  <c r="E40" i="9"/>
  <c r="EH15" i="2"/>
  <c r="EJ15" s="1"/>
  <c r="E5" i="12"/>
  <c r="F55" i="16"/>
  <c r="E40" i="8"/>
  <c r="CQ27" i="2"/>
  <c r="E69" i="13"/>
  <c r="F7" i="7"/>
  <c r="E66" i="15"/>
  <c r="F5" i="17"/>
  <c r="AI24" i="2"/>
  <c r="CQ28"/>
  <c r="F32" i="18"/>
  <c r="F12" i="12"/>
  <c r="E7"/>
  <c r="BA21" i="2"/>
  <c r="F5" i="16"/>
  <c r="E26" i="5"/>
  <c r="E5" i="14"/>
  <c r="DX29" i="2"/>
  <c r="N26"/>
  <c r="E5" i="13"/>
  <c r="BA22" i="2"/>
  <c r="F82" i="12"/>
  <c r="E5" i="8"/>
  <c r="F26" i="5"/>
  <c r="F26" i="12"/>
  <c r="AX22" i="2"/>
  <c r="F7" i="12"/>
  <c r="E38" i="5"/>
  <c r="C25"/>
  <c r="CN23" i="2"/>
  <c r="AF20"/>
  <c r="E53" i="13"/>
  <c r="T22" i="2"/>
  <c r="F14" i="11"/>
  <c r="DU18" i="2"/>
  <c r="N17"/>
  <c r="AL14"/>
  <c r="C36" i="16"/>
  <c r="BW26" i="2" s="1"/>
  <c r="F26" s="1"/>
  <c r="E17" i="16"/>
  <c r="EJ23" i="2"/>
  <c r="E17" i="13"/>
  <c r="E26" i="12"/>
  <c r="CQ22" i="2"/>
  <c r="F5" i="12"/>
  <c r="CN19" i="2"/>
  <c r="AO18"/>
  <c r="AI18"/>
  <c r="AO17"/>
  <c r="E26" i="6"/>
  <c r="F79"/>
  <c r="F20"/>
  <c r="EA29" i="2"/>
  <c r="AL28"/>
  <c r="E26" i="17"/>
  <c r="E26" i="14"/>
  <c r="E66"/>
  <c r="CT23" i="2"/>
  <c r="EG23"/>
  <c r="AC21"/>
  <c r="E37" i="11"/>
  <c r="EG21" i="2"/>
  <c r="T21"/>
  <c r="F14" i="9"/>
  <c r="E91"/>
  <c r="CT18" i="2"/>
  <c r="F56" i="8"/>
  <c r="E7"/>
  <c r="AC18" i="2"/>
  <c r="F66" i="6"/>
  <c r="E36" i="5"/>
  <c r="E33"/>
  <c r="E68"/>
  <c r="EA15" i="2"/>
  <c r="CT15"/>
  <c r="F58" i="5"/>
  <c r="C4"/>
  <c r="BT15" i="2"/>
  <c r="F15" s="1"/>
  <c r="F36" i="5"/>
  <c r="F30"/>
  <c r="BA14" i="2"/>
  <c r="F34" i="4"/>
  <c r="F17"/>
  <c r="F5"/>
  <c r="F43" i="1"/>
  <c r="H43" s="1"/>
  <c r="F26" i="19"/>
  <c r="E17" i="17"/>
  <c r="CN27" i="2"/>
  <c r="EG25"/>
  <c r="BA25"/>
  <c r="CN25"/>
  <c r="AF25"/>
  <c r="CK25"/>
  <c r="F37" i="14"/>
  <c r="F35" s="1"/>
  <c r="F34" s="1"/>
  <c r="F61" i="13"/>
  <c r="W22" i="2"/>
  <c r="E94" i="11"/>
  <c r="F40" i="9"/>
  <c r="E20"/>
  <c r="F36"/>
  <c r="F86"/>
  <c r="F7" i="8"/>
  <c r="EY18" i="2"/>
  <c r="F14" i="8"/>
  <c r="F80" i="7"/>
  <c r="E39" i="6"/>
  <c r="E36"/>
  <c r="CK15" i="2"/>
  <c r="AL15"/>
  <c r="AC15"/>
  <c r="EV15"/>
  <c r="E84" i="4"/>
  <c r="E73"/>
  <c r="D4"/>
  <c r="D37" s="1"/>
  <c r="G33" i="1"/>
  <c r="D33" s="1"/>
  <c r="F7" i="19"/>
  <c r="BG27" i="2"/>
  <c r="F31" i="16"/>
  <c r="E29"/>
  <c r="F31" i="15"/>
  <c r="F29"/>
  <c r="E20"/>
  <c r="AO24" i="2"/>
  <c r="CQ23"/>
  <c r="E24" i="13"/>
  <c r="CN22" i="2"/>
  <c r="F94" i="11"/>
  <c r="F37"/>
  <c r="E7"/>
  <c r="DP20" i="2"/>
  <c r="CZ20"/>
  <c r="E26" i="10"/>
  <c r="F20"/>
  <c r="E12"/>
  <c r="BM19" i="2"/>
  <c r="CF18"/>
  <c r="E14" i="8"/>
  <c r="Z18" i="2"/>
  <c r="F81" i="8"/>
  <c r="F17" i="7"/>
  <c r="DP16" i="2"/>
  <c r="F39" i="6"/>
  <c r="F85"/>
  <c r="C4"/>
  <c r="DX15" i="2"/>
  <c r="BU15"/>
  <c r="F20" i="5"/>
  <c r="ED14" i="2"/>
  <c r="CK14"/>
  <c r="E7" i="19"/>
  <c r="D4"/>
  <c r="E34"/>
  <c r="AI29" i="2"/>
  <c r="DQ29"/>
  <c r="DN29" s="1"/>
  <c r="E84" i="18"/>
  <c r="F79" i="17"/>
  <c r="C25"/>
  <c r="E31"/>
  <c r="AO27" i="2"/>
  <c r="E82" i="16"/>
  <c r="AC26" i="2"/>
  <c r="C4" i="16"/>
  <c r="E26"/>
  <c r="E12"/>
  <c r="G25" i="2"/>
  <c r="E31" i="15"/>
  <c r="F20"/>
  <c r="F26" i="14"/>
  <c r="E83"/>
  <c r="DQ24" i="2"/>
  <c r="DN24" s="1"/>
  <c r="F91" i="13"/>
  <c r="DU23" i="2"/>
  <c r="F53" i="13"/>
  <c r="F85"/>
  <c r="D4"/>
  <c r="F78" i="12"/>
  <c r="EO22" i="2"/>
  <c r="EP22" s="1"/>
  <c r="E29" i="12"/>
  <c r="DU22" i="2"/>
  <c r="F29" i="12"/>
  <c r="DX22" i="2"/>
  <c r="E64" i="12"/>
  <c r="F37"/>
  <c r="E78"/>
  <c r="E12"/>
  <c r="F7" i="11"/>
  <c r="F85" i="10"/>
  <c r="E7"/>
  <c r="E67"/>
  <c r="AL20" i="2"/>
  <c r="AX20"/>
  <c r="F20" i="9"/>
  <c r="CQ19" i="2"/>
  <c r="F65" i="9"/>
  <c r="DQ19" i="2"/>
  <c r="ED19"/>
  <c r="W19"/>
  <c r="N19"/>
  <c r="E66" i="8"/>
  <c r="CK18" i="2"/>
  <c r="N18"/>
  <c r="BR31"/>
  <c r="E89" i="8"/>
  <c r="EG18" i="2"/>
  <c r="AX18"/>
  <c r="E7" i="6"/>
  <c r="E33"/>
  <c r="F12"/>
  <c r="F87" i="5"/>
  <c r="E20"/>
  <c r="DU15" i="2"/>
  <c r="E20" i="4"/>
  <c r="CQ14" i="2"/>
  <c r="AF14"/>
  <c r="E14" i="4"/>
  <c r="E7"/>
  <c r="F31"/>
  <c r="F29" i="19"/>
  <c r="E29"/>
  <c r="E12"/>
  <c r="E26"/>
  <c r="AO29" i="2"/>
  <c r="F31" i="19"/>
  <c r="E92"/>
  <c r="DU29" i="2"/>
  <c r="AC29"/>
  <c r="E17" i="18"/>
  <c r="E7"/>
  <c r="AF28" i="2"/>
  <c r="E79" i="17"/>
  <c r="E47"/>
  <c r="ED27" i="2"/>
  <c r="E36" i="17"/>
  <c r="FB27" i="2"/>
  <c r="F31" i="17"/>
  <c r="AC27" i="2"/>
  <c r="E96" i="17"/>
  <c r="F96"/>
  <c r="BY27" i="2"/>
  <c r="E87" i="16"/>
  <c r="E55"/>
  <c r="F93"/>
  <c r="EU26" i="2"/>
  <c r="EV26" s="1"/>
  <c r="BU26"/>
  <c r="BV26" s="1"/>
  <c r="EX26"/>
  <c r="EX31" s="1"/>
  <c r="T26"/>
  <c r="F26" i="16"/>
  <c r="BG26" i="2"/>
  <c r="F34" i="16"/>
  <c r="F37"/>
  <c r="F29"/>
  <c r="F12"/>
  <c r="F7"/>
  <c r="FB25" i="2"/>
  <c r="F56" i="15"/>
  <c r="E41"/>
  <c r="F94"/>
  <c r="EH25" i="2"/>
  <c r="EJ25" s="1"/>
  <c r="N25"/>
  <c r="E88" i="15"/>
  <c r="E56"/>
  <c r="ED25" i="2"/>
  <c r="EP24"/>
  <c r="E17" i="14"/>
  <c r="BW24" i="2"/>
  <c r="BY24" s="1"/>
  <c r="F64" i="14"/>
  <c r="E88"/>
  <c r="CF24" i="2"/>
  <c r="T24"/>
  <c r="F5" i="14"/>
  <c r="AX24" i="2"/>
  <c r="E63" i="13"/>
  <c r="F24"/>
  <c r="CF23" i="2"/>
  <c r="AO23"/>
  <c r="AX23"/>
  <c r="F72" i="12"/>
  <c r="F96"/>
  <c r="E96"/>
  <c r="BG22" i="2"/>
  <c r="F83" i="11"/>
  <c r="EU21" i="2"/>
  <c r="EV21" s="1"/>
  <c r="E88" i="11"/>
  <c r="AL21" i="2"/>
  <c r="AP31"/>
  <c r="AP32" s="1"/>
  <c r="AP33" s="1"/>
  <c r="N21"/>
  <c r="EY20"/>
  <c r="F67" i="10"/>
  <c r="F78"/>
  <c r="F7"/>
  <c r="DU20" i="2"/>
  <c r="E30" i="10"/>
  <c r="E20"/>
  <c r="E14"/>
  <c r="E86" i="9"/>
  <c r="E65"/>
  <c r="DU19" i="2"/>
  <c r="E34" i="9"/>
  <c r="F26"/>
  <c r="FB18" i="2"/>
  <c r="EP18"/>
  <c r="F20" i="8"/>
  <c r="E95"/>
  <c r="F34"/>
  <c r="BQ31" i="2"/>
  <c r="E20" i="7"/>
  <c r="U31" i="2"/>
  <c r="U33" s="1"/>
  <c r="E87" i="7"/>
  <c r="BA17" i="2"/>
  <c r="F93" i="7"/>
  <c r="E65"/>
  <c r="EY16" i="2"/>
  <c r="E20" i="6"/>
  <c r="BU16" i="2"/>
  <c r="BV16" s="1"/>
  <c r="E90" i="6"/>
  <c r="DX16" i="2"/>
  <c r="E12" i="6"/>
  <c r="EA16" i="2"/>
  <c r="AO16"/>
  <c r="AI16"/>
  <c r="AC16"/>
  <c r="C102" i="5"/>
  <c r="D102"/>
  <c r="FB15" i="2"/>
  <c r="BI32"/>
  <c r="BI33" s="1"/>
  <c r="E12" i="4"/>
  <c r="F90"/>
  <c r="F20"/>
  <c r="W29" i="2"/>
  <c r="ED28"/>
  <c r="DX28"/>
  <c r="CK28"/>
  <c r="W27"/>
  <c r="T27"/>
  <c r="Z26"/>
  <c r="W24"/>
  <c r="DQ23"/>
  <c r="AI23"/>
  <c r="CF22"/>
  <c r="AC22"/>
  <c r="EA19"/>
  <c r="CF19"/>
  <c r="AR18"/>
  <c r="CT16"/>
  <c r="AU16"/>
  <c r="DQ15"/>
  <c r="DP15"/>
  <c r="AU15"/>
  <c r="AG31"/>
  <c r="AG33" s="1"/>
  <c r="E17" i="4"/>
  <c r="C4"/>
  <c r="C37" s="1"/>
  <c r="F84" i="5"/>
  <c r="EV16" i="2"/>
  <c r="E79" i="6"/>
  <c r="F17"/>
  <c r="F87" i="7"/>
  <c r="F29"/>
  <c r="F5"/>
  <c r="E56" i="8"/>
  <c r="E17"/>
  <c r="E78" i="9"/>
  <c r="F31"/>
  <c r="C4"/>
  <c r="E83" i="10"/>
  <c r="F57"/>
  <c r="E37"/>
  <c r="E17"/>
  <c r="F77" i="11"/>
  <c r="E17"/>
  <c r="E31" i="14"/>
  <c r="E29"/>
  <c r="C25" i="15"/>
  <c r="E12"/>
  <c r="F87" i="16"/>
  <c r="F14"/>
  <c r="F90" i="17"/>
  <c r="E12"/>
  <c r="C4"/>
  <c r="E5"/>
  <c r="E20" i="18"/>
  <c r="E5" i="19"/>
  <c r="C4" i="14"/>
  <c r="F29" i="13"/>
  <c r="E73" i="9"/>
  <c r="DQ17" i="2"/>
  <c r="G21"/>
  <c r="F7" i="13"/>
  <c r="E65" i="10"/>
  <c r="BM15" i="2"/>
  <c r="N16"/>
  <c r="BM22"/>
  <c r="AX21"/>
  <c r="E34" i="8"/>
  <c r="E26" i="7"/>
  <c r="F65" i="16"/>
  <c r="CF26" i="2"/>
  <c r="EY24"/>
  <c r="E41" i="18"/>
  <c r="CZ28" i="2"/>
  <c r="D25" i="6"/>
  <c r="E68" i="4"/>
  <c r="F77" i="8"/>
  <c r="H20" i="1"/>
  <c r="CZ15" i="2"/>
  <c r="E66" i="6"/>
  <c r="AL27" i="2"/>
  <c r="AL25"/>
  <c r="T25"/>
  <c r="Z24"/>
  <c r="C4" i="7"/>
  <c r="C4" i="8"/>
  <c r="BY19" i="2"/>
  <c r="D4" i="10"/>
  <c r="C4" i="11"/>
  <c r="E14" i="15"/>
  <c r="F17" i="16"/>
  <c r="F86" i="19"/>
  <c r="E7" i="9"/>
  <c r="F26" i="17"/>
  <c r="AF24" i="2"/>
  <c r="AF16"/>
  <c r="F65" i="7"/>
  <c r="D4" i="5"/>
  <c r="E5" i="15"/>
  <c r="CF17" i="2"/>
  <c r="CF21"/>
  <c r="EJ18"/>
  <c r="F5" i="6"/>
  <c r="DQ22" i="2"/>
  <c r="BG20"/>
  <c r="AX17"/>
  <c r="E72" i="8"/>
  <c r="D98" i="11"/>
  <c r="F56"/>
  <c r="F57" i="9"/>
  <c r="E56" i="12"/>
  <c r="F58" i="17"/>
  <c r="DQ18" i="2"/>
  <c r="DX18"/>
  <c r="E56" i="11"/>
  <c r="F89" i="18"/>
  <c r="CF28" i="2"/>
  <c r="F14" i="18"/>
  <c r="E35"/>
  <c r="AC28" i="2"/>
  <c r="C89" i="18"/>
  <c r="EW28" i="2" s="1"/>
  <c r="EY28" s="1"/>
  <c r="F5" i="18"/>
  <c r="F35"/>
  <c r="F26"/>
  <c r="E12"/>
  <c r="E70" i="19"/>
  <c r="CF29" i="2"/>
  <c r="E37" i="18"/>
  <c r="E39" i="19"/>
  <c r="F17" i="17"/>
  <c r="DW31" i="2"/>
  <c r="D4" i="16"/>
  <c r="F7" i="18"/>
  <c r="CF27" i="2"/>
  <c r="CT27"/>
  <c r="DZ31"/>
  <c r="AM31"/>
  <c r="L31"/>
  <c r="L33" s="1"/>
  <c r="D97" i="16"/>
  <c r="EM27" i="2"/>
  <c r="DU26"/>
  <c r="CV31"/>
  <c r="CV33" s="1"/>
  <c r="D99" i="18"/>
  <c r="H35" i="1"/>
  <c r="H6"/>
  <c r="BX26" i="2"/>
  <c r="ES25"/>
  <c r="DP25"/>
  <c r="AC25"/>
  <c r="E83" i="15"/>
  <c r="D25"/>
  <c r="E64" i="14"/>
  <c r="AK31" i="2"/>
  <c r="AK33" s="1"/>
  <c r="CR31"/>
  <c r="D98" i="15"/>
  <c r="F77" i="14"/>
  <c r="E41"/>
  <c r="CF25" i="2"/>
  <c r="E81" i="15"/>
  <c r="DV31" i="2"/>
  <c r="DV33" s="1"/>
  <c r="DP24"/>
  <c r="F64" i="15"/>
  <c r="H24" i="1"/>
  <c r="CE32" i="2"/>
  <c r="CE33" s="1"/>
  <c r="ES26"/>
  <c r="F77" i="15"/>
  <c r="AF21" i="2"/>
  <c r="E77" i="8"/>
  <c r="AI15" i="2"/>
  <c r="FA14"/>
  <c r="FB14" s="1"/>
  <c r="EY17"/>
  <c r="E7" i="13"/>
  <c r="F34" i="9"/>
  <c r="E34" i="15"/>
  <c r="F95" i="18"/>
  <c r="DU17" i="2"/>
  <c r="F91" i="9"/>
  <c r="G36" i="1"/>
  <c r="G7"/>
  <c r="D7" s="1"/>
  <c r="BL29" i="2"/>
  <c r="EI26"/>
  <c r="EU25"/>
  <c r="EV25" s="1"/>
  <c r="T23"/>
  <c r="EI16"/>
  <c r="EJ16" s="1"/>
  <c r="F26" i="6"/>
  <c r="DP26" i="2"/>
  <c r="AT31"/>
  <c r="E63" i="16"/>
  <c r="E86" i="19"/>
  <c r="BC32" i="2"/>
  <c r="BC33" s="1"/>
  <c r="E66" i="12"/>
  <c r="F66"/>
  <c r="F81" i="15"/>
  <c r="F63" i="13"/>
  <c r="F72" i="8"/>
  <c r="C98"/>
  <c r="D98" i="14"/>
  <c r="E78" i="13"/>
  <c r="E20" i="12"/>
  <c r="F83" i="15"/>
  <c r="E92" i="5"/>
  <c r="F17" i="15"/>
  <c r="FA17" i="2"/>
  <c r="FB17" s="1"/>
  <c r="E83" i="6"/>
  <c r="F33"/>
  <c r="CQ17" i="2"/>
  <c r="E17" i="6"/>
  <c r="ER15" i="2"/>
  <c r="ES15" s="1"/>
  <c r="F37" i="10"/>
  <c r="N29" i="2"/>
  <c r="F26" i="7"/>
  <c r="E7" i="16"/>
  <c r="F26" i="15"/>
  <c r="E31" i="9"/>
  <c r="D4" i="15"/>
  <c r="AV29" i="2"/>
  <c r="AX29" s="1"/>
  <c r="E29" i="15"/>
  <c r="D25" i="9"/>
  <c r="F82" i="7"/>
  <c r="F34" i="15"/>
  <c r="E91" i="13"/>
  <c r="F17" i="18"/>
  <c r="DX14" i="2"/>
  <c r="F17" i="11"/>
  <c r="F83" i="6"/>
  <c r="F74" i="13"/>
  <c r="F80" i="16"/>
  <c r="F62" i="19"/>
  <c r="E14" i="18"/>
  <c r="F20" i="14"/>
  <c r="W25" i="2"/>
  <c r="CQ25"/>
  <c r="AF22"/>
  <c r="EQ20"/>
  <c r="ES20" s="1"/>
  <c r="EN16"/>
  <c r="EP16" s="1"/>
  <c r="E57" i="9"/>
  <c r="F7"/>
  <c r="E64" i="15"/>
  <c r="F78" i="13"/>
  <c r="E93" i="7"/>
  <c r="E5" i="6"/>
  <c r="D25" i="10"/>
  <c r="DT31" i="2"/>
  <c r="DT33" s="1"/>
  <c r="E37" i="12"/>
  <c r="F64"/>
  <c r="EI28" i="2"/>
  <c r="BA24"/>
  <c r="AX16"/>
  <c r="E64" i="6"/>
  <c r="DP18" i="2"/>
  <c r="F17" i="19"/>
  <c r="E29" i="4"/>
  <c r="E80" i="16"/>
  <c r="E99" i="9"/>
  <c r="DP19" i="2"/>
  <c r="F14" i="4"/>
  <c r="E77" i="15"/>
  <c r="E94"/>
  <c r="E82" i="12"/>
  <c r="E79" i="19"/>
  <c r="F30" i="10"/>
  <c r="E85"/>
  <c r="F66" i="8"/>
  <c r="E84" i="5"/>
  <c r="EY25" i="2"/>
  <c r="C4" i="13"/>
  <c r="F21" i="1"/>
  <c r="C21" s="1"/>
  <c r="F66" i="14"/>
  <c r="E95" i="18"/>
  <c r="F34" i="19"/>
  <c r="CQ29" i="2"/>
  <c r="DU24"/>
  <c r="CQ24"/>
  <c r="BA23"/>
  <c r="CY31"/>
  <c r="BA20"/>
  <c r="EH17"/>
  <c r="EJ17" s="1"/>
  <c r="AF15"/>
  <c r="EK14"/>
  <c r="EM14" s="1"/>
  <c r="E29" i="13"/>
  <c r="F12"/>
  <c r="E65" i="18"/>
  <c r="AX28" i="2"/>
  <c r="DX17"/>
  <c r="AO25"/>
  <c r="AC24"/>
  <c r="EK29"/>
  <c r="EM29" s="1"/>
  <c r="CT29"/>
  <c r="AL16"/>
  <c r="F96" i="6"/>
  <c r="T28" i="2"/>
  <c r="D97" i="7"/>
  <c r="AO28" i="2"/>
  <c r="CT21"/>
  <c r="N14"/>
  <c r="EG28"/>
  <c r="CQ21"/>
  <c r="F56" i="6"/>
  <c r="F7"/>
  <c r="DS31" i="2"/>
  <c r="DS33" s="1"/>
  <c r="CK26"/>
  <c r="CG26"/>
  <c r="CG29"/>
  <c r="CG28"/>
  <c r="CG27"/>
  <c r="CU31"/>
  <c r="CU33" s="1"/>
  <c r="CG24"/>
  <c r="EV22"/>
  <c r="CL31"/>
  <c r="CL33" s="1"/>
  <c r="CG22"/>
  <c r="AJ31"/>
  <c r="R31"/>
  <c r="R33" s="1"/>
  <c r="AI22"/>
  <c r="CG21"/>
  <c r="CG18"/>
  <c r="BG19"/>
  <c r="CG25"/>
  <c r="CG20"/>
  <c r="CG19"/>
  <c r="CG16"/>
  <c r="CG15"/>
  <c r="CG14"/>
  <c r="G20"/>
  <c r="AL22"/>
  <c r="CK20"/>
  <c r="S31"/>
  <c r="V31"/>
  <c r="E37" i="7"/>
  <c r="F37"/>
  <c r="E56" i="6"/>
  <c r="E55" i="7"/>
  <c r="F55"/>
  <c r="F39" i="19"/>
  <c r="EG17" i="2"/>
  <c r="F14" i="5"/>
  <c r="FB19" i="2"/>
  <c r="E26" i="9"/>
  <c r="E32" i="10"/>
  <c r="F5"/>
  <c r="E74" i="13"/>
  <c r="F90" i="6"/>
  <c r="H38" i="1"/>
  <c r="CN18" i="2"/>
  <c r="F17" i="10"/>
  <c r="F56" i="12"/>
  <c r="CN14" i="2"/>
  <c r="F12" i="14"/>
  <c r="F12" i="17"/>
  <c r="E5" i="18"/>
  <c r="E7" i="14"/>
  <c r="E7" i="15"/>
  <c r="Z22" i="2"/>
  <c r="F5" i="8"/>
  <c r="F32" i="1"/>
  <c r="BX15" i="2"/>
  <c r="F38" i="5"/>
  <c r="E82" i="7"/>
  <c r="ET17" i="2"/>
  <c r="EV17" s="1"/>
  <c r="F36" i="8"/>
  <c r="BW18" i="2"/>
  <c r="BY18" s="1"/>
  <c r="E26" i="8"/>
  <c r="D25"/>
  <c r="E12" i="13"/>
  <c r="DP22" i="2"/>
  <c r="BY22"/>
  <c r="E26" i="4"/>
  <c r="F26"/>
  <c r="C4" i="15"/>
  <c r="E65" i="16"/>
  <c r="EH26" i="2"/>
  <c r="F7" i="17"/>
  <c r="E7"/>
  <c r="F33" i="1"/>
  <c r="C33" s="1"/>
  <c r="F73" i="4"/>
  <c r="EO14" i="2"/>
  <c r="EP14" s="1"/>
  <c r="AF29"/>
  <c r="DU28"/>
  <c r="AF27"/>
  <c r="BA27"/>
  <c r="BA26"/>
  <c r="DX24"/>
  <c r="AL24"/>
  <c r="AF23"/>
  <c r="AL23"/>
  <c r="CQ20"/>
  <c r="BA16"/>
  <c r="CQ15"/>
  <c r="N15"/>
  <c r="F12" i="4"/>
  <c r="E74" i="5"/>
  <c r="E80" i="7"/>
  <c r="F7" i="14"/>
  <c r="F5" i="15"/>
  <c r="F7"/>
  <c r="F63" i="16"/>
  <c r="E31" i="19"/>
  <c r="E68" i="17"/>
  <c r="BA28" i="2"/>
  <c r="AX14"/>
  <c r="AX25"/>
  <c r="BG14"/>
  <c r="F14"/>
  <c r="CK24"/>
  <c r="Z21"/>
  <c r="F12" i="19"/>
  <c r="F41" i="12"/>
  <c r="E41"/>
  <c r="F40" i="17"/>
  <c r="E40"/>
  <c r="AL29" i="2"/>
  <c r="E14" i="11"/>
  <c r="D4"/>
  <c r="E7" i="7"/>
  <c r="C71"/>
  <c r="EK17" i="2" s="1"/>
  <c r="F15" i="1"/>
  <c r="CK27" i="2"/>
  <c r="Z23"/>
  <c r="ED15"/>
  <c r="EV14"/>
  <c r="F30" i="6"/>
  <c r="D100" i="10"/>
  <c r="G18" i="1"/>
  <c r="N23" i="2"/>
  <c r="EB31"/>
  <c r="CP31"/>
  <c r="CP33" s="1"/>
  <c r="EP25"/>
  <c r="E40" i="7"/>
  <c r="F70" i="19"/>
  <c r="AR24" i="2"/>
  <c r="CF20"/>
  <c r="E77" i="14"/>
  <c r="DG32" i="2"/>
  <c r="DG33" s="1"/>
  <c r="EV29"/>
  <c r="EY27"/>
  <c r="DQ25"/>
  <c r="BM23"/>
  <c r="E36" i="9"/>
  <c r="F47" i="17"/>
  <c r="F36"/>
  <c r="E72" i="12"/>
  <c r="AI26" i="2"/>
  <c r="EA24"/>
  <c r="CN24"/>
  <c r="AU19"/>
  <c r="T19"/>
  <c r="EA18"/>
  <c r="E85" i="6"/>
  <c r="F17" i="9"/>
  <c r="F83" i="10"/>
  <c r="E5"/>
  <c r="E85" i="13"/>
  <c r="F82" i="16"/>
  <c r="G24" i="2"/>
  <c r="E9" i="1"/>
  <c r="AQ31" i="2"/>
  <c r="EK22"/>
  <c r="EM22" s="1"/>
  <c r="E74" i="17"/>
  <c r="BD31" i="2"/>
  <c r="BY29"/>
  <c r="EG26"/>
  <c r="ED26"/>
  <c r="DQ26"/>
  <c r="AO26"/>
  <c r="EA23"/>
  <c r="W21"/>
  <c r="AO21"/>
  <c r="W18"/>
  <c r="EA17"/>
  <c r="AD31"/>
  <c r="AD33" s="1"/>
  <c r="X31"/>
  <c r="X33" s="1"/>
  <c r="EG16"/>
  <c r="CK16"/>
  <c r="W16"/>
  <c r="E87" i="5"/>
  <c r="F64" i="6"/>
  <c r="F36"/>
  <c r="E29" i="7"/>
  <c r="E17"/>
  <c r="F64" i="8"/>
  <c r="E31"/>
  <c r="F29" i="11"/>
  <c r="E84" i="12"/>
  <c r="ES24" i="2"/>
  <c r="D25" i="14"/>
  <c r="F84" i="18"/>
  <c r="F37"/>
  <c r="F20"/>
  <c r="D4"/>
  <c r="E60" i="4"/>
  <c r="F41" i="18"/>
  <c r="AI25" i="2"/>
  <c r="Y31"/>
  <c r="F88" i="15"/>
  <c r="H34" i="1"/>
  <c r="H12"/>
  <c r="E81" i="14"/>
  <c r="G27" i="2"/>
  <c r="CM31"/>
  <c r="CM33" s="1"/>
  <c r="CS31"/>
  <c r="CS33" s="1"/>
  <c r="AH31"/>
  <c r="EQ17"/>
  <c r="ES17" s="1"/>
  <c r="T17"/>
  <c r="EJ22"/>
  <c r="ES29"/>
  <c r="F92" i="5"/>
  <c r="EV19" i="2"/>
  <c r="F20" i="12"/>
  <c r="BY16" i="2"/>
  <c r="CI31"/>
  <c r="CI33" s="1"/>
  <c r="H39" i="1"/>
  <c r="DF31" i="2"/>
  <c r="DH31"/>
  <c r="CD32"/>
  <c r="CD33" s="1"/>
  <c r="Z29"/>
  <c r="FB28"/>
  <c r="AI28"/>
  <c r="Z27"/>
  <c r="ED24"/>
  <c r="ED23"/>
  <c r="DX23"/>
  <c r="AC23"/>
  <c r="CK22"/>
  <c r="ED21"/>
  <c r="BM21"/>
  <c r="AO20"/>
  <c r="AC20"/>
  <c r="W20"/>
  <c r="T20"/>
  <c r="CT19"/>
  <c r="AS31"/>
  <c r="AS32" s="1"/>
  <c r="AS33" s="1"/>
  <c r="AO19"/>
  <c r="AI19"/>
  <c r="ED18"/>
  <c r="ED17"/>
  <c r="CK17"/>
  <c r="AI17"/>
  <c r="Z17"/>
  <c r="Z16"/>
  <c r="T16"/>
  <c r="W15"/>
  <c r="T15"/>
  <c r="DP14"/>
  <c r="CT14"/>
  <c r="AO14"/>
  <c r="F29" i="4"/>
  <c r="E5"/>
  <c r="E58" i="5"/>
  <c r="D25"/>
  <c r="E30" i="6"/>
  <c r="E5" i="7"/>
  <c r="E20" i="8"/>
  <c r="E12"/>
  <c r="E14" i="9"/>
  <c r="F32" i="10"/>
  <c r="F26"/>
  <c r="F88" i="11"/>
  <c r="E29"/>
  <c r="F31" i="14"/>
  <c r="E93" i="16"/>
  <c r="F85" i="17"/>
  <c r="E58"/>
  <c r="E20"/>
  <c r="F79" i="19"/>
  <c r="F20"/>
  <c r="H40" i="1"/>
  <c r="BM27" i="2"/>
  <c r="BK31"/>
  <c r="BK33" s="1"/>
  <c r="E36" i="7"/>
  <c r="F36"/>
  <c r="BW17" i="2"/>
  <c r="BY17" s="1"/>
  <c r="EF31"/>
  <c r="EF33" s="1"/>
  <c r="FB26"/>
  <c r="DP23"/>
  <c r="AL17"/>
  <c r="CN16"/>
  <c r="EG15"/>
  <c r="CF15"/>
  <c r="E64" i="8"/>
  <c r="F90" i="10"/>
  <c r="F14"/>
  <c r="F84" i="12"/>
  <c r="F5" i="13"/>
  <c r="F83" i="14"/>
  <c r="E26" i="15"/>
  <c r="F12"/>
  <c r="E31" i="16"/>
  <c r="F20" i="17"/>
  <c r="F65" i="18"/>
  <c r="E20" i="19"/>
  <c r="AF26" i="2"/>
  <c r="E61" i="13"/>
  <c r="F40" i="16"/>
  <c r="E41" i="10"/>
  <c r="ES16" i="2"/>
  <c r="CT26"/>
  <c r="EV24"/>
  <c r="ES22"/>
  <c r="EG22"/>
  <c r="CT22"/>
  <c r="EA21"/>
  <c r="EJ20"/>
  <c r="EG19"/>
  <c r="AO15"/>
  <c r="Z15"/>
  <c r="Z14"/>
  <c r="EV20"/>
  <c r="F14" i="15"/>
  <c r="E5" i="16"/>
  <c r="C23" i="13"/>
  <c r="E66" i="5"/>
  <c r="AF18" i="2"/>
  <c r="F68" i="4"/>
  <c r="DY31" i="2"/>
  <c r="DY33" s="1"/>
  <c r="CN15"/>
  <c r="AI14"/>
  <c r="E30" i="5"/>
  <c r="F20" i="7"/>
  <c r="F29" i="14"/>
  <c r="F12" i="18"/>
  <c r="C4"/>
  <c r="F7" i="4"/>
  <c r="BA15" i="2"/>
  <c r="F33" i="5"/>
  <c r="BG28" i="2"/>
  <c r="EG27"/>
  <c r="AL26"/>
  <c r="W26"/>
  <c r="EA25"/>
  <c r="CT24"/>
  <c r="EY23"/>
  <c r="FB21"/>
  <c r="AI21"/>
  <c r="EG20"/>
  <c r="EA20"/>
  <c r="CT20"/>
  <c r="CN20"/>
  <c r="EY15"/>
  <c r="F84" i="4"/>
  <c r="E14" i="5"/>
  <c r="F89" i="8"/>
  <c r="F12"/>
  <c r="C25" i="10"/>
  <c r="E83" i="11"/>
  <c r="BX28" i="2"/>
  <c r="G28" s="1"/>
  <c r="N28"/>
  <c r="N24"/>
  <c r="F66" i="15"/>
  <c r="BH31" i="2"/>
  <c r="BJ14"/>
  <c r="G41" i="1"/>
  <c r="F5"/>
  <c r="C5" s="1"/>
  <c r="E12" i="5"/>
  <c r="F12"/>
  <c r="C25" i="7"/>
  <c r="F17" i="8"/>
  <c r="D4"/>
  <c r="EN19" i="2"/>
  <c r="EP19" s="1"/>
  <c r="F78" i="9"/>
  <c r="E5"/>
  <c r="F5"/>
  <c r="E78" i="10"/>
  <c r="EO20" i="2"/>
  <c r="EO21"/>
  <c r="EP21" s="1"/>
  <c r="E77" i="11"/>
  <c r="E31"/>
  <c r="E26"/>
  <c r="F26"/>
  <c r="E32" i="12"/>
  <c r="F32"/>
  <c r="E33" i="13"/>
  <c r="BX23" i="2"/>
  <c r="BY23" s="1"/>
  <c r="F33" i="13"/>
  <c r="E14"/>
  <c r="F14"/>
  <c r="F20" i="16"/>
  <c r="E20"/>
  <c r="E29" i="17"/>
  <c r="F29"/>
  <c r="E62" i="19"/>
  <c r="EE29" i="2"/>
  <c r="EG29" s="1"/>
  <c r="EQ18"/>
  <c r="E81" i="8"/>
  <c r="C25"/>
  <c r="F26"/>
  <c r="G16" i="1"/>
  <c r="D16" s="1"/>
  <c r="E67" i="9"/>
  <c r="EI19" i="2"/>
  <c r="F67" i="9"/>
  <c r="E66" i="11"/>
  <c r="F66"/>
  <c r="EI21" i="2"/>
  <c r="E77" i="4"/>
  <c r="EQ14" i="2"/>
  <c r="F77" i="4"/>
  <c r="C72" i="15"/>
  <c r="C98" s="1"/>
  <c r="E75"/>
  <c r="C71" i="16"/>
  <c r="F72"/>
  <c r="E72"/>
  <c r="C83" i="17"/>
  <c r="E83" s="1"/>
  <c r="F84"/>
  <c r="E84"/>
  <c r="E77" i="18"/>
  <c r="C73"/>
  <c r="F77"/>
  <c r="E64"/>
  <c r="C57"/>
  <c r="F64"/>
  <c r="C75" i="19"/>
  <c r="C96" s="1"/>
  <c r="F78"/>
  <c r="H11" i="1"/>
  <c r="D100" i="6"/>
  <c r="F93" i="9"/>
  <c r="E90" i="10"/>
  <c r="FB23" i="2"/>
  <c r="F66" i="5"/>
  <c r="E32" i="18"/>
  <c r="CQ18" i="2"/>
  <c r="G13" i="1"/>
  <c r="D13" s="1"/>
  <c r="BL14" i="2"/>
  <c r="E31" i="4"/>
  <c r="E5" i="5"/>
  <c r="F5"/>
  <c r="EZ16" i="2"/>
  <c r="E96" i="6"/>
  <c r="E14"/>
  <c r="D4"/>
  <c r="F14"/>
  <c r="EW19" i="2"/>
  <c r="E93" i="9"/>
  <c r="EK19" i="2"/>
  <c r="C103" i="9"/>
  <c r="F96" i="10"/>
  <c r="FA20" i="2"/>
  <c r="E96" i="10"/>
  <c r="E57"/>
  <c r="F36" i="11"/>
  <c r="BW21" i="2"/>
  <c r="BY21" s="1"/>
  <c r="E36" i="11"/>
  <c r="E37" i="15"/>
  <c r="BW25" i="2"/>
  <c r="F25" s="1"/>
  <c r="F37" i="15"/>
  <c r="EH28" i="2"/>
  <c r="F67" i="18"/>
  <c r="EZ29" i="2"/>
  <c r="FB29" s="1"/>
  <c r="F92" i="19"/>
  <c r="F37" i="1"/>
  <c r="E12" i="11"/>
  <c r="F12"/>
  <c r="EK15" i="2"/>
  <c r="F74" i="5"/>
  <c r="D100" i="17"/>
  <c r="E66"/>
  <c r="F66"/>
  <c r="F76" i="16"/>
  <c r="E76"/>
  <c r="EO26" i="2"/>
  <c r="E54" i="19"/>
  <c r="F54"/>
  <c r="E82" i="18"/>
  <c r="ER28" i="2"/>
  <c r="ES28" s="1"/>
  <c r="F82" i="18"/>
  <c r="F39" i="4"/>
  <c r="E75" i="6"/>
  <c r="C72"/>
  <c r="F75"/>
  <c r="E73" i="7"/>
  <c r="F73"/>
  <c r="F79"/>
  <c r="C76"/>
  <c r="CX31" i="2"/>
  <c r="CX33" s="1"/>
  <c r="CZ19"/>
  <c r="F74" i="17"/>
  <c r="CT28" i="2"/>
  <c r="F31" i="8"/>
  <c r="E17" i="9"/>
  <c r="F31" i="11"/>
  <c r="C95" i="13"/>
  <c r="F88" i="14"/>
  <c r="C25"/>
  <c r="E14" i="16"/>
  <c r="D103" i="9"/>
  <c r="EY22" i="2"/>
  <c r="DQ16"/>
  <c r="ED16"/>
  <c r="F19" i="1"/>
  <c r="C19" s="1"/>
  <c r="F7"/>
  <c r="C7" s="1"/>
  <c r="EN15" i="2"/>
  <c r="F79" i="5"/>
  <c r="E79"/>
  <c r="E14" i="7"/>
  <c r="F14"/>
  <c r="BE18" i="2"/>
  <c r="F29" i="8"/>
  <c r="E29"/>
  <c r="E83" i="9"/>
  <c r="F83"/>
  <c r="ER19" i="2"/>
  <c r="F12" i="10"/>
  <c r="C4"/>
  <c r="F64" i="11"/>
  <c r="E20"/>
  <c r="F20"/>
  <c r="E5"/>
  <c r="F5"/>
  <c r="F17" i="12"/>
  <c r="C4"/>
  <c r="E17"/>
  <c r="F80" i="13"/>
  <c r="EU23" i="2"/>
  <c r="EV23" s="1"/>
  <c r="E80" i="13"/>
  <c r="EK23" i="2"/>
  <c r="F69" i="13"/>
  <c r="F56" i="14"/>
  <c r="E56"/>
  <c r="E12"/>
  <c r="D4"/>
  <c r="ER27" i="2"/>
  <c r="D4" i="17"/>
  <c r="F14"/>
  <c r="E14"/>
  <c r="F30" i="18"/>
  <c r="E30"/>
  <c r="C25"/>
  <c r="E14" i="19"/>
  <c r="F14"/>
  <c r="F73" i="9"/>
  <c r="EL19" i="2"/>
  <c r="E52" i="4"/>
  <c r="F52"/>
  <c r="DQ20" i="2"/>
  <c r="DX20"/>
  <c r="DU14"/>
  <c r="DQ14"/>
  <c r="F35" i="12"/>
  <c r="E35"/>
  <c r="E37" i="13"/>
  <c r="F37"/>
  <c r="E7" i="5"/>
  <c r="F7"/>
  <c r="EH27" i="2"/>
  <c r="F68" i="17"/>
  <c r="E13" i="7"/>
  <c r="AE17" i="2"/>
  <c r="F13" i="7"/>
  <c r="AE19" i="2"/>
  <c r="G19" s="1"/>
  <c r="E13" i="9"/>
  <c r="D12"/>
  <c r="F95" i="8"/>
  <c r="CK23" i="2"/>
  <c r="N22"/>
  <c r="E17" i="5"/>
  <c r="F17"/>
  <c r="E63" i="7"/>
  <c r="F63"/>
  <c r="F84" i="8"/>
  <c r="E84"/>
  <c r="EU18" i="2"/>
  <c r="E29" i="9"/>
  <c r="F29"/>
  <c r="EL20" i="2"/>
  <c r="F14" i="12"/>
  <c r="D4"/>
  <c r="E27" i="13"/>
  <c r="F27"/>
  <c r="E94" i="14"/>
  <c r="F94"/>
  <c r="EZ24" i="2"/>
  <c r="FB24" s="1"/>
  <c r="E14" i="14"/>
  <c r="F14"/>
  <c r="E85" i="17"/>
  <c r="ET27" i="2"/>
  <c r="EV27" s="1"/>
  <c r="E78" i="18"/>
  <c r="EN28" i="2"/>
  <c r="EP28" s="1"/>
  <c r="F78" i="18"/>
  <c r="E81" i="19"/>
  <c r="F81"/>
  <c r="EH29" i="2"/>
  <c r="EJ29" s="1"/>
  <c r="E64" i="19"/>
  <c r="F64"/>
  <c r="C4"/>
  <c r="F5"/>
  <c r="F65" i="10"/>
  <c r="EL17" i="2"/>
  <c r="EI14"/>
  <c r="F62" i="4"/>
  <c r="E62"/>
  <c r="CO31" i="2"/>
  <c r="CO33" s="1"/>
  <c r="CQ16"/>
  <c r="DC14"/>
  <c r="DB31"/>
  <c r="F75" i="10"/>
  <c r="C73"/>
  <c r="EK20" i="2" s="1"/>
  <c r="F73" i="11"/>
  <c r="C72"/>
  <c r="C81"/>
  <c r="E82"/>
  <c r="E70" i="13"/>
  <c r="F70"/>
  <c r="C72" i="14"/>
  <c r="F75"/>
  <c r="F99" i="9"/>
  <c r="D25" i="7"/>
  <c r="BG21" i="2"/>
  <c r="BG15"/>
  <c r="ES23"/>
  <c r="EV28"/>
  <c r="CQ26"/>
  <c r="DU25"/>
  <c r="EG24"/>
  <c r="DX21"/>
  <c r="AR21"/>
  <c r="ED20"/>
  <c r="N20"/>
  <c r="AL19"/>
  <c r="AL18"/>
  <c r="T18"/>
  <c r="CT17"/>
  <c r="W17"/>
  <c r="AX26"/>
  <c r="H31" i="1"/>
  <c r="DP29" i="2"/>
  <c r="CN29"/>
  <c r="T29"/>
  <c r="EA28"/>
  <c r="EA27"/>
  <c r="DU27"/>
  <c r="AI27"/>
  <c r="DX26"/>
  <c r="BM26"/>
  <c r="DX25"/>
  <c r="BM25"/>
  <c r="Z25"/>
  <c r="CT25"/>
  <c r="EJ24"/>
  <c r="EP23"/>
  <c r="W23"/>
  <c r="FB22"/>
  <c r="EA22"/>
  <c r="AO22"/>
  <c r="AI20"/>
  <c r="CK19"/>
  <c r="Z19"/>
  <c r="AA31"/>
  <c r="AA32" s="1"/>
  <c r="AA33" s="1"/>
  <c r="CN17"/>
  <c r="BM17"/>
  <c r="AC17"/>
  <c r="DU16"/>
  <c r="AC14"/>
  <c r="W14"/>
  <c r="BY20"/>
  <c r="H17" i="1"/>
  <c r="ED29" i="2"/>
  <c r="CK29"/>
  <c r="DQ28"/>
  <c r="CN28"/>
  <c r="Z28"/>
  <c r="W28"/>
  <c r="DX27"/>
  <c r="EA26"/>
  <c r="CN26"/>
  <c r="BM24"/>
  <c r="ED22"/>
  <c r="EY21"/>
  <c r="DU21"/>
  <c r="CN21"/>
  <c r="CK21"/>
  <c r="BM20"/>
  <c r="Z20"/>
  <c r="DX19"/>
  <c r="AC19"/>
  <c r="DP17"/>
  <c r="CJ31"/>
  <c r="BM16"/>
  <c r="EG14"/>
  <c r="EA14"/>
  <c r="T14"/>
  <c r="AX15"/>
  <c r="CZ26"/>
  <c r="AX27"/>
  <c r="E11" i="1"/>
  <c r="BN32" i="2"/>
  <c r="BN33" s="1"/>
  <c r="BP31"/>
  <c r="DK32"/>
  <c r="DK33" s="1"/>
  <c r="DP28"/>
  <c r="DP27"/>
  <c r="EC31"/>
  <c r="EC33" s="1"/>
  <c r="AN31"/>
  <c r="AN33" s="1"/>
  <c r="EM18"/>
  <c r="DQ27"/>
  <c r="DP21"/>
  <c r="F30" i="1" l="1"/>
  <c r="H18"/>
  <c r="D18"/>
  <c r="H32"/>
  <c r="C32"/>
  <c r="H15"/>
  <c r="C15"/>
  <c r="G29" i="2"/>
  <c r="D29" s="1"/>
  <c r="FD29" s="1"/>
  <c r="CY33"/>
  <c r="BA19"/>
  <c r="AY31"/>
  <c r="AY33" s="1"/>
  <c r="F24"/>
  <c r="C24" s="1"/>
  <c r="F29"/>
  <c r="C29" s="1"/>
  <c r="F21"/>
  <c r="F18"/>
  <c r="F17"/>
  <c r="C17" s="1"/>
  <c r="C100" i="17"/>
  <c r="BV15" i="2"/>
  <c r="D38" i="19"/>
  <c r="D49" s="1"/>
  <c r="D50" s="1"/>
  <c r="D39" i="16"/>
  <c r="D50" s="1"/>
  <c r="CJ33" i="2"/>
  <c r="AH33"/>
  <c r="Y33"/>
  <c r="S33"/>
  <c r="AJ33"/>
  <c r="CR33"/>
  <c r="AM33"/>
  <c r="DW33"/>
  <c r="EX33"/>
  <c r="EB33"/>
  <c r="V33"/>
  <c r="AW33"/>
  <c r="G18"/>
  <c r="D18" s="1"/>
  <c r="AZ31"/>
  <c r="AZ33" s="1"/>
  <c r="C41" i="5"/>
  <c r="C53" s="1"/>
  <c r="C54" s="1"/>
  <c r="D40" i="18"/>
  <c r="D52" s="1"/>
  <c r="BY15" i="2"/>
  <c r="G15"/>
  <c r="D15" s="1"/>
  <c r="CH29"/>
  <c r="E25" i="15"/>
  <c r="EJ26" i="2"/>
  <c r="BT31"/>
  <c r="E25" i="5"/>
  <c r="E4" i="13"/>
  <c r="DF32" i="2"/>
  <c r="DF33" s="1"/>
  <c r="E25" i="16"/>
  <c r="BY26" i="2"/>
  <c r="F4" i="16"/>
  <c r="E36"/>
  <c r="F36"/>
  <c r="E4" i="10"/>
  <c r="D40"/>
  <c r="D52" s="1"/>
  <c r="CH18" i="2"/>
  <c r="CH23"/>
  <c r="E4" i="16"/>
  <c r="C40" i="14"/>
  <c r="C51" s="1"/>
  <c r="F4" i="13"/>
  <c r="E25" i="12"/>
  <c r="E71" i="7"/>
  <c r="C41" i="6"/>
  <c r="C51" s="1"/>
  <c r="G16" i="2"/>
  <c r="D16" s="1"/>
  <c r="BU31"/>
  <c r="BU33" s="1"/>
  <c r="E4" i="5"/>
  <c r="F4" i="4"/>
  <c r="D47"/>
  <c r="DM20" i="2"/>
  <c r="DR23"/>
  <c r="DR19"/>
  <c r="BS31"/>
  <c r="EE31"/>
  <c r="EY26"/>
  <c r="D40" i="14"/>
  <c r="AR31" i="2"/>
  <c r="AR33" s="1"/>
  <c r="DR24"/>
  <c r="H20"/>
  <c r="C19"/>
  <c r="BR32"/>
  <c r="BR33" s="1"/>
  <c r="F98" i="8"/>
  <c r="CH16" i="2"/>
  <c r="DM14"/>
  <c r="H33" i="1"/>
  <c r="BQ32" i="2"/>
  <c r="BQ33" s="1"/>
  <c r="C16"/>
  <c r="CH19"/>
  <c r="C28"/>
  <c r="BF31"/>
  <c r="E4" i="11"/>
  <c r="F25" i="9"/>
  <c r="F71" i="7"/>
  <c r="E25" i="6"/>
  <c r="F4" i="5"/>
  <c r="C23" i="2"/>
  <c r="E25" i="19"/>
  <c r="DR29" i="2"/>
  <c r="C39" i="17"/>
  <c r="C53" s="1"/>
  <c r="DR26" i="2"/>
  <c r="BG25"/>
  <c r="F25" i="15"/>
  <c r="DN22" i="2"/>
  <c r="F25" i="12"/>
  <c r="F4" i="11"/>
  <c r="F102" i="5"/>
  <c r="E4" i="4"/>
  <c r="F94"/>
  <c r="CH26" i="2"/>
  <c r="DR18"/>
  <c r="DR15"/>
  <c r="F25" i="19"/>
  <c r="BM29" i="2"/>
  <c r="C26"/>
  <c r="DN25"/>
  <c r="CH25"/>
  <c r="CH24"/>
  <c r="G22"/>
  <c r="H22" s="1"/>
  <c r="C40" i="12"/>
  <c r="C51" s="1"/>
  <c r="C39" i="11"/>
  <c r="C51" s="1"/>
  <c r="CH17" i="2"/>
  <c r="C39" i="7"/>
  <c r="C50" s="1"/>
  <c r="DR17" i="2"/>
  <c r="F25" i="6"/>
  <c r="AU31" i="2"/>
  <c r="AT32"/>
  <c r="AT33" s="1"/>
  <c r="E102" i="5"/>
  <c r="C15" i="2"/>
  <c r="C47" i="4"/>
  <c r="E94"/>
  <c r="DN15" i="2"/>
  <c r="CH20"/>
  <c r="C22"/>
  <c r="CH14"/>
  <c r="D28"/>
  <c r="H28"/>
  <c r="CH27"/>
  <c r="F4" i="15"/>
  <c r="DZ33" i="2"/>
  <c r="CH28"/>
  <c r="E89" i="18"/>
  <c r="CF31" i="2"/>
  <c r="EA31"/>
  <c r="D27"/>
  <c r="DU31"/>
  <c r="CW31"/>
  <c r="T31"/>
  <c r="G4" i="1"/>
  <c r="G26" i="2"/>
  <c r="D26" s="1"/>
  <c r="AL31"/>
  <c r="DX31"/>
  <c r="E4" i="15"/>
  <c r="D40"/>
  <c r="D51" s="1"/>
  <c r="DR25" i="2"/>
  <c r="DN16"/>
  <c r="EJ28"/>
  <c r="F25" i="10"/>
  <c r="D25" i="2"/>
  <c r="AV31"/>
  <c r="H36" i="1"/>
  <c r="D36"/>
  <c r="E36" s="1"/>
  <c r="N31" i="2"/>
  <c r="BW31"/>
  <c r="DM18"/>
  <c r="D39" i="11"/>
  <c r="D51" s="1"/>
  <c r="DM23" i="2"/>
  <c r="C36" i="13"/>
  <c r="C48" s="1"/>
  <c r="E98" i="8"/>
  <c r="D20" i="2"/>
  <c r="W31"/>
  <c r="D24"/>
  <c r="E25" i="9"/>
  <c r="ES18" i="2"/>
  <c r="C20"/>
  <c r="C14"/>
  <c r="AF19"/>
  <c r="DM22"/>
  <c r="DR16"/>
  <c r="DN28"/>
  <c r="ET31"/>
  <c r="BY28"/>
  <c r="C40" i="15"/>
  <c r="DR22" i="2"/>
  <c r="EM19"/>
  <c r="D41" i="5"/>
  <c r="Z31" i="2"/>
  <c r="F98" i="12"/>
  <c r="E98"/>
  <c r="CN31" i="2"/>
  <c r="DQ31"/>
  <c r="AQ33"/>
  <c r="BD32"/>
  <c r="BD33" s="1"/>
  <c r="F25" i="5"/>
  <c r="CT31" i="2"/>
  <c r="C40" i="18"/>
  <c r="C52" s="1"/>
  <c r="AI31" i="2"/>
  <c r="AC31"/>
  <c r="CK31"/>
  <c r="BA18"/>
  <c r="DN20"/>
  <c r="DI31"/>
  <c r="DH32"/>
  <c r="DH33" s="1"/>
  <c r="CH15"/>
  <c r="F4" i="18"/>
  <c r="E4"/>
  <c r="DR28" i="2"/>
  <c r="E25" i="18"/>
  <c r="E25" i="10"/>
  <c r="C39" i="9"/>
  <c r="E73" i="10"/>
  <c r="C27" i="2"/>
  <c r="H27"/>
  <c r="EK24"/>
  <c r="E72" i="14"/>
  <c r="F72"/>
  <c r="C98"/>
  <c r="EQ21" i="2"/>
  <c r="ES21" s="1"/>
  <c r="F81" i="11"/>
  <c r="E81"/>
  <c r="DN14" i="2"/>
  <c r="DR14"/>
  <c r="EK16"/>
  <c r="C100" i="6"/>
  <c r="E72"/>
  <c r="FB16" i="2"/>
  <c r="EZ31"/>
  <c r="F73" i="18"/>
  <c r="E73"/>
  <c r="EK28" i="2"/>
  <c r="EM28" s="1"/>
  <c r="F25" i="7"/>
  <c r="E25"/>
  <c r="F72" i="11"/>
  <c r="E72"/>
  <c r="EK21" i="2"/>
  <c r="EM21" s="1"/>
  <c r="C98" i="11"/>
  <c r="DC31" i="2"/>
  <c r="DB33"/>
  <c r="E4" i="12"/>
  <c r="D40"/>
  <c r="F4"/>
  <c r="F12" i="9"/>
  <c r="E12"/>
  <c r="D4"/>
  <c r="AE31" i="2"/>
  <c r="AE33" s="1"/>
  <c r="G17"/>
  <c r="AF17"/>
  <c r="F4" i="10"/>
  <c r="C40"/>
  <c r="EP15" i="2"/>
  <c r="F14" i="1"/>
  <c r="EM15" i="2"/>
  <c r="DM15"/>
  <c r="E4" i="6"/>
  <c r="D41"/>
  <c r="F4"/>
  <c r="G14" i="2"/>
  <c r="BM14"/>
  <c r="BL31"/>
  <c r="BL33" s="1"/>
  <c r="F57" i="18"/>
  <c r="E57"/>
  <c r="C99"/>
  <c r="EK25" i="2"/>
  <c r="E72" i="15"/>
  <c r="F72"/>
  <c r="EJ21" i="2"/>
  <c r="DN21"/>
  <c r="EJ19"/>
  <c r="DN19"/>
  <c r="E25" i="11"/>
  <c r="F25"/>
  <c r="EP20" i="2"/>
  <c r="EO31"/>
  <c r="EO33" s="1"/>
  <c r="EM23"/>
  <c r="EM20"/>
  <c r="F95" i="13"/>
  <c r="EH31" i="2"/>
  <c r="EH33" s="1"/>
  <c r="DM19"/>
  <c r="EJ27"/>
  <c r="CQ31"/>
  <c r="DN17"/>
  <c r="EM17"/>
  <c r="EL31"/>
  <c r="EL33" s="1"/>
  <c r="EU31"/>
  <c r="EU33" s="1"/>
  <c r="EV18"/>
  <c r="BG18"/>
  <c r="BE31"/>
  <c r="BE33" s="1"/>
  <c r="C37" i="1"/>
  <c r="E37" s="1"/>
  <c r="H37"/>
  <c r="F4"/>
  <c r="H5"/>
  <c r="EJ14" i="2"/>
  <c r="EI31"/>
  <c r="EI33" s="1"/>
  <c r="D19"/>
  <c r="H19"/>
  <c r="D4" i="7"/>
  <c r="F12"/>
  <c r="E12"/>
  <c r="D39" i="17"/>
  <c r="F4"/>
  <c r="E4"/>
  <c r="E4" i="14"/>
  <c r="F4"/>
  <c r="ES19" i="2"/>
  <c r="ER31"/>
  <c r="ER33" s="1"/>
  <c r="F103" i="9"/>
  <c r="E103"/>
  <c r="E76" i="7"/>
  <c r="F76"/>
  <c r="C97"/>
  <c r="EN17" i="2"/>
  <c r="EP17" s="1"/>
  <c r="EY19"/>
  <c r="EW31"/>
  <c r="EW33" s="1"/>
  <c r="F25" i="4"/>
  <c r="E25"/>
  <c r="F75" i="19"/>
  <c r="EN29" i="2"/>
  <c r="E75" i="19"/>
  <c r="F96"/>
  <c r="EK26" i="2"/>
  <c r="F71" i="16"/>
  <c r="C97"/>
  <c r="E71"/>
  <c r="ES14" i="2"/>
  <c r="E25" i="8"/>
  <c r="F25"/>
  <c r="F25" i="17"/>
  <c r="E25"/>
  <c r="G23" i="2"/>
  <c r="BX31"/>
  <c r="BX33" s="1"/>
  <c r="D39" i="8"/>
  <c r="F4"/>
  <c r="E4"/>
  <c r="D41" i="1"/>
  <c r="H41"/>
  <c r="G30"/>
  <c r="E95" i="13"/>
  <c r="F73" i="10"/>
  <c r="C100"/>
  <c r="E100" s="1"/>
  <c r="F25" i="18"/>
  <c r="DR20" i="2"/>
  <c r="C39" i="8"/>
  <c r="C51" s="1"/>
  <c r="D36" i="13"/>
  <c r="F23"/>
  <c r="E23"/>
  <c r="CH21" i="2"/>
  <c r="D21"/>
  <c r="EQ27"/>
  <c r="DM27" s="1"/>
  <c r="E16" i="1"/>
  <c r="G14"/>
  <c r="H16"/>
  <c r="E4" i="19"/>
  <c r="C38"/>
  <c r="C49" s="1"/>
  <c r="F4"/>
  <c r="H7" i="1"/>
  <c r="F25" i="14"/>
  <c r="E25"/>
  <c r="CZ31" i="2"/>
  <c r="E38" i="4"/>
  <c r="F38"/>
  <c r="EP26" i="2"/>
  <c r="DN26"/>
  <c r="BY25"/>
  <c r="FB20"/>
  <c r="FA31"/>
  <c r="BH32"/>
  <c r="BH33" s="1"/>
  <c r="BJ31"/>
  <c r="F72" i="6"/>
  <c r="F83" i="17"/>
  <c r="DN23" i="2"/>
  <c r="DN18"/>
  <c r="DR21"/>
  <c r="CH22"/>
  <c r="CG31"/>
  <c r="CG33" s="1"/>
  <c r="BP32"/>
  <c r="BP33" s="1"/>
  <c r="ED31"/>
  <c r="DN27"/>
  <c r="DR27"/>
  <c r="AO31"/>
  <c r="DP31"/>
  <c r="DP33" s="1"/>
  <c r="FC19" l="1"/>
  <c r="CF33"/>
  <c r="C49" i="13"/>
  <c r="C52" i="12"/>
  <c r="G51"/>
  <c r="D53" i="18"/>
  <c r="F51" i="11"/>
  <c r="E10" i="1"/>
  <c r="C52" i="8"/>
  <c r="DQ33" i="2"/>
  <c r="AV33"/>
  <c r="AU33"/>
  <c r="BF33"/>
  <c r="E32" i="1"/>
  <c r="EE33" i="2"/>
  <c r="BT33"/>
  <c r="ET33"/>
  <c r="D52" i="15"/>
  <c r="D52" i="11"/>
  <c r="D53" i="10"/>
  <c r="C52" i="9"/>
  <c r="C53" s="1"/>
  <c r="C54" i="17"/>
  <c r="FC23" i="2"/>
  <c r="DM28"/>
  <c r="FC28" s="1"/>
  <c r="F25" i="16"/>
  <c r="E16" i="2"/>
  <c r="FD25"/>
  <c r="E28"/>
  <c r="C39" i="16"/>
  <c r="C50" s="1"/>
  <c r="BS32" i="2"/>
  <c r="BS33" s="1"/>
  <c r="FC20"/>
  <c r="C52" i="6"/>
  <c r="BV31" i="2"/>
  <c r="H16"/>
  <c r="DO14"/>
  <c r="EG31"/>
  <c r="DM21"/>
  <c r="DO21" s="1"/>
  <c r="FC14"/>
  <c r="FC22"/>
  <c r="C51" i="7"/>
  <c r="F100" i="6"/>
  <c r="H15" i="2"/>
  <c r="FD16"/>
  <c r="E26"/>
  <c r="H26"/>
  <c r="H24"/>
  <c r="E24"/>
  <c r="D22"/>
  <c r="E22" s="1"/>
  <c r="F39" i="11"/>
  <c r="E6" i="1"/>
  <c r="E37" i="4"/>
  <c r="F37"/>
  <c r="E27" i="2"/>
  <c r="FD20"/>
  <c r="DO23"/>
  <c r="E8" i="1"/>
  <c r="FD28" i="2"/>
  <c r="BW33"/>
  <c r="F40" i="18"/>
  <c r="C4" i="1"/>
  <c r="FC27" i="2"/>
  <c r="D51" i="16"/>
  <c r="H14" i="1"/>
  <c r="AX31" i="2"/>
  <c r="H29"/>
  <c r="FD24"/>
  <c r="E29"/>
  <c r="FD18"/>
  <c r="E39" i="11"/>
  <c r="E100" i="6"/>
  <c r="E40" i="18"/>
  <c r="C48" i="4"/>
  <c r="E20" i="2"/>
  <c r="DO20"/>
  <c r="DO22"/>
  <c r="C51" i="15"/>
  <c r="C52" s="1"/>
  <c r="F40"/>
  <c r="E40"/>
  <c r="D53" i="5"/>
  <c r="E41"/>
  <c r="F41"/>
  <c r="E97" i="7"/>
  <c r="FD21" i="2"/>
  <c r="F97" i="7"/>
  <c r="DI32" i="2"/>
  <c r="DI33" s="1"/>
  <c r="BA31"/>
  <c r="H30" i="1"/>
  <c r="EQ31" i="2"/>
  <c r="E96" i="19"/>
  <c r="DM17" i="2"/>
  <c r="FC17" s="1"/>
  <c r="ES27"/>
  <c r="H21"/>
  <c r="C21"/>
  <c r="E21" s="1"/>
  <c r="F36" i="13"/>
  <c r="D48"/>
  <c r="E36"/>
  <c r="H23" i="2"/>
  <c r="D23"/>
  <c r="F97" i="16"/>
  <c r="E97"/>
  <c r="E4" i="7"/>
  <c r="D39"/>
  <c r="F4"/>
  <c r="H4" i="1"/>
  <c r="F23"/>
  <c r="F29" s="1"/>
  <c r="F45" s="1"/>
  <c r="F98" i="15"/>
  <c r="E98"/>
  <c r="F99" i="18"/>
  <c r="E99"/>
  <c r="D17" i="2"/>
  <c r="H17"/>
  <c r="EZ32"/>
  <c r="EZ33" s="1"/>
  <c r="DM16"/>
  <c r="EM16"/>
  <c r="EK31"/>
  <c r="EK33" s="1"/>
  <c r="E98" i="14"/>
  <c r="F98"/>
  <c r="F47" i="4"/>
  <c r="E47"/>
  <c r="D48"/>
  <c r="BJ32" i="2"/>
  <c r="BJ33" s="1"/>
  <c r="E38" i="19"/>
  <c r="F38"/>
  <c r="E41" i="1"/>
  <c r="BY31" i="2"/>
  <c r="EY31"/>
  <c r="EJ31"/>
  <c r="BG31"/>
  <c r="EM25"/>
  <c r="DM25"/>
  <c r="DO25" s="1"/>
  <c r="BM31"/>
  <c r="E41" i="6"/>
  <c r="F41"/>
  <c r="D51"/>
  <c r="E15" i="2"/>
  <c r="FD15"/>
  <c r="E98" i="11"/>
  <c r="F98"/>
  <c r="EM24" i="2"/>
  <c r="DM24"/>
  <c r="DO19"/>
  <c r="F100" i="10"/>
  <c r="G23" i="1"/>
  <c r="G29" s="1"/>
  <c r="E5"/>
  <c r="DO18" i="2"/>
  <c r="EN31"/>
  <c r="EN33" s="1"/>
  <c r="C52" i="11"/>
  <c r="E51"/>
  <c r="FA32" i="2"/>
  <c r="FA33" s="1"/>
  <c r="FB31"/>
  <c r="FD26"/>
  <c r="F39" i="8"/>
  <c r="D51"/>
  <c r="G51" s="1"/>
  <c r="E39"/>
  <c r="DM26" i="2"/>
  <c r="FC26" s="1"/>
  <c r="EM26"/>
  <c r="E19"/>
  <c r="FD19"/>
  <c r="C18"/>
  <c r="H18"/>
  <c r="F31"/>
  <c r="F33" s="1"/>
  <c r="EV31"/>
  <c r="E4" i="9"/>
  <c r="F4"/>
  <c r="D39"/>
  <c r="F40" i="12"/>
  <c r="D51"/>
  <c r="H51" s="1"/>
  <c r="E40"/>
  <c r="E100" i="17"/>
  <c r="H25" i="2"/>
  <c r="C25"/>
  <c r="E25" i="1"/>
  <c r="EP29" i="2"/>
  <c r="DM29"/>
  <c r="F40" i="14"/>
  <c r="D51"/>
  <c r="E40"/>
  <c r="D53" i="17"/>
  <c r="E39"/>
  <c r="F39"/>
  <c r="H14" i="2"/>
  <c r="G31"/>
  <c r="G33" s="1"/>
  <c r="D14"/>
  <c r="FC15"/>
  <c r="DO15"/>
  <c r="C52" i="10"/>
  <c r="F40"/>
  <c r="E40"/>
  <c r="AF31" i="2"/>
  <c r="F100" i="17"/>
  <c r="C52" i="14"/>
  <c r="FD27" i="2"/>
  <c r="DO27"/>
  <c r="DN31"/>
  <c r="DN33" s="1"/>
  <c r="DR31"/>
  <c r="CH31"/>
  <c r="E15" i="1" l="1"/>
  <c r="E7"/>
  <c r="E50" i="16"/>
  <c r="C53" i="18"/>
  <c r="E20" i="1"/>
  <c r="E39"/>
  <c r="ES31" i="2"/>
  <c r="EQ33"/>
  <c r="E33" i="1"/>
  <c r="E31"/>
  <c r="D30"/>
  <c r="DO28" i="2"/>
  <c r="FE28"/>
  <c r="F50" i="16"/>
  <c r="C51"/>
  <c r="F39"/>
  <c r="E39"/>
  <c r="FE20" i="2"/>
  <c r="FE19"/>
  <c r="FD22"/>
  <c r="FE22" s="1"/>
  <c r="DO17"/>
  <c r="D31"/>
  <c r="D33" s="1"/>
  <c r="FE27"/>
  <c r="E52" i="18"/>
  <c r="F52"/>
  <c r="D52" i="6"/>
  <c r="E51" i="15"/>
  <c r="F51"/>
  <c r="D54" i="5"/>
  <c r="E53"/>
  <c r="F53"/>
  <c r="FE15" i="2"/>
  <c r="DO26"/>
  <c r="FC21"/>
  <c r="FE21" s="1"/>
  <c r="DM31"/>
  <c r="H31"/>
  <c r="FC29"/>
  <c r="FE29" s="1"/>
  <c r="DO29"/>
  <c r="F51" i="12"/>
  <c r="E51"/>
  <c r="D52"/>
  <c r="FD14" i="2"/>
  <c r="E14"/>
  <c r="E51" i="14"/>
  <c r="F51"/>
  <c r="D52"/>
  <c r="E39" i="9"/>
  <c r="D52"/>
  <c r="F39"/>
  <c r="E23" i="2"/>
  <c r="FD23"/>
  <c r="FE23" s="1"/>
  <c r="EM31"/>
  <c r="F39" i="7"/>
  <c r="D50"/>
  <c r="E39"/>
  <c r="FD17" i="2"/>
  <c r="FE17" s="1"/>
  <c r="E17"/>
  <c r="D49" i="13"/>
  <c r="E48"/>
  <c r="F48"/>
  <c r="F51" i="8"/>
  <c r="D52"/>
  <c r="E51"/>
  <c r="E51" i="6"/>
  <c r="F51"/>
  <c r="C53" i="10"/>
  <c r="E52"/>
  <c r="F52"/>
  <c r="D54" i="17"/>
  <c r="F53"/>
  <c r="E53"/>
  <c r="FC25" i="2"/>
  <c r="FE25" s="1"/>
  <c r="E25"/>
  <c r="FC18"/>
  <c r="FE18" s="1"/>
  <c r="E18"/>
  <c r="C31"/>
  <c r="C33" s="1"/>
  <c r="H23" i="1"/>
  <c r="DO24" i="2"/>
  <c r="FC24"/>
  <c r="FE24" s="1"/>
  <c r="E49" i="19"/>
  <c r="C50"/>
  <c r="F49"/>
  <c r="FC16" i="2"/>
  <c r="FE16" s="1"/>
  <c r="DO16"/>
  <c r="FE26"/>
  <c r="EP31"/>
  <c r="E12" i="1"/>
  <c r="DO31" i="2" l="1"/>
  <c r="DM33"/>
  <c r="E40" i="1"/>
  <c r="C30"/>
  <c r="E30" s="1"/>
  <c r="E31" i="2"/>
  <c r="FE14"/>
  <c r="FD31"/>
  <c r="FD33" s="1"/>
  <c r="D53" i="9"/>
  <c r="F52"/>
  <c r="E52"/>
  <c r="E18" i="1"/>
  <c r="D14"/>
  <c r="D4"/>
  <c r="E4" s="1"/>
  <c r="G45"/>
  <c r="H29"/>
  <c r="F50" i="7"/>
  <c r="D51"/>
  <c r="E50"/>
  <c r="FC31" i="2"/>
  <c r="FC33" s="1"/>
  <c r="E17" i="1"/>
  <c r="C14"/>
  <c r="C23" s="1"/>
  <c r="C29" s="1"/>
  <c r="G46" l="1"/>
  <c r="C45"/>
  <c r="D23"/>
  <c r="D29" s="1"/>
  <c r="F46"/>
  <c r="F47" s="1"/>
  <c r="E14"/>
  <c r="FE31" i="2"/>
  <c r="E23" i="1" l="1"/>
  <c r="G47"/>
  <c r="C46"/>
  <c r="E29"/>
  <c r="D45"/>
  <c r="D46" s="1"/>
</calcChain>
</file>

<file path=xl/sharedStrings.xml><?xml version="1.0" encoding="utf-8"?>
<sst xmlns="http://schemas.openxmlformats.org/spreadsheetml/2006/main" count="2971" uniqueCount="563">
  <si>
    <t>Коды бюджетной классификации РФ</t>
  </si>
  <si>
    <t>Наименование доходов</t>
  </si>
  <si>
    <t>% испол.</t>
  </si>
  <si>
    <t>отклон.</t>
  </si>
  <si>
    <t>НАЛОГОВЫЕ ДОХОДЫ</t>
  </si>
  <si>
    <t>НАЛОГИ НА ПРИБЫЛЬ</t>
  </si>
  <si>
    <t>НАЛОГИ НА СОВОКУПНЫЙ ДОХОД</t>
  </si>
  <si>
    <t>Земельный налог</t>
  </si>
  <si>
    <t>Налог на имущество физ.лиц</t>
  </si>
  <si>
    <t>НАЛОГИ, СБОРЫ И РЕГУЛЯРНЫЕ ПЛАТЕЖИ ЗА ПОЛЬЗОВАНИЕ ПРИРОДНЫМИ РЕСУРСАМИ</t>
  </si>
  <si>
    <t>ПРОЧИЕ НАЛОГИ, СБОРЫ И ПОШЛИНЫ</t>
  </si>
  <si>
    <t xml:space="preserve">   Государственная пошлина за государственную регистрацию, а также за совершение прочих юридически 
значимых действий</t>
  </si>
  <si>
    <t>НЕНАЛОГОВЫЕ ДОХОДЫ</t>
  </si>
  <si>
    <t xml:space="preserve">   Доходы от сдачи в аренду имущ.наход.</t>
  </si>
  <si>
    <t xml:space="preserve">  Доходы от оказания платных услуг</t>
  </si>
  <si>
    <t>Невыясненные поступления</t>
  </si>
  <si>
    <t>ИТОГО СОБСТВЕННЫХ ДОХОДОВ</t>
  </si>
  <si>
    <t>БЕЗВОЗДМЕЗДНЫЕ ПЕРЕЧИСЛЕНИЯ</t>
  </si>
  <si>
    <t>Дотация от бюджетов других уровней</t>
  </si>
  <si>
    <t>Субсидии бюджетам РФ</t>
  </si>
  <si>
    <t>Субвенции бюджетам РФ</t>
  </si>
  <si>
    <t>Иные межбюджетные трансферты</t>
  </si>
  <si>
    <t>Прочие безвозмездные поступления от других бюджетов 
бюджетной системы</t>
  </si>
  <si>
    <t>Возврат остатков субвенций и субсидий</t>
  </si>
  <si>
    <t>ДОХОДЫ ОТ ПРЕДПРИНИМАТЕЛЬСКОЙ И ИНОЙ ПРИН.</t>
  </si>
  <si>
    <t xml:space="preserve">  ВСЕГО ДОХОДОВ</t>
  </si>
  <si>
    <t>Наименование расходов</t>
  </si>
  <si>
    <t>0100</t>
  </si>
  <si>
    <t>ОБЩЕГОСУДАРСТВЕННЫЕ ВОПРОСЫ</t>
  </si>
  <si>
    <t>0103</t>
  </si>
  <si>
    <t>Функционирование представительных органов муниципальных образований</t>
  </si>
  <si>
    <t>0104</t>
  </si>
  <si>
    <t>Функционирование местных администраций</t>
  </si>
  <si>
    <t>0105</t>
  </si>
  <si>
    <t>Судебная система</t>
  </si>
  <si>
    <t>0106</t>
  </si>
  <si>
    <t>Обеспечение деятельности финансовых, налоговых и таможенных органов и органов финансового надзора</t>
  </si>
  <si>
    <t>0107</t>
  </si>
  <si>
    <t>Выборы</t>
  </si>
  <si>
    <t>0111</t>
  </si>
  <si>
    <t xml:space="preserve">Резервные фонды                                                      </t>
  </si>
  <si>
    <t>0113</t>
  </si>
  <si>
    <t xml:space="preserve">Другие общегосударственные вопросы        </t>
  </si>
  <si>
    <t>0200</t>
  </si>
  <si>
    <t>НАЦИОНАЛЬНАЯ ОБОРОНА</t>
  </si>
  <si>
    <t>0203</t>
  </si>
  <si>
    <t xml:space="preserve">Мобилизационная и вневоинская подготовка  </t>
  </si>
  <si>
    <t>0300</t>
  </si>
  <si>
    <t>НАЦИОНАЛЬНАЯ БЕЗОПАСНОСТЬ</t>
  </si>
  <si>
    <t>0302</t>
  </si>
  <si>
    <t>Органы внутренних дел</t>
  </si>
  <si>
    <t>0304</t>
  </si>
  <si>
    <t>Органы юсиции</t>
  </si>
  <si>
    <t>0309</t>
  </si>
  <si>
    <t>Защита населения и территории от последствий ЧС</t>
  </si>
  <si>
    <t>0400</t>
  </si>
  <si>
    <t>НАЦИОНАЛЬНАЯ ЭКОНОМИКА</t>
  </si>
  <si>
    <t>0405</t>
  </si>
  <si>
    <t>Сельское хозяйство</t>
  </si>
  <si>
    <t>0406</t>
  </si>
  <si>
    <t>Водные ресурсы</t>
  </si>
  <si>
    <t>0409</t>
  </si>
  <si>
    <t>Дорожное хозяйство</t>
  </si>
  <si>
    <t>0412</t>
  </si>
  <si>
    <t>Другие вопросы в области национальной экономики</t>
  </si>
  <si>
    <t>0500</t>
  </si>
  <si>
    <t xml:space="preserve">ЖИЛИЩНО-КОММУНАЛЬНОЕ ХОЗЯЙСТВО              </t>
  </si>
  <si>
    <t>0501</t>
  </si>
  <si>
    <t>Жилищное хозяйство</t>
  </si>
  <si>
    <t>0502</t>
  </si>
  <si>
    <t>Коммунальное хозяйство</t>
  </si>
  <si>
    <t>0503</t>
  </si>
  <si>
    <t>Благоустройство</t>
  </si>
  <si>
    <t>0600</t>
  </si>
  <si>
    <t>ОХРАНА ОКРУЖАЮЩЕЙ СРЕДЫ</t>
  </si>
  <si>
    <t>0700</t>
  </si>
  <si>
    <t>ОБРАЗОВАНИЕ</t>
  </si>
  <si>
    <t>0701</t>
  </si>
  <si>
    <t>0702</t>
  </si>
  <si>
    <t>0707</t>
  </si>
  <si>
    <t>0709</t>
  </si>
  <si>
    <t>0800</t>
  </si>
  <si>
    <t xml:space="preserve">КУЛЬТУРА И КИНЕМАТОГРАФИЯ </t>
  </si>
  <si>
    <t>0801</t>
  </si>
  <si>
    <t>СОЦИАЛЬНАЯ ПОЛИТИКА</t>
  </si>
  <si>
    <t>Пенсионное обеспечение</t>
  </si>
  <si>
    <t>Социальное обеспечение населения</t>
  </si>
  <si>
    <t>Охрана семьи и детства</t>
  </si>
  <si>
    <t>1006</t>
  </si>
  <si>
    <t>Другие вопросы в области социальной политики</t>
  </si>
  <si>
    <t>1100</t>
  </si>
  <si>
    <t>ФИЗИЧЕСКАЯ КУЛЬТУРА И СПОРТ</t>
  </si>
  <si>
    <t>1101</t>
  </si>
  <si>
    <t xml:space="preserve">Физическая культура </t>
  </si>
  <si>
    <t>1102</t>
  </si>
  <si>
    <t>Массовый спорт</t>
  </si>
  <si>
    <t>1103</t>
  </si>
  <si>
    <t>Спорт высших достижений</t>
  </si>
  <si>
    <t>1104</t>
  </si>
  <si>
    <t>Прикладные научные исследования в области физической культуры и спорта</t>
  </si>
  <si>
    <t>1105</t>
  </si>
  <si>
    <t>Другие вопросы в области физическая культуры и спорта</t>
  </si>
  <si>
    <t>1200</t>
  </si>
  <si>
    <t>СРЕДСТВА МАССОВОЙ ИНФОРМАЦИИ</t>
  </si>
  <si>
    <t>1202</t>
  </si>
  <si>
    <t>Периодическая печать и издательство</t>
  </si>
  <si>
    <t>1300</t>
  </si>
  <si>
    <t>ОБСЛУЖИВАНИЕ ГОСУДАРСТВЕННОГО И МУНИЦИПАЛЬНОГО ДОЛГА</t>
  </si>
  <si>
    <t>1301</t>
  </si>
  <si>
    <t>МЕЖБЮДЖЕТНЫЕ ТРАНСФЕРТЫ</t>
  </si>
  <si>
    <t>Дотации на выравнивание бюджетной обеспеченности</t>
  </si>
  <si>
    <t>Иные дотации</t>
  </si>
  <si>
    <t xml:space="preserve">Прочие межбюджетные трансферты </t>
  </si>
  <si>
    <t xml:space="preserve">Итого расходов  </t>
  </si>
  <si>
    <t>Начальник финансового отдела</t>
  </si>
  <si>
    <t xml:space="preserve">администрации Моргаушского района </t>
  </si>
  <si>
    <t>Ананьева Р.И.</t>
  </si>
  <si>
    <t xml:space="preserve">   ЗАДОЛЖЕННОСТЬ И ПЕРЕРАСЧЕТЫ ПО ОТМЕНЕННЫМ НАЛОГАМ И СБОРАМ</t>
  </si>
  <si>
    <t>Налог на прибыль организаций, зачисл. до 1 янв. 2005г.</t>
  </si>
  <si>
    <t>Налоги на иммущество</t>
  </si>
  <si>
    <t>Прочие налоги и сборы (по отм. нал. и сборам РФ)</t>
  </si>
  <si>
    <t>Прочие налоги и сборы (по отм. местн. нал. и сборам  )</t>
  </si>
  <si>
    <t>ДОХОДЫ ОТ ИСПОЛЬЗОВАНИЯ ИМУЩЕСТВА, НАХОДЯЩЕГОСЯ В ГОСУД. И МУН. СОБСТВ.</t>
  </si>
  <si>
    <t>ПЛАТЕЖИ ПРИ ПОЛЬЗОВАНИИ ПРИРОДНЫМИ РЕСУРСАМИ</t>
  </si>
  <si>
    <t>ДОХОДЫ ОТ ОКАЗАНИЯ ПЛАТНЫХ УСЛУГ И КОМПЕНСАЦИИ ЗАТРАТ ГОСУДАРСТВА</t>
  </si>
  <si>
    <t>ДОХОДЫ ОТ ПРОДАЖИ МАТ. И НЕМАТ. АКТИВОВ</t>
  </si>
  <si>
    <t xml:space="preserve">  Доходы от реализации имущества</t>
  </si>
  <si>
    <t xml:space="preserve"> ШТРАФЫ, САНКЦИИ, ВОЗМЕЩЕНИЕ УЩЕРБА</t>
  </si>
  <si>
    <t>ПРОЧИЕ НЕНАЛОГОВЫЕ ДОХОДЫ</t>
  </si>
  <si>
    <t>НАЛОГИ НА ИМУЩЕСТВО</t>
  </si>
  <si>
    <t>Приложение 3</t>
  </si>
  <si>
    <t>к письму Минфина Чувашии</t>
  </si>
  <si>
    <t>от 02.02.2007 №04-16/491</t>
  </si>
  <si>
    <t>С П Р А В К А</t>
  </si>
  <si>
    <t>№ п/п</t>
  </si>
  <si>
    <t>Наименование поселений</t>
  </si>
  <si>
    <t>Доходы -  всего (код дохода 00085000000000000000)</t>
  </si>
  <si>
    <t>в том числе:</t>
  </si>
  <si>
    <t>Расходы -  всего (код расхода 00096000000000000000)</t>
  </si>
  <si>
    <t>Дефицит -  всего (код БК 00079000000000000000)</t>
  </si>
  <si>
    <t>Налоговые и неналоговые доходы (код дохода 00010000000000000000)</t>
  </si>
  <si>
    <t>из них:</t>
  </si>
  <si>
    <t>Безвозмездные поступления (код дохода 00020000000000000000)</t>
  </si>
  <si>
    <t>Доходы от предпринимательской и иной приносящей доход деятельности (код дохода 00030000000000000000)</t>
  </si>
  <si>
    <t>налог на доходы физических лиц (код дохода 00010102000010000110)</t>
  </si>
  <si>
    <t>единый сельскохозяйственный налог (код дохода 00010503000010000110)</t>
  </si>
  <si>
    <t>налог на имущество физических лиц, зачисляемые в бюджеты поселений (код дохода 00010601030100000110)</t>
  </si>
  <si>
    <t>земельный налог (код дохода 00010606000000000110)</t>
  </si>
  <si>
    <t>Госпошлина                                      (108)</t>
  </si>
  <si>
    <t>арендная плата за земли, находящиеся в государственной собственности до разграничения государственной собственности на землю, и поступления от продажи права на заключение договоров аренды указанных земельных участков (код дохода 00011105010000000120)</t>
  </si>
  <si>
    <t>доходы от сдачи в аренду имущества, находящегося в оперативном управлении органов управления поселений и создаваемых ими учреждений и в хозяйственном ведении муниципальных унитарных предприятий (код дохода 00011105035100000120)</t>
  </si>
  <si>
    <t>Задолженность и перерасчет по отмененным налогам (109)</t>
  </si>
  <si>
    <t>Прочие доходы от оказания платных услуг получателям средств бюджетов поселений и компенсации затрат бюджетов поселений (код       000 113 03050 10 0000 180</t>
  </si>
  <si>
    <t>прочие неналоговые доходы бюджетов поселений (код 000 1 17 00000 00 0000 000)</t>
  </si>
  <si>
    <t xml:space="preserve">Государственная пошлина за совершение нотариальных  действийдолжностными лицами органов местного самоуправления (000 1 08 04020 01 0000 110) </t>
  </si>
  <si>
    <t>Возврат остатков субсидий и сцбвенций из бюджетов поселений (000 1 19 05000 10 0000 151)</t>
  </si>
  <si>
    <t>Субсидии</t>
  </si>
  <si>
    <t>Субвенции</t>
  </si>
  <si>
    <t>Прочие безвозмездные поступления от других бюджетов бюджетной системы</t>
  </si>
  <si>
    <t>Общегосударственные вопросы (код расхода 00001000000000000000)</t>
  </si>
  <si>
    <t>Национальная оборона      (02000000000000)</t>
  </si>
  <si>
    <t>Национальная безопасность     (0300000000000000)</t>
  </si>
  <si>
    <t>Национальная экономика (код расхода 00004000000000000000)</t>
  </si>
  <si>
    <t>Жилищно-коммунальное хозяйство (код расхода 00005000000000000000)</t>
  </si>
  <si>
    <t>Cоциальная  политика (код БК расходов 100000000000)</t>
  </si>
  <si>
    <t>Функционирование местных администраций (код расхода 01040000000000000)</t>
  </si>
  <si>
    <t>Обеспечение проведения выборов и референдумов (010700000000000)</t>
  </si>
  <si>
    <t>Резервные фонды (0111000000000000)</t>
  </si>
  <si>
    <t xml:space="preserve">план </t>
  </si>
  <si>
    <t>факт</t>
  </si>
  <si>
    <t>процент исполнения</t>
  </si>
  <si>
    <t>план</t>
  </si>
  <si>
    <t>Итого по поселениям</t>
  </si>
  <si>
    <t>Показатели</t>
  </si>
  <si>
    <t>Код БК</t>
  </si>
  <si>
    <t>Консолидированный бюджет</t>
  </si>
  <si>
    <t>Районный бюджет</t>
  </si>
  <si>
    <t>налог на доходы физических лиц</t>
  </si>
  <si>
    <t>налог на совокупный доход</t>
  </si>
  <si>
    <t>налог на имущество</t>
  </si>
  <si>
    <t>земельный налог</t>
  </si>
  <si>
    <t>налоги, сборы за пользование природными ресурсами</t>
  </si>
  <si>
    <t>госпошлина</t>
  </si>
  <si>
    <t xml:space="preserve">задол. по отм. нал., сборам </t>
  </si>
  <si>
    <t>доходы от использования имущества, находящегося в государственной и муниципальной собственности</t>
  </si>
  <si>
    <t>плата за негативное воздействие на окуржающую среду</t>
  </si>
  <si>
    <t>доходы от оказания платных услуг и компенсации затрат государства</t>
  </si>
  <si>
    <t>доходы от продажи материальных и нематериальных активов</t>
  </si>
  <si>
    <t>штрафы, санкции, возмещние ущерба</t>
  </si>
  <si>
    <t>прочие неналоговые доходы</t>
  </si>
  <si>
    <t>ДОХОДЫ ОТ ПРЕДПРИНИМАТЕЛЬСКОЙ ДЕЯТЕЛЬНОСТИ</t>
  </si>
  <si>
    <t>БЕЗВОЗМЕЗДНЫЕ ПЕРЕЧИСЛЕНИЯ</t>
  </si>
  <si>
    <t>ВСЕГО ДОХОДОВ</t>
  </si>
  <si>
    <t>ВСЕГО РАСХОДОВ</t>
  </si>
  <si>
    <t>общегосударственные вопросы</t>
  </si>
  <si>
    <t>национальная оборона</t>
  </si>
  <si>
    <t>национальная безопасность и правоохранительная деятельность</t>
  </si>
  <si>
    <t>национальная экономика</t>
  </si>
  <si>
    <t>жилищно-коммунальное хозяйство</t>
  </si>
  <si>
    <t>охрана окружающей среды</t>
  </si>
  <si>
    <t>образование</t>
  </si>
  <si>
    <t>культура</t>
  </si>
  <si>
    <t>социальная политика</t>
  </si>
  <si>
    <t>1000</t>
  </si>
  <si>
    <t>физическая культура</t>
  </si>
  <si>
    <t>средства массовой информации</t>
  </si>
  <si>
    <t>обслуживание государственного и муниципального долга</t>
  </si>
  <si>
    <t>межбюджетные трансферты</t>
  </si>
  <si>
    <t>1400</t>
  </si>
  <si>
    <t>администрации Моргаушского района</t>
  </si>
  <si>
    <t>0310</t>
  </si>
  <si>
    <t>Обеспечение пожарной безопасности</t>
  </si>
  <si>
    <t>Прочие неналоговые доходы</t>
  </si>
  <si>
    <t>Доходы от реализации имущества</t>
  </si>
  <si>
    <t>Доходы от продажи земли</t>
  </si>
  <si>
    <t>Доходы от оказания платных услуг</t>
  </si>
  <si>
    <t>Доходы от сдачи в аренду имущ.наход.</t>
  </si>
  <si>
    <t>Арендная плата за землю</t>
  </si>
  <si>
    <t>Государственная пошлина за государственную регистрацию, а также за совершение прочих юридически 
значимых действий</t>
  </si>
  <si>
    <t>Государственная пошлина за соверш.нотар.действ.</t>
  </si>
  <si>
    <t>Налог на доходы физических лиц</t>
  </si>
  <si>
    <t>ЕН с/х предприятий</t>
  </si>
  <si>
    <t>ЗАДОЛЖЕННОСТЬ И ПЕРЕРАСЧЕТЫ ПО ОТМЕНЕННЫМ НАЛОГАМ И СБОРАМ</t>
  </si>
  <si>
    <t>Сбалансированность</t>
  </si>
  <si>
    <t>Налоги на имущество</t>
  </si>
  <si>
    <t>Культура</t>
  </si>
  <si>
    <t>АДМИНИСТРАТИВНЫЕ ПЛАТЕЖИ И СБОРЫ</t>
  </si>
  <si>
    <t>Платежи, вымаемые организациями муниципальных районов за выполнение определенных функций</t>
  </si>
  <si>
    <t>ЕН на вмененный доход</t>
  </si>
  <si>
    <t>Налог на добычу общераспространенных полезных ископаемых</t>
  </si>
  <si>
    <t xml:space="preserve">Государственная пошлина по делам, рассм. в судах </t>
  </si>
  <si>
    <t xml:space="preserve">Проценты, полученные от предос. бюдж. кред </t>
  </si>
  <si>
    <t>Доходы от муниципальных унитарных предприятий</t>
  </si>
  <si>
    <t>Плата за негативные воздействия на окружающую среду</t>
  </si>
  <si>
    <t>Другие общегосударственные расходы (0113000000000000)</t>
  </si>
  <si>
    <t>административные платежи и сборы</t>
  </si>
  <si>
    <t>ШТРАФЫ, САНКЦИИ, ВОЗМЕЩЕНИЕ УЩЕРБА</t>
  </si>
  <si>
    <t>Штрафы, санкции, возмещение ущерба (код 000 1 16 00000 00 0000 000)</t>
  </si>
  <si>
    <t>Налог на имущество физ. лиц</t>
  </si>
  <si>
    <t>Задолженность  и перерасчеты по отмененным налогам, сборам и иным обязательным платежам (код дохода 00010900000000000000)</t>
  </si>
  <si>
    <t>Возврат излишне уплаченных налогов из бюджетов поселений</t>
  </si>
  <si>
    <t>Доходы от оказания платных услуг и компенсации затрат государства                                         000 113 00000 00 0000 000</t>
  </si>
  <si>
    <t>Дошкольное образование</t>
  </si>
  <si>
    <t>Общее образование</t>
  </si>
  <si>
    <t>Молодежная политика и оздоровление детей</t>
  </si>
  <si>
    <t>Другие вопросы в области образования</t>
  </si>
  <si>
    <t>Возврат остатков субсидий и субвенций</t>
  </si>
  <si>
    <t>0505</t>
  </si>
  <si>
    <t>Другие вопросы в области ЖКХ</t>
  </si>
  <si>
    <t>Налог, взимаемый в связи с применением патентной системы налогообложения</t>
  </si>
  <si>
    <t>Р.И. Ананьева</t>
  </si>
  <si>
    <t>Денежные взыскания за нарушение законодательства РФ о размещении заказов на поставки товаров, выполнение работ, оказание услуг для нужд поселений</t>
  </si>
  <si>
    <t>Прочие безвозмездные поступления в бюджеты поселений</t>
  </si>
  <si>
    <t>Государственная пошлина за соверш. нотар. действ.</t>
  </si>
  <si>
    <t>0804</t>
  </si>
  <si>
    <t>Другие вопросы в области культуры, кинематографии</t>
  </si>
  <si>
    <t>\</t>
  </si>
  <si>
    <t>Другие вопросы в области жилищно-коммунального хозяйства</t>
  </si>
  <si>
    <t xml:space="preserve">Акцизы </t>
  </si>
  <si>
    <t>Налоги на товары (работы и услуги) реализуемые на территории РФ</t>
  </si>
  <si>
    <t>Акцизы на автомобильный бензин</t>
  </si>
  <si>
    <t>Акцизы на диз. топливо</t>
  </si>
  <si>
    <t>налоги на товары (работы и услуги), реализуемые на территории РФ</t>
  </si>
  <si>
    <t>транспортный налог</t>
  </si>
  <si>
    <t>Денежные взыскания (штрафы) за нарушение законодательства о налогах и сборах                                                   (116 00000 00 0000 000)</t>
  </si>
  <si>
    <t>Акциз на моторные масла</t>
  </si>
  <si>
    <t>Акциза на прямогонный бензин</t>
  </si>
  <si>
    <t>Акцизы на моторные масла</t>
  </si>
  <si>
    <t xml:space="preserve">Акцизы на прямогонный бензин </t>
  </si>
  <si>
    <t>Акцизы на прямогонный бензин</t>
  </si>
  <si>
    <t>Акцизы на прямогонный  бензин</t>
  </si>
  <si>
    <t>доходы от уплаты акцизов на дизельное топливо 00010302230010000110</t>
  </si>
  <si>
    <t>доходы от уплаты акцизов на автомобильный бензин 00010302250010000110</t>
  </si>
  <si>
    <t>доходы от уплаты акцизов на прямогонный бензин 00010302260010000110</t>
  </si>
  <si>
    <t xml:space="preserve">доходы от уплаты акцизов на моторные масла 00010302240010000110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</si>
  <si>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Культура (код расхода 00008000000000000000)</t>
  </si>
  <si>
    <t xml:space="preserve">Прочие безвозмездные поступления </t>
  </si>
  <si>
    <t>Межбюджетные трансферты   (140000000000)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</si>
  <si>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поселений (за исключением земельных участков муниципальных бюджетных и автономных учреждений)</t>
  </si>
  <si>
    <t>Доходы бюджетов поселений от возвратов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</si>
  <si>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ДОХОДЫ БЮДЖЕТОВ БЮДЖЕТНОЙ СИСТЕМЫ РФ ОТ ВОЗВРАТА БЮДЖЕТАМИ БЮДЖЕТНОЙ СИСТЕМЫ РФ И ОРГАНИЗАЦИЯМИ ОСТАТКОВ СУБСИДИЙ, СУБВЕНЦИЙ И ИНЫХ МЕЖБЮДЖЕТНЫХ ТРАНСФЕРТОВ, ИМЕЮЩИХ ЦЕЛЕВОЕ НАЗНАЧЕНИЕ, ПРОШЛЫХ ЛЕТ</t>
  </si>
  <si>
    <t>Прочие безвозмездные поступления</t>
  </si>
  <si>
    <t xml:space="preserve">Александровское </t>
  </si>
  <si>
    <t xml:space="preserve">Большесундырское </t>
  </si>
  <si>
    <t xml:space="preserve">Ильинское </t>
  </si>
  <si>
    <t xml:space="preserve">Кадикасинское </t>
  </si>
  <si>
    <t xml:space="preserve">Моргаушское </t>
  </si>
  <si>
    <t xml:space="preserve">Москакасинское </t>
  </si>
  <si>
    <t xml:space="preserve">Орининское </t>
  </si>
  <si>
    <t xml:space="preserve">Сятракасинское </t>
  </si>
  <si>
    <t xml:space="preserve">Тораевское </t>
  </si>
  <si>
    <t xml:space="preserve">Хорнойское </t>
  </si>
  <si>
    <t xml:space="preserve">Чуманкасинское </t>
  </si>
  <si>
    <t xml:space="preserve">Шатьмапосинское </t>
  </si>
  <si>
    <t xml:space="preserve">Юнгинское </t>
  </si>
  <si>
    <t xml:space="preserve">Юськасинское </t>
  </si>
  <si>
    <t xml:space="preserve">Ярабайкасинское </t>
  </si>
  <si>
    <t xml:space="preserve">Ярославское </t>
  </si>
  <si>
    <t>Доходы в виде прибыли, приходящейся на доли в уставных капиталах</t>
  </si>
  <si>
    <t xml:space="preserve">(Дефицит -) профицит </t>
  </si>
  <si>
    <t>(Дефицит -) профицит</t>
  </si>
  <si>
    <t>Прочие поступления от денежных взысканий (штрафов) и иных сумм в возмещение ущерба, зачисляемые в бюджеты поселений</t>
  </si>
  <si>
    <t>Сельское хозяйство и рыболовство</t>
  </si>
  <si>
    <t>Доходы от возврата остатка субсидий</t>
  </si>
  <si>
    <t>Возврат остатков субсидий</t>
  </si>
  <si>
    <t>Органы юстиции</t>
  </si>
  <si>
    <t>Арендная плата за землю после разграничения</t>
  </si>
  <si>
    <t>Физическая культура и спорт    (1101000000000000000)</t>
  </si>
  <si>
    <t>Прочие доходы от компенсации затрат государства</t>
  </si>
  <si>
    <t>% исполнения к плану</t>
  </si>
  <si>
    <t>Прочие поступления от использования имущества</t>
  </si>
  <si>
    <t>0703</t>
  </si>
  <si>
    <t>Дополнительное образование детей</t>
  </si>
  <si>
    <t xml:space="preserve"> </t>
  </si>
  <si>
    <t xml:space="preserve">  Доходы от возмещения расходов</t>
  </si>
  <si>
    <t xml:space="preserve">  </t>
  </si>
  <si>
    <t>ШТРАФЫ</t>
  </si>
  <si>
    <t>Прочие поступления от денежных взысканий (штрафов) и иных сумм в возмещение ущерба, зачисляемые в бюджеты сельских поселений</t>
  </si>
  <si>
    <t>Прочик поступления от денежных взысканий (штрафов) и иных сумм в возмещение ущерба, зачисляемые в бюджеты сельских поселений</t>
  </si>
  <si>
    <t>арендная плата за земли после разграничения государственной собственности на землю и поступления от продажи права на заключение договоров аренды указанных земельных участков (код дохода 00011105025100000120)</t>
  </si>
  <si>
    <t>дотации  бюджетам поселений на выравнивание уровня бюджетной обеспеченности (код доходов 00020215001100000151)</t>
  </si>
  <si>
    <t>дотации бюджетам  поселений на поддержку мер по обеспечению сбалансированности бюджетов (код доходов 00020215002000000151)</t>
  </si>
  <si>
    <t>Возврат остатков субсидий, субвенций и иных межбюджетных трансфертов, имеющих целевое назначение, прошлых лет</t>
  </si>
  <si>
    <t>Прочие субсидии</t>
  </si>
  <si>
    <t>Прочие безбозмездные поступления</t>
  </si>
  <si>
    <t xml:space="preserve">Прочие безвозмездные поступления  </t>
  </si>
  <si>
    <t xml:space="preserve">Прочие безвозмездные поступления   </t>
  </si>
  <si>
    <t>Прочие налоги и сборы (по отм. местн. нал. и сборам)</t>
  </si>
  <si>
    <t>Прочие доходы от компенсации затрат</t>
  </si>
  <si>
    <t>Доходы от реализации имущества, находящегося в собственности сельских поселений                                  000 11402050100000 410</t>
  </si>
  <si>
    <t>Поступления от денежных пожертвований</t>
  </si>
  <si>
    <t>0314</t>
  </si>
  <si>
    <t>Другие вопросы в области национальной безопасности</t>
  </si>
  <si>
    <t>Доходы от платы об установлении сервитута</t>
  </si>
  <si>
    <t>Другие вопросы в области национльной безопасности</t>
  </si>
  <si>
    <t>Компенсационная выплата</t>
  </si>
  <si>
    <t>Материальная помощь</t>
  </si>
  <si>
    <t>Всего, руб.</t>
  </si>
  <si>
    <t>Примечание</t>
  </si>
  <si>
    <t xml:space="preserve"> стало без ФО адм (10ед)</t>
  </si>
  <si>
    <t>было без ФО и адм (10 ед.)</t>
  </si>
  <si>
    <t>премирование</t>
  </si>
  <si>
    <t>за расширение зоны обслуживания</t>
  </si>
  <si>
    <t>сумма</t>
  </si>
  <si>
    <t>%</t>
  </si>
  <si>
    <t>Начисление за месяц</t>
  </si>
  <si>
    <t>ФИО</t>
  </si>
  <si>
    <t>Образование</t>
  </si>
  <si>
    <t>Степанова Ю.С.</t>
  </si>
  <si>
    <t>высшее</t>
  </si>
  <si>
    <t>16 лет (декрет)</t>
  </si>
  <si>
    <t>Котельникова Н.Р.</t>
  </si>
  <si>
    <t>10 лет</t>
  </si>
  <si>
    <t>Семенова В.В.</t>
  </si>
  <si>
    <t>Бабушкина О.Н.</t>
  </si>
  <si>
    <t>11 лет</t>
  </si>
  <si>
    <t>Максимова Е.П./ Еропанова</t>
  </si>
  <si>
    <t>24 лет</t>
  </si>
  <si>
    <t>Попугаева Н.В.</t>
  </si>
  <si>
    <t>13 лет</t>
  </si>
  <si>
    <t>5 учреждений</t>
  </si>
  <si>
    <t>Рыбникова А.М.</t>
  </si>
  <si>
    <t>20 лет</t>
  </si>
  <si>
    <t>Колбасова И.Ю.</t>
  </si>
  <si>
    <t>7 лет</t>
  </si>
  <si>
    <t>Максимова Н.М.</t>
  </si>
  <si>
    <t>8 лет (декрет)</t>
  </si>
  <si>
    <t>Егорова И.Вячеславовна</t>
  </si>
  <si>
    <t>2 года (декрет)</t>
  </si>
  <si>
    <t>Карпова А.А.</t>
  </si>
  <si>
    <t>Егорова И.Валерьевна</t>
  </si>
  <si>
    <t>15 лет</t>
  </si>
  <si>
    <t>4 учреждения</t>
  </si>
  <si>
    <t>Соловьева А.И.</t>
  </si>
  <si>
    <t xml:space="preserve">спр монит, пенс спр , архив ком </t>
  </si>
  <si>
    <t>Васильева Р.Н.</t>
  </si>
  <si>
    <t>12 лет</t>
  </si>
  <si>
    <t>Ильина М.А.</t>
  </si>
  <si>
    <t>Романова В.В.</t>
  </si>
  <si>
    <t>средне-специальное</t>
  </si>
  <si>
    <t>308,6 стало</t>
  </si>
  <si>
    <t>329,4 было</t>
  </si>
  <si>
    <t xml:space="preserve">Другие вопросы </t>
  </si>
  <si>
    <t>Доходы от эксплуатации имущества</t>
  </si>
  <si>
    <t>Водное хозяйство</t>
  </si>
  <si>
    <t>Другие вопросы в облости национальной безопасности</t>
  </si>
  <si>
    <t>Другие вопросы</t>
  </si>
  <si>
    <t>Другие вопросы в области национальной безоапсности</t>
  </si>
  <si>
    <t>0401</t>
  </si>
  <si>
    <t>Общеэкономические вопросы</t>
  </si>
  <si>
    <t>Доходы от реализации имущества                                          000 114 02014100000 420</t>
  </si>
  <si>
    <t>Штрафы,неустойки,пени,уплаченные в случае просрочки исполнения поставщикам обязательств, предусмотренных муниципальным контрактам, заключенным муниципальным органом,казенным учреждением сельского поселения</t>
  </si>
  <si>
    <t>Упрощенная система налогооблажения</t>
  </si>
  <si>
    <t>Доходы от д.в. (штрафов),поступ в счет погашения задолж., образ до 1 января 2020 года</t>
  </si>
  <si>
    <t>Платежи, уплачиваемые в целях возмещения вреда</t>
  </si>
  <si>
    <t>назначено на 2022 г.</t>
  </si>
  <si>
    <t xml:space="preserve">Доходы, поступившие в порядке возмещения расходов, понесенных в связи с эксплуат.имущества с/п </t>
  </si>
  <si>
    <t>Доходы бюджетов муниц.районов от возврата оргнизациями остатков субсидий прошлых лет</t>
  </si>
  <si>
    <t>Доходы, поступ.в порядке возмещ.расходов, понесенных в связи с эксплуат.имущ.</t>
  </si>
  <si>
    <t>Доходы от компенсации затрат государства</t>
  </si>
  <si>
    <t xml:space="preserve">  Доходы от компенсации затрат государства</t>
  </si>
  <si>
    <t>Штрафы,неустойки,пени,уплаченные в случае просрочки исполнения обязательств</t>
  </si>
  <si>
    <t>Возврат излишне уплаченных сумм</t>
  </si>
  <si>
    <t>Штрафы,неустойки,пени</t>
  </si>
  <si>
    <t>Штрафы ,неустойки, пени</t>
  </si>
  <si>
    <t>Штрафы, неустойки, пени, уплвченные в случае просрочки исполнения поставщиком</t>
  </si>
  <si>
    <t>Инициативные платежи, зачисляемые в бюджеты сельских поселений</t>
  </si>
  <si>
    <t>Инициативные платежи</t>
  </si>
  <si>
    <t>Плата за соглашениям об установлениисервитутав отнош.зем.участ.</t>
  </si>
  <si>
    <t xml:space="preserve">                     Анализ исполнения бюджета Александровского сельского поселения на 01.01.2023 г.</t>
  </si>
  <si>
    <t>исполнено на 01.01.2023 г.</t>
  </si>
  <si>
    <t xml:space="preserve">                     Анализ исполнения бюджета Ярославского сельского поселения на 01.01.2023 г.</t>
  </si>
  <si>
    <t xml:space="preserve">                     Анализ исполнения бюджета Ярабайкасинского сельского поселения на 01.01.2023 г.</t>
  </si>
  <si>
    <t xml:space="preserve">                     Анализ исполнения бюджета Юськасинского сельского поселения на 01.01.2023 г.</t>
  </si>
  <si>
    <t xml:space="preserve">                     Анализ исполнения бюджета Юнгинского сельского поселения на 01.01.2023 г.</t>
  </si>
  <si>
    <t xml:space="preserve">                     Анализ исполнения бюджета Шатьмапосинского сельского поселения на 01.01.2023 г.</t>
  </si>
  <si>
    <t xml:space="preserve">                     Анализ исполнения бюджета Чуманкасинского сельского поселения на 01.01.2023 г.</t>
  </si>
  <si>
    <t xml:space="preserve">                     Анализ исполнения бюджета Хорнойского сельского поселения на 01.01.2023 г.</t>
  </si>
  <si>
    <t xml:space="preserve">                     Анализ исполнения бюджета Тораевского сельского поселения на 01.01.2023 г.</t>
  </si>
  <si>
    <t xml:space="preserve">                     Анализ исполнения бюджета Сятракасинского сельского поселения на 01.01.2023 г.</t>
  </si>
  <si>
    <t xml:space="preserve">                     Анализ исполнения бюджета Орининского сельского поселения на 01.01.2023 г.</t>
  </si>
  <si>
    <t xml:space="preserve">                     Анализ исполнения бюджета Москакасинского сельского поселения на 01.01.2023 г.</t>
  </si>
  <si>
    <t xml:space="preserve">                     Анализ исполнения бюджета Моргаушского сельского поселения на 01.01.2023 г.</t>
  </si>
  <si>
    <t xml:space="preserve">                     Анализ исполнения бюджета Кадикасинского сельского поселения на 01.01.2023 г.</t>
  </si>
  <si>
    <t xml:space="preserve">                     Анализ исполнения бюджета Ильинского сельского поселения на 01.01.2023 г.</t>
  </si>
  <si>
    <t xml:space="preserve">                     Анализ исполнения бюджета Большесундырского сельского поселения на 01.01.2023 г.</t>
  </si>
  <si>
    <t>об исполнении бюджетов поселений  Моргаушского района  на 1 января 2023 г.</t>
  </si>
  <si>
    <t>Штрафы, неустойки,пени,уплаченные в случае просроки исполнения поставщиком</t>
  </si>
  <si>
    <t>0705</t>
  </si>
  <si>
    <t xml:space="preserve">Профессиональная подготовка, переподготовка и повышение квалификации </t>
  </si>
  <si>
    <t>Прочие налоги и сборы (по отм.местн. нал. и сборам )</t>
  </si>
  <si>
    <t xml:space="preserve">администрации Моргаушского муниципального округа </t>
  </si>
  <si>
    <t xml:space="preserve">                                                Ананьева Р.И.</t>
  </si>
  <si>
    <t>исполнено на 01.02.2023 г.</t>
  </si>
  <si>
    <t>Доходы, получаемые в виде арендной платы за земли после разграничения госуд.собственности на землю</t>
  </si>
  <si>
    <t>Административные штрафы, установленные КРФ об административных правонарушений</t>
  </si>
  <si>
    <t>Штафы, неустойки, пени, уплаченные в соотв с законом или договорам в случае неисполнения или ненадлежащего исполн.обязатель.</t>
  </si>
  <si>
    <t>0605</t>
  </si>
  <si>
    <t>Другие вопросы в области охраны окружающей среды</t>
  </si>
  <si>
    <t>Анализ исполнения консолидированного бюджета Моргаушского муниципального округа на 01.02.2023 г.</t>
  </si>
  <si>
    <t>план на 2023 г.</t>
  </si>
  <si>
    <t xml:space="preserve">                                                                                    Сравнительный анализ исполнения бюджета</t>
  </si>
  <si>
    <t>КБК</t>
  </si>
  <si>
    <t>Раздел, подраздел</t>
  </si>
  <si>
    <t>РАСХОДЫ</t>
  </si>
  <si>
    <t>Зам главы -начальник финансового отдела</t>
  </si>
  <si>
    <t>Государственная пошлина за государственную регистрацию, а также за совершение прочих юридически значимых действий</t>
  </si>
  <si>
    <t>план (назначено) на год</t>
  </si>
  <si>
    <t>Плата по соглашениям об установл.сервитута в отношении земельных участков, наход-ся в госуд. или мун. собст.</t>
  </si>
  <si>
    <t>% исполнения к уровню прошлого года</t>
  </si>
  <si>
    <t>Земельный налог,в том числе:</t>
  </si>
  <si>
    <t>Дорожное хозяйство: в том числе</t>
  </si>
  <si>
    <t>Капитальный ремонт источников водоснабжения (водонапорных башен и водозаборных скважин) в населенных пунктах</t>
  </si>
  <si>
    <t>Коммунальное хозяйство: в том числе</t>
  </si>
  <si>
    <t>Обеспечение мероприятий по капитальному ремонту многоквартирных домов, находящихся в муниципальной собственности</t>
  </si>
  <si>
    <t>A21</t>
  </si>
  <si>
    <t>A11</t>
  </si>
  <si>
    <t>A62</t>
  </si>
  <si>
    <t>Ч21</t>
  </si>
  <si>
    <t>A12</t>
  </si>
  <si>
    <t>A13</t>
  </si>
  <si>
    <t>транспортный налог с организаций</t>
  </si>
  <si>
    <t>транспортный налог с физ.лиц</t>
  </si>
  <si>
    <t>Транспортный налог: в том числе</t>
  </si>
  <si>
    <t>земельный налог с физ.лиц</t>
  </si>
  <si>
    <t>Платежи в целях возмещения убытков, причиненных уклонением от заключения мун.контракта</t>
  </si>
  <si>
    <t>A51</t>
  </si>
  <si>
    <t>Ч36</t>
  </si>
  <si>
    <t>Релизация инициативных проектов</t>
  </si>
  <si>
    <t>Благоустройство: в том числе</t>
  </si>
  <si>
    <t>Жилищное хозяйство: в том числе</t>
  </si>
  <si>
    <t>Развитие водоснабжения в сельской местности</t>
  </si>
  <si>
    <t>Мероприятия, направленные на развитие и модернизацию объектов коммунальной инфраструктуры</t>
  </si>
  <si>
    <t>Уличное освещение</t>
  </si>
  <si>
    <t>Реализация мероприятий по благоустройству дворовых территорий и тротуаров</t>
  </si>
  <si>
    <t xml:space="preserve">Реализация мероприятий по благоустройству территории </t>
  </si>
  <si>
    <t>Благоустройство дворовых и общественных территорий" муниципальной программы "Формирование современной городской среды на территории Чувашской Республики":</t>
  </si>
  <si>
    <t>Поддержка региональных проектов в области обращения с отходами и ликвидации накопленного экологического ущерба</t>
  </si>
  <si>
    <t>Осуществление дорожной деятельности, кроме деятельности по строительству, в отношении автомобильных дорог местного значения вне границ населенных пунктов в границах муниципального района или муниципального округа</t>
  </si>
  <si>
    <t>Капитальный ремонт и ремонт автомобильных дорог общего пользования местного значения вне границ населенных пунктов в границах муниципального района или муниципального округа</t>
  </si>
  <si>
    <t>Содержание автомобильных дорог общего пользования местного значения вне границ населенных пунктов в границах муниципального района или муниципального округа</t>
  </si>
  <si>
    <t>Капитальный ремонт и ремонт автомобильных дорог общего пользования местного значения в границах населенных пунктов поселения</t>
  </si>
  <si>
    <t>Содержание автомобильных дорог общего пользования местного значения в границах населенных пунктов поселения</t>
  </si>
  <si>
    <t>Капитальный ремонт и ремонт дворовых территорий многоквартирных домов, проездов к дворовым территориям многоквартирных домов населенных пунктов</t>
  </si>
  <si>
    <t>Реализация мероприятий комплексного развития транспортной инфраструктуры Чебоксарской агломерации в рамках реализации национального проекта "Безопасные качественные дороги"</t>
  </si>
  <si>
    <t>Безопасные и качественные автомобильные дороги" муниципальной программы "Развитие транспортной системы ":</t>
  </si>
  <si>
    <t xml:space="preserve">Реализация программ формирования современной городской среды </t>
  </si>
  <si>
    <t>Охрана семьи и детства в том числе:</t>
  </si>
  <si>
    <t>Обеспечение жильем молодых семей</t>
  </si>
  <si>
    <t xml:space="preserve">Обеспечение жилыми помещениями детей-сирот </t>
  </si>
  <si>
    <t xml:space="preserve">Обеспечение жилыми помещениями многодетных семей, имеющих пять </t>
  </si>
  <si>
    <t>0603</t>
  </si>
  <si>
    <t>Обеспечение отдыха и оздоровления детей, в том числе детей, находящихся в трудной жизненной ситуации</t>
  </si>
  <si>
    <t>Организация льготного питания для отдельных категорий учащихся в муниципальных общеобразовательных организациях</t>
  </si>
  <si>
    <t>Организация временного трудоустройства несовершеннолетних граждан в возрасте от 14 до 18 лет в свободное от учебы время</t>
  </si>
  <si>
    <t>Персонифицированное финансирование дополнительного образования детей</t>
  </si>
  <si>
    <t>A4</t>
  </si>
  <si>
    <t>Сопровождение и информационное наполнение автоматизированной информационной системы управления и распоряжения муниципальным имуществом</t>
  </si>
  <si>
    <t>Обеспечение реализации полномочий по техническому учету, технической инвентаризации и определению кадастровой стоимости объектов недвижимости, а также мониторингу и обработке данных рынка недвижимости</t>
  </si>
  <si>
    <t>Проведение землеустроительных (кадастровых) работ по земельным участкам, находящимся в собственности муниципального образования, и внесение сведений в кадастр недвижимости</t>
  </si>
  <si>
    <t>Ч12</t>
  </si>
  <si>
    <t>Организация и проведение конкурсов среди субъектов малого и среднего предпринимательства</t>
  </si>
  <si>
    <t>А4</t>
  </si>
  <si>
    <t>Проведение комплексных кадастровых работ на территории Чувашской Республики</t>
  </si>
  <si>
    <t>Реализация комплекса мероприятий по борьбе с распространением борщевика Сосновского на территории Чувашской Республики</t>
  </si>
  <si>
    <t>Подготовка проектов межевания земельных участков и на проведение кадастровых работ</t>
  </si>
  <si>
    <t>Ц9</t>
  </si>
  <si>
    <t>Капитальный и текущий ремонт объектов водоснабжения (водозаборных сооружений , водопроводов и др.)</t>
  </si>
  <si>
    <t>Ч23</t>
  </si>
  <si>
    <t>Ц71</t>
  </si>
  <si>
    <t>Ц76</t>
  </si>
  <si>
    <t>A61</t>
  </si>
  <si>
    <t>Улучшение жилищных условий граждан, проживающих на сельских территориях</t>
  </si>
  <si>
    <t>A22</t>
  </si>
  <si>
    <t>Ц51</t>
  </si>
  <si>
    <t>Обеспечение деятельности муниципальных физкультурно-оздоровительных центров</t>
  </si>
  <si>
    <t>Обеспечение деятельности детских дошкольных образовательных организаций(местные субсидии на иные цели)</t>
  </si>
  <si>
    <t>Расходы, связанные с освобождением от платы (установлением льготного размера платы), взимаемой с родителей (законных представителей) за присмотр и уход за детьми в муниципальных дошкольных образовательных организациях (местные субсидии на иные цели)</t>
  </si>
  <si>
    <t>Обеспечение безопасности участия детей в дорожном движении (местные субсидии на иные цели)</t>
  </si>
  <si>
    <t>Обеспечение деятельности муниципальных общеобразовательных организаций (местные субсидии на иные цели)</t>
  </si>
  <si>
    <t>Организация льготного питания для отдельных категорий учащихся в муниципальных общеобразовательных организациях (местные субсидии на иные цели)</t>
  </si>
  <si>
    <t>Ц41</t>
  </si>
  <si>
    <t>Обеспечение деятельности муниципальных учреждений культурно-досугового типа и народного творчества (местные субсидии на иные цели)</t>
  </si>
  <si>
    <t>Обеспечение деятельности муниципальных музеев (местные субсидии на иные цели)</t>
  </si>
  <si>
    <t>Обеспечение деятельности муниципальных библиотек (местные субсидии на иные цели)</t>
  </si>
  <si>
    <t>Обеспечение деятельности муниципальных организаций дополнительного образования</t>
  </si>
  <si>
    <t>Обеспечение деятельности муниципальных детско-юношеских спортивных школ</t>
  </si>
  <si>
    <t>Ц52</t>
  </si>
  <si>
    <t>Ч2</t>
  </si>
  <si>
    <t>Ц34</t>
  </si>
  <si>
    <t>ДОХОДЫ</t>
  </si>
  <si>
    <t>Обслуживание внутреннего государственного и муниципального долга</t>
  </si>
  <si>
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(субсидии на иные цели)</t>
  </si>
  <si>
    <t>Организация и проведение официальных физических мероприятий</t>
  </si>
  <si>
    <t>Осуществление государственных полномочий Чувашской Республики по организации мероприятий при осуществлении деятельности по обращению с животными без владельцев</t>
  </si>
  <si>
    <t>Доходы от продажи земельных участков, госуд.соб.на которые не разграничена</t>
  </si>
  <si>
    <t>Доходы от продажи земельных участков, госуд.соб.на которые разграничена</t>
  </si>
  <si>
    <t>А13</t>
  </si>
  <si>
    <r>
      <t>Другие вопросы в области национальной экономики</t>
    </r>
    <r>
      <rPr>
        <i/>
        <sz val="18"/>
        <rFont val="Times New Roman"/>
        <family val="1"/>
        <charset val="204"/>
      </rPr>
      <t xml:space="preserve"> в том числе:</t>
    </r>
  </si>
  <si>
    <t>Капитальный и текущий ремонт инженерно-коммунальных сетей муниципальных образований</t>
  </si>
  <si>
    <t>Капитальный и текущий ремонт, модернизация котельных с использованием энергоэффективного оборудования, замена неэффективных отопительных котлов в индивидуальных системах отопления зданий, строений, сооружений</t>
  </si>
  <si>
    <t>Охрана объектов растительного и животного мира и среды их обитания</t>
  </si>
  <si>
    <t>Осуществление строительных и ремонтных работ в целях обеспечения благоустройства территории</t>
  </si>
  <si>
    <t>Ч32</t>
  </si>
  <si>
    <t>Организация экологических мероприятий</t>
  </si>
  <si>
    <t>Обеспечение контейнерами и бункерами для твердых коммунальных отходов</t>
  </si>
  <si>
    <t>Дополнительное финансовое обеспечение мероприятий по организации бесплатного горячего питания детей из многодетных малоимущих семей, обучающихся по образовательным программам основного общего и среднего общего образования в муниципальных образовательных(субсидии на иные цели)</t>
  </si>
  <si>
    <t>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организаций(субсидии на иные цели)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</si>
  <si>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</si>
  <si>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Организация отдыха детей в загородных, пришкольных и других лагерях</t>
  </si>
  <si>
    <t>Ц72</t>
  </si>
  <si>
    <t>Обустройство и восстановление воинских захоронений</t>
  </si>
  <si>
    <t>Капитальный ремонт муниципальных учреждений культуры клубного типа</t>
  </si>
  <si>
    <t>Ц46</t>
  </si>
  <si>
    <t xml:space="preserve">                                               2024 год</t>
  </si>
  <si>
    <t xml:space="preserve">                      2023 год</t>
  </si>
  <si>
    <t>земельный налог с организаций</t>
  </si>
  <si>
    <t xml:space="preserve">                                                                                Моргаушского муниципального округа на 01.04.2024 г.</t>
  </si>
  <si>
    <t>исполнено на 01.04.2024 г.</t>
  </si>
  <si>
    <t>исполнено на 01.04.2023г.</t>
  </si>
  <si>
    <t xml:space="preserve">Мобилизационная и вневойсковая подготовка  </t>
  </si>
  <si>
    <t>А21</t>
  </si>
  <si>
    <t>Обеспечение мероприятий по переселению граждан из аварийного и ветхого жилищного фонда</t>
  </si>
</sst>
</file>

<file path=xl/styles.xml><?xml version="1.0" encoding="utf-8"?>
<styleSheet xmlns="http://schemas.openxmlformats.org/spreadsheetml/2006/main">
  <numFmts count="23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#,##0.0"/>
    <numFmt numFmtId="168" formatCode="0.00000"/>
    <numFmt numFmtId="169" formatCode="_(* #,##0.0_);_(* \(#,##0.0\);_(* &quot;-&quot;??_);_(@_)"/>
    <numFmt numFmtId="170" formatCode="_-* #,##0.0_р_._-;\-* #,##0.0_р_._-;_-* &quot;-&quot;?_р_._-;_-@_-"/>
    <numFmt numFmtId="171" formatCode="_-* #,##0.00000_р_._-;\-* #,##0.00000_р_._-;_-* &quot;-&quot;?????_р_._-;_-@_-"/>
    <numFmt numFmtId="172" formatCode="#,##0.00000"/>
    <numFmt numFmtId="173" formatCode="0.000000"/>
    <numFmt numFmtId="174" formatCode="0.0000"/>
    <numFmt numFmtId="175" formatCode="_(* #,##0.0000_);_(* \(#,##0.0000\);_(* &quot;-&quot;??_);_(@_)"/>
    <numFmt numFmtId="176" formatCode="_(* #,##0.00000_);_(* \(#,##0.00000\);_(* &quot;-&quot;??_);_(@_)"/>
    <numFmt numFmtId="177" formatCode="0.0000000"/>
    <numFmt numFmtId="178" formatCode="_(* #,##0_);_(* \(#,##0\);_(* &quot;-&quot;??_);_(@_)"/>
    <numFmt numFmtId="179" formatCode="#,##0.000000"/>
    <numFmt numFmtId="180" formatCode="_-* #,##0.0000000_р_._-;\-* #,##0.0000000_р_._-;_-* &quot;-&quot;?????_р_._-;_-@_-"/>
    <numFmt numFmtId="181" formatCode="#,##0.00000000"/>
    <numFmt numFmtId="182" formatCode="_(* #,##0.000000_);_(* \(#,##0.000000\);_(* &quot;-&quot;??_);_(@_)"/>
    <numFmt numFmtId="183" formatCode="0.000"/>
    <numFmt numFmtId="184" formatCode="_(* #,##0.000_);_(* \(#,##0.000\);_(* &quot;-&quot;??_);_(@_)"/>
    <numFmt numFmtId="185" formatCode="_-* #,##0.00000\ _₽_-;\-* #,##0.00000\ _₽_-;_-* &quot;-&quot;?????\ _₽_-;_-@_-"/>
    <numFmt numFmtId="186" formatCode="#,##0.0000"/>
  </numFmts>
  <fonts count="55">
    <font>
      <sz val="10"/>
      <name val="Arial"/>
    </font>
    <font>
      <sz val="10"/>
      <name val="Arial"/>
      <family val="2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2"/>
      <name val="Times New Roman Cyr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2"/>
      <color indexed="44"/>
      <name val="Times New Roman"/>
      <family val="1"/>
      <charset val="204"/>
    </font>
    <font>
      <b/>
      <sz val="12"/>
      <color indexed="62"/>
      <name val="Times New Roman"/>
      <family val="1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2"/>
      <name val="Arial Cyr"/>
      <family val="2"/>
      <charset val="204"/>
    </font>
    <font>
      <sz val="12"/>
      <name val="Arial Cyr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4"/>
      <name val="Arial Cyr"/>
      <family val="2"/>
      <charset val="204"/>
    </font>
    <font>
      <sz val="14"/>
      <name val="Arial"/>
      <family val="2"/>
      <charset val="204"/>
    </font>
    <font>
      <sz val="14"/>
      <name val="Arial Cyr"/>
      <charset val="204"/>
    </font>
    <font>
      <sz val="14"/>
      <color indexed="8"/>
      <name val="Arial Cyr"/>
      <charset val="204"/>
    </font>
    <font>
      <b/>
      <sz val="14"/>
      <color indexed="8"/>
      <name val="Arial Cyr"/>
      <charset val="204"/>
    </font>
    <font>
      <b/>
      <sz val="14"/>
      <name val="Arial Cyr"/>
      <family val="2"/>
      <charset val="204"/>
    </font>
    <font>
      <b/>
      <sz val="14"/>
      <name val="Arial Cyr"/>
      <charset val="204"/>
    </font>
    <font>
      <b/>
      <sz val="14"/>
      <color indexed="8"/>
      <name val="Arial Cyr"/>
      <family val="2"/>
      <charset val="204"/>
    </font>
    <font>
      <sz val="14"/>
      <name val="TimesET"/>
    </font>
    <font>
      <sz val="14"/>
      <name val="TimesET"/>
      <charset val="204"/>
    </font>
    <font>
      <sz val="14"/>
      <color indexed="8"/>
      <name val="TimesET"/>
    </font>
    <font>
      <b/>
      <sz val="14"/>
      <name val="TimesET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6"/>
      <name val="Times New Roman Cyr"/>
      <family val="1"/>
      <charset val="204"/>
    </font>
    <font>
      <b/>
      <sz val="12"/>
      <name val="Times New Roman"/>
      <family val="1"/>
      <charset val="204"/>
    </font>
    <font>
      <sz val="16"/>
      <name val="Times New Roman"/>
      <family val="1"/>
      <charset val="204"/>
    </font>
    <font>
      <b/>
      <sz val="12"/>
      <name val="Times New Roman"/>
      <family val="1"/>
      <charset val="204"/>
    </font>
    <font>
      <sz val="14"/>
      <name val="Arial Cyr"/>
    </font>
    <font>
      <b/>
      <sz val="18"/>
      <name val="Times New Roman"/>
      <family val="1"/>
      <charset val="204"/>
    </font>
    <font>
      <i/>
      <sz val="16"/>
      <name val="Times New Roman"/>
      <family val="1"/>
      <charset val="204"/>
    </font>
    <font>
      <i/>
      <sz val="20"/>
      <name val="Times New Roman"/>
      <family val="1"/>
      <charset val="204"/>
    </font>
    <font>
      <b/>
      <i/>
      <sz val="16"/>
      <name val="Times New Roman"/>
      <family val="1"/>
      <charset val="204"/>
    </font>
    <font>
      <b/>
      <sz val="20"/>
      <name val="Times New Roman"/>
      <family val="1"/>
      <charset val="204"/>
    </font>
    <font>
      <sz val="20"/>
      <name val="Times New Roman"/>
      <family val="1"/>
      <charset val="204"/>
    </font>
    <font>
      <b/>
      <i/>
      <sz val="20"/>
      <name val="Times New Roman"/>
      <family val="1"/>
      <charset val="204"/>
    </font>
    <font>
      <i/>
      <sz val="14"/>
      <name val="Times New Roman"/>
      <family val="1"/>
      <charset val="204"/>
    </font>
    <font>
      <b/>
      <i/>
      <sz val="14"/>
      <name val="Times New Roman"/>
      <family val="1"/>
      <charset val="204"/>
    </font>
    <font>
      <sz val="18"/>
      <name val="Times New Roman"/>
      <family val="1"/>
      <charset val="204"/>
    </font>
    <font>
      <i/>
      <sz val="18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13">
    <xf numFmtId="0" fontId="0" fillId="0" borderId="0"/>
    <xf numFmtId="164" fontId="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165" fontId="1" fillId="0" borderId="0" applyFont="0" applyFill="0" applyBorder="0" applyAlignment="0" applyProtection="0"/>
  </cellStyleXfs>
  <cellXfs count="599">
    <xf numFmtId="0" fontId="0" fillId="0" borderId="0" xfId="0"/>
    <xf numFmtId="0" fontId="5" fillId="0" borderId="0" xfId="9" applyFont="1"/>
    <xf numFmtId="0" fontId="3" fillId="0" borderId="1" xfId="11" applyFont="1" applyBorder="1" applyAlignment="1">
      <alignment horizontal="center" vertical="center" wrapText="1"/>
    </xf>
    <xf numFmtId="0" fontId="3" fillId="0" borderId="1" xfId="11" applyFont="1" applyBorder="1" applyAlignment="1">
      <alignment horizontal="center"/>
    </xf>
    <xf numFmtId="0" fontId="3" fillId="0" borderId="1" xfId="11" applyFont="1" applyBorder="1"/>
    <xf numFmtId="166" fontId="3" fillId="0" borderId="1" xfId="11" applyNumberFormat="1" applyFont="1" applyBorder="1" applyAlignment="1">
      <alignment horizontal="right" vertical="center"/>
    </xf>
    <xf numFmtId="0" fontId="3" fillId="0" borderId="0" xfId="9" applyFont="1"/>
    <xf numFmtId="0" fontId="5" fillId="0" borderId="1" xfId="11" applyFont="1" applyBorder="1" applyAlignment="1">
      <alignment horizontal="center"/>
    </xf>
    <xf numFmtId="0" fontId="5" fillId="0" borderId="1" xfId="11" applyFont="1" applyBorder="1" applyAlignment="1">
      <alignment wrapText="1"/>
    </xf>
    <xf numFmtId="166" fontId="5" fillId="0" borderId="1" xfId="11" applyNumberFormat="1" applyFont="1" applyBorder="1" applyAlignment="1">
      <alignment horizontal="right" vertical="center"/>
    </xf>
    <xf numFmtId="166" fontId="5" fillId="0" borderId="1" xfId="11" applyNumberFormat="1" applyFont="1" applyFill="1" applyBorder="1" applyAlignment="1">
      <alignment horizontal="right" vertical="center"/>
    </xf>
    <xf numFmtId="0" fontId="5" fillId="0" borderId="1" xfId="11" applyFont="1" applyBorder="1"/>
    <xf numFmtId="166" fontId="5" fillId="0" borderId="1" xfId="0" applyNumberFormat="1" applyFont="1" applyBorder="1" applyAlignment="1">
      <alignment horizontal="right" vertical="center"/>
    </xf>
    <xf numFmtId="0" fontId="3" fillId="0" borderId="1" xfId="11" applyFont="1" applyBorder="1" applyAlignment="1">
      <alignment wrapText="1"/>
    </xf>
    <xf numFmtId="166" fontId="3" fillId="0" borderId="1" xfId="11" applyNumberFormat="1" applyFont="1" applyFill="1" applyBorder="1" applyAlignment="1">
      <alignment horizontal="right" vertical="center"/>
    </xf>
    <xf numFmtId="0" fontId="5" fillId="0" borderId="0" xfId="9" applyFont="1" applyFill="1"/>
    <xf numFmtId="0" fontId="5" fillId="0" borderId="1" xfId="11" applyFont="1" applyFill="1" applyBorder="1" applyAlignment="1">
      <alignment horizontal="center"/>
    </xf>
    <xf numFmtId="0" fontId="5" fillId="0" borderId="1" xfId="11" applyFont="1" applyFill="1" applyBorder="1"/>
    <xf numFmtId="0" fontId="5" fillId="0" borderId="1" xfId="11" applyFont="1" applyFill="1" applyBorder="1" applyAlignment="1">
      <alignment wrapText="1"/>
    </xf>
    <xf numFmtId="166" fontId="3" fillId="0" borderId="0" xfId="9" applyNumberFormat="1" applyFont="1"/>
    <xf numFmtId="166" fontId="5" fillId="2" borderId="1" xfId="2" applyNumberFormat="1" applyFont="1" applyFill="1" applyBorder="1" applyAlignment="1">
      <alignment horizontal="right" vertical="center" shrinkToFit="1"/>
    </xf>
    <xf numFmtId="0" fontId="3" fillId="0" borderId="1" xfId="11" applyFont="1" applyFill="1" applyBorder="1"/>
    <xf numFmtId="166" fontId="3" fillId="0" borderId="1" xfId="9" applyNumberFormat="1" applyFont="1" applyBorder="1" applyAlignment="1">
      <alignment horizontal="right" vertical="center"/>
    </xf>
    <xf numFmtId="0" fontId="3" fillId="0" borderId="2" xfId="11" applyFont="1" applyBorder="1" applyAlignment="1">
      <alignment horizontal="center"/>
    </xf>
    <xf numFmtId="0" fontId="3" fillId="0" borderId="2" xfId="11" applyFont="1" applyFill="1" applyBorder="1"/>
    <xf numFmtId="166" fontId="3" fillId="0" borderId="2" xfId="11" applyNumberFormat="1" applyFont="1" applyBorder="1" applyAlignment="1">
      <alignment horizontal="right" vertical="center"/>
    </xf>
    <xf numFmtId="168" fontId="5" fillId="0" borderId="0" xfId="9" applyNumberFormat="1" applyFont="1" applyAlignment="1">
      <alignment horizontal="right" vertical="center"/>
    </xf>
    <xf numFmtId="166" fontId="5" fillId="0" borderId="0" xfId="9" applyNumberFormat="1" applyFont="1" applyAlignment="1">
      <alignment horizontal="right" vertical="center"/>
    </xf>
    <xf numFmtId="0" fontId="3" fillId="0" borderId="1" xfId="9" applyFont="1" applyBorder="1" applyAlignment="1">
      <alignment horizontal="center" vertical="center" wrapText="1"/>
    </xf>
    <xf numFmtId="0" fontId="5" fillId="0" borderId="1" xfId="9" applyFont="1" applyBorder="1" applyAlignment="1">
      <alignment horizontal="center" vertical="center"/>
    </xf>
    <xf numFmtId="49" fontId="3" fillId="0" borderId="1" xfId="9" applyNumberFormat="1" applyFont="1" applyBorder="1" applyAlignment="1">
      <alignment horizontal="center"/>
    </xf>
    <xf numFmtId="0" fontId="3" fillId="3" borderId="1" xfId="9" applyFont="1" applyFill="1" applyBorder="1" applyAlignment="1">
      <alignment wrapText="1"/>
    </xf>
    <xf numFmtId="169" fontId="3" fillId="0" borderId="1" xfId="9" applyNumberFormat="1" applyFont="1" applyBorder="1" applyAlignment="1">
      <alignment horizontal="right" vertical="center"/>
    </xf>
    <xf numFmtId="169" fontId="3" fillId="0" borderId="1" xfId="12" applyNumberFormat="1" applyFont="1" applyBorder="1" applyAlignment="1">
      <alignment horizontal="right" vertical="center"/>
    </xf>
    <xf numFmtId="166" fontId="3" fillId="0" borderId="1" xfId="6" applyNumberFormat="1" applyFont="1" applyBorder="1" applyAlignment="1">
      <alignment horizontal="right"/>
    </xf>
    <xf numFmtId="49" fontId="5" fillId="0" borderId="1" xfId="9" applyNumberFormat="1" applyFont="1" applyBorder="1" applyAlignment="1">
      <alignment horizontal="center"/>
    </xf>
    <xf numFmtId="0" fontId="5" fillId="3" borderId="1" xfId="9" applyFont="1" applyFill="1" applyBorder="1" applyAlignment="1">
      <alignment wrapText="1"/>
    </xf>
    <xf numFmtId="169" fontId="5" fillId="0" borderId="1" xfId="9" applyNumberFormat="1" applyFont="1" applyBorder="1" applyAlignment="1">
      <alignment horizontal="right" vertical="center"/>
    </xf>
    <xf numFmtId="166" fontId="5" fillId="0" borderId="1" xfId="6" applyNumberFormat="1" applyFont="1" applyBorder="1" applyAlignment="1">
      <alignment horizontal="right"/>
    </xf>
    <xf numFmtId="0" fontId="5" fillId="0" borderId="1" xfId="9" applyFont="1" applyBorder="1" applyAlignment="1">
      <alignment wrapText="1"/>
    </xf>
    <xf numFmtId="169" fontId="5" fillId="0" borderId="1" xfId="9" applyNumberFormat="1" applyFont="1" applyBorder="1" applyAlignment="1">
      <alignment horizontal="right"/>
    </xf>
    <xf numFmtId="49" fontId="3" fillId="0" borderId="3" xfId="8" applyNumberFormat="1" applyFont="1" applyBorder="1" applyAlignment="1">
      <alignment horizontal="center"/>
    </xf>
    <xf numFmtId="0" fontId="3" fillId="3" borderId="1" xfId="8" applyFont="1" applyFill="1" applyBorder="1" applyAlignment="1">
      <alignment wrapText="1"/>
    </xf>
    <xf numFmtId="49" fontId="5" fillId="0" borderId="1" xfId="8" applyNumberFormat="1" applyFont="1" applyBorder="1" applyAlignment="1">
      <alignment horizontal="center"/>
    </xf>
    <xf numFmtId="0" fontId="5" fillId="0" borderId="1" xfId="8" applyFont="1" applyBorder="1" applyAlignment="1">
      <alignment wrapText="1"/>
    </xf>
    <xf numFmtId="49" fontId="5" fillId="0" borderId="3" xfId="9" applyNumberFormat="1" applyFont="1" applyBorder="1" applyAlignment="1">
      <alignment horizontal="center"/>
    </xf>
    <xf numFmtId="49" fontId="5" fillId="0" borderId="3" xfId="7" applyNumberFormat="1" applyFont="1" applyBorder="1" applyAlignment="1">
      <alignment horizontal="center"/>
    </xf>
    <xf numFmtId="0" fontId="6" fillId="0" borderId="1" xfId="7" applyFont="1" applyBorder="1" applyAlignment="1">
      <alignment wrapText="1"/>
    </xf>
    <xf numFmtId="169" fontId="3" fillId="0" borderId="1" xfId="6" applyNumberFormat="1" applyFont="1" applyBorder="1" applyAlignment="1">
      <alignment horizontal="right" vertical="center"/>
    </xf>
    <xf numFmtId="169" fontId="5" fillId="0" borderId="1" xfId="6" applyNumberFormat="1" applyFont="1" applyBorder="1" applyAlignment="1">
      <alignment horizontal="right" vertical="center"/>
    </xf>
    <xf numFmtId="170" fontId="3" fillId="0" borderId="0" xfId="9" applyNumberFormat="1" applyFont="1"/>
    <xf numFmtId="0" fontId="5" fillId="0" borderId="1" xfId="9" applyFont="1" applyBorder="1" applyAlignment="1">
      <alignment horizontal="left" wrapText="1"/>
    </xf>
    <xf numFmtId="0" fontId="3" fillId="0" borderId="1" xfId="9" applyFont="1" applyBorder="1" applyAlignment="1">
      <alignment horizontal="center"/>
    </xf>
    <xf numFmtId="0" fontId="5" fillId="0" borderId="1" xfId="9" applyFont="1" applyBorder="1" applyAlignment="1">
      <alignment horizontal="center"/>
    </xf>
    <xf numFmtId="0" fontId="5" fillId="0" borderId="1" xfId="9" applyFont="1" applyFill="1" applyBorder="1" applyAlignment="1">
      <alignment wrapText="1"/>
    </xf>
    <xf numFmtId="169" fontId="5" fillId="2" borderId="1" xfId="5" applyNumberFormat="1" applyFont="1" applyFill="1" applyBorder="1" applyAlignment="1">
      <alignment horizontal="right" vertical="top" shrinkToFit="1"/>
    </xf>
    <xf numFmtId="0" fontId="3" fillId="0" borderId="1" xfId="9" applyFont="1" applyFill="1" applyBorder="1" applyAlignment="1">
      <alignment wrapText="1"/>
    </xf>
    <xf numFmtId="0" fontId="3" fillId="0" borderId="1" xfId="9" applyFont="1" applyFill="1" applyBorder="1" applyAlignment="1">
      <alignment horizontal="center" wrapText="1"/>
    </xf>
    <xf numFmtId="0" fontId="5" fillId="0" borderId="0" xfId="9" applyFont="1" applyAlignment="1">
      <alignment horizontal="left"/>
    </xf>
    <xf numFmtId="0" fontId="5" fillId="0" borderId="0" xfId="9" applyFont="1" applyAlignment="1">
      <alignment wrapText="1"/>
    </xf>
    <xf numFmtId="168" fontId="5" fillId="0" borderId="0" xfId="9" applyNumberFormat="1" applyFont="1" applyAlignment="1">
      <alignment horizontal="center"/>
    </xf>
    <xf numFmtId="168" fontId="5" fillId="0" borderId="0" xfId="9" applyNumberFormat="1" applyFont="1" applyAlignment="1">
      <alignment horizontal="right"/>
    </xf>
    <xf numFmtId="166" fontId="5" fillId="0" borderId="0" xfId="9" applyNumberFormat="1" applyFont="1" applyAlignment="1">
      <alignment horizontal="center"/>
    </xf>
    <xf numFmtId="0" fontId="7" fillId="0" borderId="0" xfId="8" applyFont="1" applyAlignment="1">
      <alignment horizontal="left"/>
    </xf>
    <xf numFmtId="171" fontId="7" fillId="0" borderId="0" xfId="8" applyNumberFormat="1" applyFont="1"/>
    <xf numFmtId="0" fontId="7" fillId="0" borderId="0" xfId="8" applyFont="1"/>
    <xf numFmtId="0" fontId="7" fillId="0" borderId="0" xfId="8" applyFont="1" applyAlignment="1"/>
    <xf numFmtId="0" fontId="9" fillId="0" borderId="1" xfId="11" applyFont="1" applyBorder="1"/>
    <xf numFmtId="0" fontId="9" fillId="0" borderId="1" xfId="11" applyFont="1" applyBorder="1" applyAlignment="1">
      <alignment horizontal="center"/>
    </xf>
    <xf numFmtId="0" fontId="9" fillId="0" borderId="1" xfId="11" applyFont="1" applyBorder="1" applyAlignment="1">
      <alignment wrapText="1"/>
    </xf>
    <xf numFmtId="0" fontId="9" fillId="0" borderId="1" xfId="11" applyFont="1" applyBorder="1" applyAlignment="1">
      <alignment horizontal="center" vertical="top"/>
    </xf>
    <xf numFmtId="0" fontId="9" fillId="0" borderId="1" xfId="11" applyFont="1" applyBorder="1" applyAlignment="1">
      <alignment vertical="top" wrapText="1"/>
    </xf>
    <xf numFmtId="166" fontId="3" fillId="0" borderId="1" xfId="11" applyNumberFormat="1" applyFont="1" applyBorder="1" applyAlignment="1">
      <alignment horizontal="center" vertical="center" wrapText="1"/>
    </xf>
    <xf numFmtId="166" fontId="3" fillId="0" borderId="1" xfId="11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168" fontId="7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168" fontId="5" fillId="0" borderId="0" xfId="0" applyNumberFormat="1" applyFont="1" applyAlignment="1">
      <alignment horizontal="center" vertical="center" wrapText="1"/>
    </xf>
    <xf numFmtId="1" fontId="3" fillId="0" borderId="1" xfId="9" applyNumberFormat="1" applyFont="1" applyBorder="1" applyAlignment="1">
      <alignment horizontal="center" vertical="center" wrapText="1"/>
    </xf>
    <xf numFmtId="1" fontId="5" fillId="0" borderId="1" xfId="9" applyNumberFormat="1" applyFont="1" applyBorder="1" applyAlignment="1">
      <alignment horizontal="center" vertical="center"/>
    </xf>
    <xf numFmtId="0" fontId="3" fillId="0" borderId="1" xfId="9" applyFont="1" applyBorder="1" applyAlignment="1">
      <alignment horizontal="center" vertical="center"/>
    </xf>
    <xf numFmtId="168" fontId="8" fillId="0" borderId="0" xfId="0" applyNumberFormat="1" applyFont="1" applyAlignment="1">
      <alignment horizontal="center" vertical="center" wrapText="1"/>
    </xf>
    <xf numFmtId="166" fontId="5" fillId="3" borderId="1" xfId="11" applyNumberFormat="1" applyFont="1" applyFill="1" applyBorder="1" applyAlignment="1">
      <alignment horizontal="right" vertical="center"/>
    </xf>
    <xf numFmtId="166" fontId="5" fillId="0" borderId="1" xfId="9" applyNumberFormat="1" applyFont="1" applyBorder="1" applyAlignment="1">
      <alignment horizontal="right" vertical="center"/>
    </xf>
    <xf numFmtId="167" fontId="3" fillId="0" borderId="1" xfId="11" applyNumberFormat="1" applyFont="1" applyBorder="1" applyAlignment="1">
      <alignment horizontal="right" vertical="center"/>
    </xf>
    <xf numFmtId="168" fontId="3" fillId="0" borderId="0" xfId="9" applyNumberFormat="1" applyFont="1"/>
    <xf numFmtId="168" fontId="10" fillId="0" borderId="0" xfId="0" applyNumberFormat="1" applyFont="1" applyAlignment="1">
      <alignment horizontal="center" vertical="center" wrapText="1"/>
    </xf>
    <xf numFmtId="169" fontId="5" fillId="0" borderId="1" xfId="9" applyNumberFormat="1" applyFont="1" applyFill="1" applyBorder="1" applyAlignment="1">
      <alignment horizontal="right" vertical="center"/>
    </xf>
    <xf numFmtId="169" fontId="5" fillId="3" borderId="1" xfId="9" applyNumberFormat="1" applyFont="1" applyFill="1" applyBorder="1" applyAlignment="1">
      <alignment horizontal="right" vertical="center"/>
    </xf>
    <xf numFmtId="177" fontId="7" fillId="0" borderId="0" xfId="0" applyNumberFormat="1" applyFont="1" applyAlignment="1">
      <alignment horizontal="center" vertical="center" wrapText="1"/>
    </xf>
    <xf numFmtId="166" fontId="5" fillId="3" borderId="1" xfId="0" applyNumberFormat="1" applyFont="1" applyFill="1" applyBorder="1" applyAlignment="1">
      <alignment horizontal="right" vertical="center"/>
    </xf>
    <xf numFmtId="0" fontId="9" fillId="0" borderId="1" xfId="11" applyFont="1" applyBorder="1" applyAlignment="1">
      <alignment horizontal="center" vertical="center"/>
    </xf>
    <xf numFmtId="169" fontId="5" fillId="0" borderId="0" xfId="9" applyNumberFormat="1" applyFont="1" applyAlignment="1">
      <alignment horizontal="right"/>
    </xf>
    <xf numFmtId="166" fontId="3" fillId="0" borderId="1" xfId="12" applyNumberFormat="1" applyFont="1" applyBorder="1" applyAlignment="1">
      <alignment horizontal="right" vertical="center"/>
    </xf>
    <xf numFmtId="166" fontId="5" fillId="0" borderId="1" xfId="9" applyNumberFormat="1" applyFont="1" applyBorder="1" applyAlignment="1">
      <alignment horizontal="right"/>
    </xf>
    <xf numFmtId="166" fontId="3" fillId="0" borderId="1" xfId="6" applyNumberFormat="1" applyFont="1" applyBorder="1" applyAlignment="1">
      <alignment horizontal="right" vertical="center"/>
    </xf>
    <xf numFmtId="166" fontId="5" fillId="0" borderId="1" xfId="6" applyNumberFormat="1" applyFont="1" applyBorder="1" applyAlignment="1">
      <alignment horizontal="right" vertical="center"/>
    </xf>
    <xf numFmtId="0" fontId="12" fillId="0" borderId="0" xfId="9" applyFont="1"/>
    <xf numFmtId="0" fontId="13" fillId="0" borderId="0" xfId="9" applyFont="1"/>
    <xf numFmtId="0" fontId="3" fillId="0" borderId="1" xfId="11" applyFont="1" applyBorder="1" applyAlignment="1">
      <alignment horizontal="center" vertical="top"/>
    </xf>
    <xf numFmtId="0" fontId="3" fillId="0" borderId="1" xfId="11" applyFont="1" applyBorder="1" applyAlignment="1">
      <alignment vertical="top" wrapText="1"/>
    </xf>
    <xf numFmtId="0" fontId="5" fillId="0" borderId="0" xfId="8" applyFont="1" applyAlignment="1">
      <alignment horizontal="left"/>
    </xf>
    <xf numFmtId="171" fontId="5" fillId="0" borderId="0" xfId="8" applyNumberFormat="1" applyFont="1"/>
    <xf numFmtId="0" fontId="5" fillId="0" borderId="0" xfId="8" applyFont="1"/>
    <xf numFmtId="0" fontId="5" fillId="0" borderId="0" xfId="8" applyFont="1" applyAlignment="1"/>
    <xf numFmtId="168" fontId="3" fillId="0" borderId="2" xfId="11" applyNumberFormat="1" applyFont="1" applyBorder="1" applyAlignment="1">
      <alignment horizontal="right" vertical="center"/>
    </xf>
    <xf numFmtId="175" fontId="7" fillId="0" borderId="0" xfId="8" applyNumberFormat="1" applyFont="1"/>
    <xf numFmtId="175" fontId="5" fillId="0" borderId="0" xfId="9" applyNumberFormat="1" applyFont="1" applyAlignment="1">
      <alignment horizontal="center"/>
    </xf>
    <xf numFmtId="176" fontId="5" fillId="0" borderId="0" xfId="8" applyNumberFormat="1" applyFont="1"/>
    <xf numFmtId="176" fontId="7" fillId="0" borderId="0" xfId="8" applyNumberFormat="1" applyFont="1"/>
    <xf numFmtId="176" fontId="5" fillId="0" borderId="0" xfId="9" applyNumberFormat="1" applyFont="1" applyAlignment="1">
      <alignment horizontal="center"/>
    </xf>
    <xf numFmtId="167" fontId="3" fillId="0" borderId="1" xfId="11" applyNumberFormat="1" applyFont="1" applyFill="1" applyBorder="1" applyAlignment="1">
      <alignment horizontal="right" vertical="center"/>
    </xf>
    <xf numFmtId="167" fontId="3" fillId="0" borderId="1" xfId="0" applyNumberFormat="1" applyFont="1" applyBorder="1" applyAlignment="1">
      <alignment horizontal="right" vertical="center"/>
    </xf>
    <xf numFmtId="0" fontId="10" fillId="0" borderId="0" xfId="0" applyFont="1" applyAlignment="1">
      <alignment vertical="center" wrapText="1"/>
    </xf>
    <xf numFmtId="0" fontId="3" fillId="0" borderId="1" xfId="11" applyFont="1" applyFill="1" applyBorder="1" applyAlignment="1">
      <alignment horizontal="center"/>
    </xf>
    <xf numFmtId="0" fontId="3" fillId="0" borderId="1" xfId="11" applyFont="1" applyFill="1" applyBorder="1" applyAlignment="1">
      <alignment wrapText="1"/>
    </xf>
    <xf numFmtId="169" fontId="5" fillId="0" borderId="0" xfId="9" applyNumberFormat="1" applyFont="1" applyAlignment="1">
      <alignment horizontal="center"/>
    </xf>
    <xf numFmtId="166" fontId="3" fillId="0" borderId="1" xfId="1" applyNumberFormat="1" applyFont="1" applyBorder="1" applyAlignment="1">
      <alignment horizontal="right" vertical="center"/>
    </xf>
    <xf numFmtId="169" fontId="3" fillId="0" borderId="1" xfId="6" applyNumberFormat="1" applyFont="1" applyBorder="1" applyAlignment="1">
      <alignment horizontal="right"/>
    </xf>
    <xf numFmtId="180" fontId="5" fillId="0" borderId="0" xfId="8" applyNumberFormat="1" applyFont="1"/>
    <xf numFmtId="174" fontId="3" fillId="0" borderId="0" xfId="9" applyNumberFormat="1" applyFont="1"/>
    <xf numFmtId="175" fontId="8" fillId="0" borderId="0" xfId="8" applyNumberFormat="1" applyFont="1"/>
    <xf numFmtId="168" fontId="5" fillId="0" borderId="1" xfId="9" applyNumberFormat="1" applyFont="1" applyBorder="1" applyAlignment="1">
      <alignment horizontal="right" vertical="center"/>
    </xf>
    <xf numFmtId="168" fontId="7" fillId="0" borderId="0" xfId="8" applyNumberFormat="1" applyFont="1"/>
    <xf numFmtId="166" fontId="7" fillId="0" borderId="0" xfId="8" applyNumberFormat="1" applyFont="1"/>
    <xf numFmtId="176" fontId="5" fillId="0" borderId="1" xfId="9" applyNumberFormat="1" applyFont="1" applyBorder="1" applyAlignment="1">
      <alignment horizontal="right" vertical="center"/>
    </xf>
    <xf numFmtId="0" fontId="7" fillId="0" borderId="0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168" fontId="5" fillId="0" borderId="0" xfId="0" applyNumberFormat="1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center" vertical="center" wrapText="1"/>
    </xf>
    <xf numFmtId="177" fontId="5" fillId="0" borderId="0" xfId="0" applyNumberFormat="1" applyFont="1" applyBorder="1" applyAlignment="1">
      <alignment horizontal="center" vertical="center" wrapText="1"/>
    </xf>
    <xf numFmtId="168" fontId="7" fillId="0" borderId="0" xfId="0" applyNumberFormat="1" applyFont="1" applyBorder="1" applyAlignment="1">
      <alignment horizontal="center" vertical="center" wrapText="1"/>
    </xf>
    <xf numFmtId="173" fontId="7" fillId="0" borderId="0" xfId="0" applyNumberFormat="1" applyFont="1" applyBorder="1" applyAlignment="1">
      <alignment horizontal="center" vertical="center" wrapText="1"/>
    </xf>
    <xf numFmtId="168" fontId="8" fillId="0" borderId="0" xfId="0" applyNumberFormat="1" applyFont="1" applyBorder="1" applyAlignment="1">
      <alignment horizontal="center" vertical="center" wrapText="1"/>
    </xf>
    <xf numFmtId="166" fontId="5" fillId="0" borderId="1" xfId="12" applyNumberFormat="1" applyFont="1" applyBorder="1" applyAlignment="1">
      <alignment horizontal="right" vertical="center"/>
    </xf>
    <xf numFmtId="169" fontId="5" fillId="3" borderId="1" xfId="9" applyNumberFormat="1" applyFont="1" applyFill="1" applyBorder="1" applyAlignment="1">
      <alignment horizontal="right"/>
    </xf>
    <xf numFmtId="169" fontId="3" fillId="3" borderId="1" xfId="9" applyNumberFormat="1" applyFont="1" applyFill="1" applyBorder="1" applyAlignment="1">
      <alignment horizontal="right" vertical="center"/>
    </xf>
    <xf numFmtId="171" fontId="3" fillId="0" borderId="0" xfId="9" applyNumberFormat="1" applyFont="1"/>
    <xf numFmtId="177" fontId="5" fillId="0" borderId="0" xfId="9" applyNumberFormat="1" applyFont="1"/>
    <xf numFmtId="0" fontId="15" fillId="3" borderId="0" xfId="0" applyFont="1" applyFill="1"/>
    <xf numFmtId="0" fontId="15" fillId="0" borderId="0" xfId="0" applyFont="1" applyFill="1"/>
    <xf numFmtId="0" fontId="15" fillId="3" borderId="0" xfId="0" applyFont="1" applyFill="1" applyAlignment="1">
      <alignment horizontal="center"/>
    </xf>
    <xf numFmtId="0" fontId="15" fillId="3" borderId="0" xfId="0" applyFont="1" applyFill="1" applyAlignment="1"/>
    <xf numFmtId="0" fontId="15" fillId="3" borderId="0" xfId="0" applyFont="1" applyFill="1" applyAlignment="1">
      <alignment horizontal="left"/>
    </xf>
    <xf numFmtId="0" fontId="15" fillId="3" borderId="0" xfId="0" applyFont="1" applyFill="1" applyAlignment="1">
      <alignment vertical="center" wrapText="1"/>
    </xf>
    <xf numFmtId="0" fontId="15" fillId="3" borderId="0" xfId="0" applyFont="1" applyFill="1" applyAlignment="1">
      <alignment horizontal="left" vertical="center" wrapText="1"/>
    </xf>
    <xf numFmtId="0" fontId="16" fillId="3" borderId="0" xfId="0" applyFont="1" applyFill="1" applyAlignment="1">
      <alignment vertical="center" wrapText="1"/>
    </xf>
    <xf numFmtId="0" fontId="16" fillId="3" borderId="0" xfId="0" applyFont="1" applyFill="1" applyAlignment="1" applyProtection="1">
      <alignment vertical="center" wrapText="1"/>
      <protection locked="0"/>
    </xf>
    <xf numFmtId="0" fontId="17" fillId="3" borderId="0" xfId="0" applyFont="1" applyFill="1"/>
    <xf numFmtId="0" fontId="17" fillId="3" borderId="0" xfId="0" applyFont="1" applyFill="1" applyBorder="1" applyAlignment="1">
      <alignment vertical="center" wrapText="1"/>
    </xf>
    <xf numFmtId="168" fontId="17" fillId="3" borderId="0" xfId="0" applyNumberFormat="1" applyFont="1" applyFill="1" applyBorder="1"/>
    <xf numFmtId="172" fontId="17" fillId="3" borderId="0" xfId="0" applyNumberFormat="1" applyFont="1" applyFill="1"/>
    <xf numFmtId="0" fontId="17" fillId="4" borderId="0" xfId="0" applyFont="1" applyFill="1"/>
    <xf numFmtId="0" fontId="17" fillId="3" borderId="0" xfId="0" applyFont="1" applyFill="1" applyAlignment="1"/>
    <xf numFmtId="4" fontId="17" fillId="3" borderId="0" xfId="0" applyNumberFormat="1" applyFont="1" applyFill="1"/>
    <xf numFmtId="172" fontId="15" fillId="3" borderId="0" xfId="0" applyNumberFormat="1" applyFont="1" applyFill="1"/>
    <xf numFmtId="181" fontId="15" fillId="3" borderId="0" xfId="0" applyNumberFormat="1" applyFont="1" applyFill="1"/>
    <xf numFmtId="179" fontId="15" fillId="3" borderId="0" xfId="0" applyNumberFormat="1" applyFont="1" applyFill="1"/>
    <xf numFmtId="168" fontId="17" fillId="5" borderId="0" xfId="0" applyNumberFormat="1" applyFont="1" applyFill="1" applyBorder="1"/>
    <xf numFmtId="172" fontId="17" fillId="5" borderId="0" xfId="0" applyNumberFormat="1" applyFont="1" applyFill="1"/>
    <xf numFmtId="0" fontId="17" fillId="5" borderId="0" xfId="0" applyFont="1" applyFill="1"/>
    <xf numFmtId="178" fontId="5" fillId="0" borderId="1" xfId="6" applyNumberFormat="1" applyFont="1" applyBorder="1" applyAlignment="1">
      <alignment horizontal="right" vertical="center"/>
    </xf>
    <xf numFmtId="178" fontId="5" fillId="0" borderId="1" xfId="9" applyNumberFormat="1" applyFont="1" applyBorder="1" applyAlignment="1">
      <alignment horizontal="right" vertical="center"/>
    </xf>
    <xf numFmtId="178" fontId="3" fillId="0" borderId="1" xfId="6" applyNumberFormat="1" applyFont="1" applyBorder="1" applyAlignment="1">
      <alignment horizontal="right" vertical="center"/>
    </xf>
    <xf numFmtId="1" fontId="3" fillId="0" borderId="2" xfId="11" applyNumberFormat="1" applyFont="1" applyBorder="1" applyAlignment="1">
      <alignment horizontal="right" vertical="center"/>
    </xf>
    <xf numFmtId="1" fontId="3" fillId="0" borderId="1" xfId="11" applyNumberFormat="1" applyFont="1" applyBorder="1" applyAlignment="1">
      <alignment horizontal="center" vertical="center" wrapText="1"/>
    </xf>
    <xf numFmtId="166" fontId="5" fillId="0" borderId="0" xfId="9" applyNumberFormat="1" applyFont="1" applyAlignment="1">
      <alignment horizontal="right"/>
    </xf>
    <xf numFmtId="165" fontId="3" fillId="0" borderId="1" xfId="9" applyNumberFormat="1" applyFont="1" applyBorder="1" applyAlignment="1">
      <alignment horizontal="right" vertical="center"/>
    </xf>
    <xf numFmtId="165" fontId="3" fillId="0" borderId="2" xfId="11" applyNumberFormat="1" applyFont="1" applyBorder="1" applyAlignment="1">
      <alignment horizontal="right" vertical="center"/>
    </xf>
    <xf numFmtId="169" fontId="7" fillId="0" borderId="0" xfId="8" applyNumberFormat="1" applyFont="1"/>
    <xf numFmtId="167" fontId="3" fillId="0" borderId="2" xfId="11" applyNumberFormat="1" applyFont="1" applyBorder="1" applyAlignment="1">
      <alignment horizontal="right" vertical="center"/>
    </xf>
    <xf numFmtId="166" fontId="5" fillId="2" borderId="1" xfId="3" applyNumberFormat="1" applyFont="1" applyFill="1" applyBorder="1" applyAlignment="1">
      <alignment horizontal="right" vertical="center" shrinkToFit="1"/>
    </xf>
    <xf numFmtId="166" fontId="5" fillId="2" borderId="1" xfId="4" applyNumberFormat="1" applyFont="1" applyFill="1" applyBorder="1" applyAlignment="1">
      <alignment horizontal="right" vertical="center" shrinkToFit="1"/>
    </xf>
    <xf numFmtId="166" fontId="5" fillId="0" borderId="0" xfId="9" applyNumberFormat="1" applyFont="1" applyFill="1"/>
    <xf numFmtId="166" fontId="5" fillId="2" borderId="1" xfId="5" applyNumberFormat="1" applyFont="1" applyFill="1" applyBorder="1" applyAlignment="1">
      <alignment horizontal="right" vertical="top" shrinkToFit="1"/>
    </xf>
    <xf numFmtId="166" fontId="3" fillId="0" borderId="1" xfId="0" applyNumberFormat="1" applyFont="1" applyBorder="1" applyAlignment="1">
      <alignment horizontal="right" vertical="center"/>
    </xf>
    <xf numFmtId="166" fontId="5" fillId="0" borderId="0" xfId="9" applyNumberFormat="1" applyFont="1"/>
    <xf numFmtId="166" fontId="5" fillId="0" borderId="1" xfId="0" applyNumberFormat="1" applyFont="1" applyFill="1" applyBorder="1" applyAlignment="1">
      <alignment horizontal="right" vertical="center"/>
    </xf>
    <xf numFmtId="169" fontId="3" fillId="0" borderId="1" xfId="11" applyNumberFormat="1" applyFont="1" applyBorder="1" applyAlignment="1">
      <alignment horizontal="right" vertical="center"/>
    </xf>
    <xf numFmtId="167" fontId="3" fillId="0" borderId="1" xfId="9" applyNumberFormat="1" applyFont="1" applyBorder="1" applyAlignment="1">
      <alignment horizontal="right" vertical="center"/>
    </xf>
    <xf numFmtId="169" fontId="5" fillId="0" borderId="1" xfId="12" applyNumberFormat="1" applyFont="1" applyBorder="1" applyAlignment="1">
      <alignment horizontal="right" vertical="center"/>
    </xf>
    <xf numFmtId="169" fontId="5" fillId="0" borderId="1" xfId="12" applyNumberFormat="1" applyFont="1" applyBorder="1" applyAlignment="1">
      <alignment horizontal="right"/>
    </xf>
    <xf numFmtId="169" fontId="5" fillId="0" borderId="1" xfId="12" applyNumberFormat="1" applyFont="1" applyFill="1" applyBorder="1" applyAlignment="1">
      <alignment horizontal="right" vertical="center"/>
    </xf>
    <xf numFmtId="169" fontId="5" fillId="2" borderId="1" xfId="12" applyNumberFormat="1" applyFont="1" applyFill="1" applyBorder="1" applyAlignment="1">
      <alignment horizontal="right" vertical="top" shrinkToFit="1"/>
    </xf>
    <xf numFmtId="172" fontId="3" fillId="0" borderId="0" xfId="9" applyNumberFormat="1" applyFont="1"/>
    <xf numFmtId="166" fontId="18" fillId="0" borderId="1" xfId="0" applyNumberFormat="1" applyFont="1" applyBorder="1" applyAlignment="1">
      <alignment horizontal="center" vertical="center" wrapText="1"/>
    </xf>
    <xf numFmtId="166" fontId="19" fillId="3" borderId="1" xfId="0" applyNumberFormat="1" applyFont="1" applyFill="1" applyBorder="1" applyAlignment="1">
      <alignment horizontal="center" vertical="center" wrapText="1"/>
    </xf>
    <xf numFmtId="166" fontId="19" fillId="0" borderId="1" xfId="0" applyNumberFormat="1" applyFont="1" applyBorder="1" applyAlignment="1">
      <alignment horizontal="center" vertical="center" wrapText="1"/>
    </xf>
    <xf numFmtId="166" fontId="18" fillId="3" borderId="1" xfId="0" applyNumberFormat="1" applyFont="1" applyFill="1" applyBorder="1" applyAlignment="1">
      <alignment horizontal="center" vertical="center" wrapText="1"/>
    </xf>
    <xf numFmtId="166" fontId="18" fillId="6" borderId="1" xfId="0" applyNumberFormat="1" applyFont="1" applyFill="1" applyBorder="1" applyAlignment="1">
      <alignment horizontal="center" vertical="center" wrapText="1"/>
    </xf>
    <xf numFmtId="166" fontId="19" fillId="0" borderId="1" xfId="0" applyNumberFormat="1" applyFont="1" applyFill="1" applyBorder="1" applyAlignment="1">
      <alignment horizontal="center" vertical="center" wrapText="1"/>
    </xf>
    <xf numFmtId="166" fontId="18" fillId="5" borderId="1" xfId="0" applyNumberFormat="1" applyFont="1" applyFill="1" applyBorder="1" applyAlignment="1">
      <alignment horizontal="center" vertical="center" wrapText="1"/>
    </xf>
    <xf numFmtId="166" fontId="19" fillId="6" borderId="1" xfId="0" applyNumberFormat="1" applyFont="1" applyFill="1" applyBorder="1" applyAlignment="1">
      <alignment horizontal="center" vertical="center" wrapText="1"/>
    </xf>
    <xf numFmtId="167" fontId="19" fillId="3" borderId="1" xfId="0" applyNumberFormat="1" applyFont="1" applyFill="1" applyBorder="1" applyAlignment="1">
      <alignment horizontal="center" vertical="center" wrapText="1"/>
    </xf>
    <xf numFmtId="167" fontId="19" fillId="0" borderId="1" xfId="0" applyNumberFormat="1" applyFont="1" applyBorder="1" applyAlignment="1">
      <alignment horizontal="center" vertical="center" wrapText="1"/>
    </xf>
    <xf numFmtId="166" fontId="5" fillId="5" borderId="1" xfId="11" applyNumberFormat="1" applyFont="1" applyFill="1" applyBorder="1" applyAlignment="1">
      <alignment horizontal="right" vertical="center"/>
    </xf>
    <xf numFmtId="2" fontId="3" fillId="0" borderId="0" xfId="9" applyNumberFormat="1" applyFont="1"/>
    <xf numFmtId="2" fontId="5" fillId="0" borderId="0" xfId="0" applyNumberFormat="1" applyFont="1" applyBorder="1" applyAlignment="1">
      <alignment horizontal="center" vertical="center" wrapText="1"/>
    </xf>
    <xf numFmtId="0" fontId="17" fillId="5" borderId="0" xfId="0" applyFont="1" applyFill="1" applyAlignment="1"/>
    <xf numFmtId="169" fontId="3" fillId="0" borderId="2" xfId="11" applyNumberFormat="1" applyFont="1" applyBorder="1" applyAlignment="1">
      <alignment horizontal="right" vertical="center"/>
    </xf>
    <xf numFmtId="167" fontId="5" fillId="0" borderId="1" xfId="0" applyNumberFormat="1" applyFont="1" applyBorder="1" applyAlignment="1">
      <alignment horizontal="right" vertical="center"/>
    </xf>
    <xf numFmtId="167" fontId="5" fillId="0" borderId="1" xfId="11" applyNumberFormat="1" applyFont="1" applyFill="1" applyBorder="1" applyAlignment="1">
      <alignment horizontal="right" vertical="center"/>
    </xf>
    <xf numFmtId="169" fontId="5" fillId="0" borderId="1" xfId="11" applyNumberFormat="1" applyFont="1" applyBorder="1" applyAlignment="1">
      <alignment horizontal="right" vertical="center"/>
    </xf>
    <xf numFmtId="169" fontId="5" fillId="0" borderId="1" xfId="11" applyNumberFormat="1" applyFont="1" applyFill="1" applyBorder="1" applyAlignment="1">
      <alignment horizontal="right" vertical="center"/>
    </xf>
    <xf numFmtId="169" fontId="5" fillId="0" borderId="1" xfId="0" applyNumberFormat="1" applyFont="1" applyBorder="1" applyAlignment="1">
      <alignment horizontal="right" vertical="center"/>
    </xf>
    <xf numFmtId="169" fontId="3" fillId="0" borderId="1" xfId="11" applyNumberFormat="1" applyFont="1" applyFill="1" applyBorder="1" applyAlignment="1">
      <alignment horizontal="right" vertical="center"/>
    </xf>
    <xf numFmtId="169" fontId="3" fillId="0" borderId="1" xfId="1" applyNumberFormat="1" applyFont="1" applyBorder="1" applyAlignment="1">
      <alignment horizontal="right" vertical="center"/>
    </xf>
    <xf numFmtId="169" fontId="5" fillId="3" borderId="1" xfId="0" applyNumberFormat="1" applyFont="1" applyFill="1" applyBorder="1" applyAlignment="1">
      <alignment horizontal="right" vertical="center"/>
    </xf>
    <xf numFmtId="169" fontId="5" fillId="2" borderId="1" xfId="2" applyNumberFormat="1" applyFont="1" applyFill="1" applyBorder="1" applyAlignment="1">
      <alignment horizontal="right" vertical="center" shrinkToFit="1"/>
    </xf>
    <xf numFmtId="169" fontId="5" fillId="2" borderId="1" xfId="3" applyNumberFormat="1" applyFont="1" applyFill="1" applyBorder="1" applyAlignment="1">
      <alignment horizontal="right" vertical="center" shrinkToFit="1"/>
    </xf>
    <xf numFmtId="169" fontId="5" fillId="2" borderId="1" xfId="4" applyNumberFormat="1" applyFont="1" applyFill="1" applyBorder="1" applyAlignment="1">
      <alignment horizontal="right" vertical="center" shrinkToFit="1"/>
    </xf>
    <xf numFmtId="169" fontId="3" fillId="0" borderId="1" xfId="0" applyNumberFormat="1" applyFont="1" applyBorder="1" applyAlignment="1">
      <alignment horizontal="right" vertical="center"/>
    </xf>
    <xf numFmtId="176" fontId="5" fillId="0" borderId="1" xfId="11" applyNumberFormat="1" applyFont="1" applyFill="1" applyBorder="1" applyAlignment="1">
      <alignment horizontal="right" vertical="center"/>
    </xf>
    <xf numFmtId="176" fontId="3" fillId="0" borderId="1" xfId="0" applyNumberFormat="1" applyFont="1" applyBorder="1" applyAlignment="1">
      <alignment horizontal="right" vertical="center"/>
    </xf>
    <xf numFmtId="176" fontId="3" fillId="0" borderId="1" xfId="11" applyNumberFormat="1" applyFont="1" applyFill="1" applyBorder="1" applyAlignment="1">
      <alignment horizontal="right" vertical="center"/>
    </xf>
    <xf numFmtId="168" fontId="3" fillId="0" borderId="1" xfId="11" applyNumberFormat="1" applyFont="1" applyBorder="1" applyAlignment="1">
      <alignment horizontal="right" vertical="center"/>
    </xf>
    <xf numFmtId="172" fontId="5" fillId="0" borderId="0" xfId="9" applyNumberFormat="1" applyFont="1" applyAlignment="1">
      <alignment horizontal="center"/>
    </xf>
    <xf numFmtId="172" fontId="5" fillId="0" borderId="0" xfId="9" applyNumberFormat="1" applyFont="1" applyAlignment="1">
      <alignment horizontal="right"/>
    </xf>
    <xf numFmtId="169" fontId="5" fillId="5" borderId="1" xfId="9" applyNumberFormat="1" applyFont="1" applyFill="1" applyBorder="1" applyAlignment="1">
      <alignment horizontal="right" vertical="center"/>
    </xf>
    <xf numFmtId="169" fontId="3" fillId="5" borderId="1" xfId="6" applyNumberFormat="1" applyFont="1" applyFill="1" applyBorder="1" applyAlignment="1">
      <alignment horizontal="right" vertical="center"/>
    </xf>
    <xf numFmtId="169" fontId="5" fillId="5" borderId="1" xfId="6" applyNumberFormat="1" applyFont="1" applyFill="1" applyBorder="1" applyAlignment="1">
      <alignment horizontal="right" vertical="center"/>
    </xf>
    <xf numFmtId="178" fontId="5" fillId="5" borderId="1" xfId="6" applyNumberFormat="1" applyFont="1" applyFill="1" applyBorder="1" applyAlignment="1">
      <alignment horizontal="right" vertical="center"/>
    </xf>
    <xf numFmtId="178" fontId="5" fillId="5" borderId="1" xfId="9" applyNumberFormat="1" applyFont="1" applyFill="1" applyBorder="1" applyAlignment="1">
      <alignment horizontal="right" vertical="center"/>
    </xf>
    <xf numFmtId="172" fontId="3" fillId="0" borderId="2" xfId="11" applyNumberFormat="1" applyFont="1" applyBorder="1" applyAlignment="1">
      <alignment horizontal="right" vertical="center"/>
    </xf>
    <xf numFmtId="166" fontId="3" fillId="2" borderId="1" xfId="4" applyNumberFormat="1" applyFont="1" applyFill="1" applyBorder="1" applyAlignment="1">
      <alignment horizontal="right" vertical="center" shrinkToFit="1"/>
    </xf>
    <xf numFmtId="166" fontId="22" fillId="0" borderId="1" xfId="6" applyNumberFormat="1" applyFont="1" applyBorder="1" applyAlignment="1">
      <alignment horizontal="right"/>
    </xf>
    <xf numFmtId="0" fontId="23" fillId="0" borderId="1" xfId="11" applyFont="1" applyBorder="1" applyAlignment="1">
      <alignment horizontal="center"/>
    </xf>
    <xf numFmtId="0" fontId="23" fillId="0" borderId="1" xfId="11" applyFont="1" applyBorder="1" applyAlignment="1"/>
    <xf numFmtId="172" fontId="5" fillId="0" borderId="0" xfId="9" applyNumberFormat="1" applyFont="1"/>
    <xf numFmtId="172" fontId="7" fillId="0" borderId="0" xfId="8" applyNumberFormat="1" applyFont="1"/>
    <xf numFmtId="176" fontId="3" fillId="0" borderId="0" xfId="9" applyNumberFormat="1" applyFont="1"/>
    <xf numFmtId="172" fontId="3" fillId="0" borderId="1" xfId="11" applyNumberFormat="1" applyFont="1" applyBorder="1" applyAlignment="1">
      <alignment horizontal="right" vertical="center"/>
    </xf>
    <xf numFmtId="172" fontId="3" fillId="3" borderId="1" xfId="12" applyNumberFormat="1" applyFont="1" applyFill="1" applyBorder="1" applyAlignment="1">
      <alignment horizontal="right" vertical="center"/>
    </xf>
    <xf numFmtId="2" fontId="3" fillId="0" borderId="1" xfId="11" applyNumberFormat="1" applyFont="1" applyBorder="1" applyAlignment="1">
      <alignment horizontal="right" vertical="center"/>
    </xf>
    <xf numFmtId="172" fontId="3" fillId="0" borderId="1" xfId="12" applyNumberFormat="1" applyFont="1" applyBorder="1" applyAlignment="1">
      <alignment horizontal="right" vertical="center"/>
    </xf>
    <xf numFmtId="176" fontId="3" fillId="0" borderId="1" xfId="11" applyNumberFormat="1" applyFont="1" applyBorder="1" applyAlignment="1">
      <alignment horizontal="right" vertical="center"/>
    </xf>
    <xf numFmtId="176" fontId="3" fillId="3" borderId="1" xfId="12" applyNumberFormat="1" applyFont="1" applyFill="1" applyBorder="1" applyAlignment="1">
      <alignment horizontal="right" vertical="center"/>
    </xf>
    <xf numFmtId="176" fontId="3" fillId="0" borderId="1" xfId="12" applyNumberFormat="1" applyFont="1" applyBorder="1" applyAlignment="1">
      <alignment horizontal="right" vertical="center"/>
    </xf>
    <xf numFmtId="183" fontId="3" fillId="0" borderId="1" xfId="11" applyNumberFormat="1" applyFont="1" applyBorder="1" applyAlignment="1">
      <alignment horizontal="right" vertical="center"/>
    </xf>
    <xf numFmtId="168" fontId="17" fillId="0" borderId="0" xfId="0" applyNumberFormat="1" applyFont="1" applyFill="1" applyBorder="1"/>
    <xf numFmtId="172" fontId="17" fillId="0" borderId="0" xfId="0" applyNumberFormat="1" applyFont="1" applyFill="1"/>
    <xf numFmtId="0" fontId="17" fillId="0" borderId="0" xfId="0" applyFont="1" applyFill="1"/>
    <xf numFmtId="176" fontId="3" fillId="0" borderId="1" xfId="9" applyNumberFormat="1" applyFont="1" applyBorder="1" applyAlignment="1">
      <alignment horizontal="right" vertical="center"/>
    </xf>
    <xf numFmtId="174" fontId="3" fillId="0" borderId="1" xfId="1" applyNumberFormat="1" applyFont="1" applyBorder="1" applyAlignment="1">
      <alignment horizontal="right" vertical="center"/>
    </xf>
    <xf numFmtId="166" fontId="5" fillId="0" borderId="1" xfId="2" applyNumberFormat="1" applyFont="1" applyFill="1" applyBorder="1" applyAlignment="1">
      <alignment horizontal="right" vertical="center"/>
    </xf>
    <xf numFmtId="166" fontId="5" fillId="2" borderId="1" xfId="0" applyNumberFormat="1" applyFont="1" applyFill="1" applyBorder="1" applyAlignment="1">
      <alignment horizontal="right" vertical="center" shrinkToFit="1"/>
    </xf>
    <xf numFmtId="183" fontId="5" fillId="0" borderId="1" xfId="11" applyNumberFormat="1" applyFont="1" applyFill="1" applyBorder="1" applyAlignment="1">
      <alignment horizontal="right" vertical="center"/>
    </xf>
    <xf numFmtId="184" fontId="3" fillId="0" borderId="1" xfId="11" applyNumberFormat="1" applyFont="1" applyBorder="1" applyAlignment="1">
      <alignment horizontal="right" vertical="center"/>
    </xf>
    <xf numFmtId="166" fontId="19" fillId="5" borderId="1" xfId="0" applyNumberFormat="1" applyFont="1" applyFill="1" applyBorder="1" applyAlignment="1">
      <alignment horizontal="center" vertical="center" wrapText="1"/>
    </xf>
    <xf numFmtId="166" fontId="24" fillId="0" borderId="1" xfId="6" applyNumberFormat="1" applyFont="1" applyBorder="1" applyAlignment="1">
      <alignment horizontal="right"/>
    </xf>
    <xf numFmtId="167" fontId="3" fillId="0" borderId="0" xfId="9" applyNumberFormat="1" applyFont="1"/>
    <xf numFmtId="185" fontId="3" fillId="0" borderId="0" xfId="9" applyNumberFormat="1" applyFont="1"/>
    <xf numFmtId="2" fontId="3" fillId="0" borderId="1" xfId="11" applyNumberFormat="1" applyFont="1" applyFill="1" applyBorder="1" applyAlignment="1">
      <alignment horizontal="right" vertical="center"/>
    </xf>
    <xf numFmtId="2" fontId="5" fillId="2" borderId="1" xfId="4" applyNumberFormat="1" applyFont="1" applyFill="1" applyBorder="1" applyAlignment="1">
      <alignment horizontal="right" vertical="center" shrinkToFit="1"/>
    </xf>
    <xf numFmtId="2" fontId="5" fillId="0" borderId="1" xfId="0" applyNumberFormat="1" applyFont="1" applyBorder="1" applyAlignment="1">
      <alignment horizontal="right" vertical="center"/>
    </xf>
    <xf numFmtId="2" fontId="3" fillId="0" borderId="1" xfId="0" applyNumberFormat="1" applyFont="1" applyBorder="1" applyAlignment="1">
      <alignment horizontal="right" vertical="center"/>
    </xf>
    <xf numFmtId="167" fontId="21" fillId="0" borderId="1" xfId="11" applyNumberFormat="1" applyFont="1" applyBorder="1" applyAlignment="1">
      <alignment horizontal="right" vertical="center"/>
    </xf>
    <xf numFmtId="49" fontId="3" fillId="0" borderId="1" xfId="12" applyNumberFormat="1" applyFont="1" applyBorder="1" applyAlignment="1">
      <alignment horizontal="right" vertical="center"/>
    </xf>
    <xf numFmtId="0" fontId="3" fillId="0" borderId="8" xfId="11" applyFont="1" applyBorder="1" applyAlignment="1">
      <alignment horizontal="center"/>
    </xf>
    <xf numFmtId="0" fontId="3" fillId="0" borderId="8" xfId="11" applyFont="1" applyBorder="1"/>
    <xf numFmtId="166" fontId="3" fillId="0" borderId="8" xfId="11" applyNumberFormat="1" applyFont="1" applyBorder="1" applyAlignment="1">
      <alignment horizontal="right" vertical="center"/>
    </xf>
    <xf numFmtId="0" fontId="27" fillId="3" borderId="3" xfId="0" applyFont="1" applyFill="1" applyBorder="1" applyAlignment="1">
      <alignment vertical="center" wrapText="1"/>
    </xf>
    <xf numFmtId="0" fontId="27" fillId="3" borderId="4" xfId="0" applyFont="1" applyFill="1" applyBorder="1" applyAlignment="1">
      <alignment vertical="center" wrapText="1"/>
    </xf>
    <xf numFmtId="0" fontId="27" fillId="3" borderId="5" xfId="0" applyFont="1" applyFill="1" applyBorder="1" applyAlignment="1">
      <alignment vertical="center" wrapText="1"/>
    </xf>
    <xf numFmtId="0" fontId="27" fillId="3" borderId="7" xfId="0" applyFont="1" applyFill="1" applyBorder="1" applyAlignment="1">
      <alignment horizontal="left" vertical="center" wrapText="1"/>
    </xf>
    <xf numFmtId="0" fontId="27" fillId="3" borderId="6" xfId="0" applyFont="1" applyFill="1" applyBorder="1" applyAlignment="1">
      <alignment horizontal="left" vertical="center" wrapText="1"/>
    </xf>
    <xf numFmtId="0" fontId="27" fillId="3" borderId="8" xfId="0" applyFont="1" applyFill="1" applyBorder="1" applyAlignment="1">
      <alignment vertical="center" wrapText="1"/>
    </xf>
    <xf numFmtId="0" fontId="27" fillId="3" borderId="0" xfId="0" applyFont="1" applyFill="1" applyBorder="1" applyAlignment="1">
      <alignment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4" xfId="0" applyFont="1" applyFill="1" applyBorder="1" applyAlignment="1">
      <alignment horizontal="center" vertical="center" wrapText="1"/>
    </xf>
    <xf numFmtId="0" fontId="27" fillId="3" borderId="5" xfId="0" applyFont="1" applyFill="1" applyBorder="1" applyAlignment="1">
      <alignment horizontal="center" vertical="center" wrapText="1"/>
    </xf>
    <xf numFmtId="49" fontId="27" fillId="3" borderId="9" xfId="0" applyNumberFormat="1" applyFont="1" applyFill="1" applyBorder="1" applyAlignment="1">
      <alignment horizontal="center" vertical="center" wrapText="1"/>
    </xf>
    <xf numFmtId="49" fontId="27" fillId="3" borderId="6" xfId="0" applyNumberFormat="1" applyFont="1" applyFill="1" applyBorder="1" applyAlignment="1">
      <alignment horizontal="center" vertical="center" wrapText="1"/>
    </xf>
    <xf numFmtId="49" fontId="27" fillId="3" borderId="4" xfId="0" applyNumberFormat="1" applyFont="1" applyFill="1" applyBorder="1" applyAlignment="1">
      <alignment horizontal="center" vertical="center" wrapText="1"/>
    </xf>
    <xf numFmtId="49" fontId="27" fillId="3" borderId="7" xfId="0" applyNumberFormat="1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27" fillId="3" borderId="0" xfId="0" applyFont="1" applyFill="1" applyAlignment="1">
      <alignment horizontal="center"/>
    </xf>
    <xf numFmtId="0" fontId="27" fillId="3" borderId="1" xfId="0" applyFont="1" applyFill="1" applyBorder="1" applyAlignment="1">
      <alignment horizontal="center"/>
    </xf>
    <xf numFmtId="166" fontId="27" fillId="3" borderId="1" xfId="0" applyNumberFormat="1" applyFont="1" applyFill="1" applyBorder="1"/>
    <xf numFmtId="167" fontId="27" fillId="0" borderId="1" xfId="0" applyNumberFormat="1" applyFont="1" applyFill="1" applyBorder="1"/>
    <xf numFmtId="167" fontId="27" fillId="3" borderId="1" xfId="0" applyNumberFormat="1" applyFont="1" applyFill="1" applyBorder="1" applyAlignment="1">
      <alignment vertical="center" wrapText="1"/>
    </xf>
    <xf numFmtId="167" fontId="26" fillId="3" borderId="1" xfId="0" applyNumberFormat="1" applyFont="1" applyFill="1" applyBorder="1"/>
    <xf numFmtId="167" fontId="27" fillId="3" borderId="1" xfId="0" applyNumberFormat="1" applyFont="1" applyFill="1" applyBorder="1" applyAlignment="1" applyProtection="1">
      <alignment vertical="center" wrapText="1"/>
    </xf>
    <xf numFmtId="167" fontId="27" fillId="5" borderId="1" xfId="0" applyNumberFormat="1" applyFont="1" applyFill="1" applyBorder="1" applyAlignment="1" applyProtection="1">
      <alignment vertical="center" wrapText="1"/>
    </xf>
    <xf numFmtId="166" fontId="27" fillId="3" borderId="1" xfId="0" applyNumberFormat="1" applyFont="1" applyFill="1" applyBorder="1" applyAlignment="1">
      <alignment vertical="center" wrapText="1"/>
    </xf>
    <xf numFmtId="167" fontId="27" fillId="3" borderId="1" xfId="0" applyNumberFormat="1" applyFont="1" applyFill="1" applyBorder="1" applyAlignment="1" applyProtection="1">
      <alignment vertical="center" wrapText="1"/>
      <protection locked="0"/>
    </xf>
    <xf numFmtId="166" fontId="27" fillId="5" borderId="1" xfId="0" applyNumberFormat="1" applyFont="1" applyFill="1" applyBorder="1" applyAlignment="1" applyProtection="1">
      <alignment vertical="center" wrapText="1"/>
      <protection locked="0"/>
    </xf>
    <xf numFmtId="167" fontId="27" fillId="0" borderId="1" xfId="0" applyNumberFormat="1" applyFont="1" applyFill="1" applyBorder="1" applyAlignment="1">
      <alignment vertical="center" wrapText="1"/>
    </xf>
    <xf numFmtId="166" fontId="27" fillId="3" borderId="1" xfId="0" applyNumberFormat="1" applyFont="1" applyFill="1" applyBorder="1" applyAlignment="1" applyProtection="1">
      <alignment vertical="center" wrapText="1"/>
      <protection locked="0"/>
    </xf>
    <xf numFmtId="167" fontId="27" fillId="5" borderId="1" xfId="0" applyNumberFormat="1" applyFont="1" applyFill="1" applyBorder="1" applyAlignment="1" applyProtection="1">
      <alignment vertical="center" wrapText="1"/>
      <protection locked="0"/>
    </xf>
    <xf numFmtId="167" fontId="27" fillId="5" borderId="1" xfId="0" applyNumberFormat="1" applyFont="1" applyFill="1" applyBorder="1" applyAlignment="1">
      <alignment vertical="center" wrapText="1"/>
    </xf>
    <xf numFmtId="172" fontId="27" fillId="3" borderId="1" xfId="0" applyNumberFormat="1" applyFont="1" applyFill="1" applyBorder="1" applyAlignment="1">
      <alignment vertical="center" wrapText="1"/>
    </xf>
    <xf numFmtId="167" fontId="27" fillId="3" borderId="1" xfId="0" applyNumberFormat="1" applyFont="1" applyFill="1" applyBorder="1" applyAlignment="1">
      <alignment horizontal="right" vertical="center" wrapText="1"/>
    </xf>
    <xf numFmtId="167" fontId="28" fillId="3" borderId="1" xfId="0" applyNumberFormat="1" applyFont="1" applyFill="1" applyBorder="1" applyAlignment="1" applyProtection="1">
      <alignment vertical="center" wrapText="1"/>
      <protection locked="0"/>
    </xf>
    <xf numFmtId="167" fontId="27" fillId="0" borderId="1" xfId="0" applyNumberFormat="1" applyFont="1" applyFill="1" applyBorder="1" applyAlignment="1" applyProtection="1">
      <alignment vertical="center" wrapText="1"/>
      <protection locked="0"/>
    </xf>
    <xf numFmtId="166" fontId="27" fillId="0" borderId="1" xfId="0" applyNumberFormat="1" applyFont="1" applyFill="1" applyBorder="1" applyAlignment="1" applyProtection="1">
      <alignment vertical="center" wrapText="1"/>
      <protection locked="0"/>
    </xf>
    <xf numFmtId="167" fontId="27" fillId="0" borderId="1" xfId="0" applyNumberFormat="1" applyFont="1" applyFill="1" applyBorder="1" applyAlignment="1">
      <alignment horizontal="right" vertical="center" wrapText="1"/>
    </xf>
    <xf numFmtId="167" fontId="28" fillId="3" borderId="1" xfId="0" applyNumberFormat="1" applyFont="1" applyFill="1" applyBorder="1" applyAlignment="1">
      <alignment vertical="center" wrapText="1"/>
    </xf>
    <xf numFmtId="166" fontId="27" fillId="0" borderId="1" xfId="0" applyNumberFormat="1" applyFont="1" applyFill="1" applyBorder="1" applyAlignment="1">
      <alignment vertical="center" wrapText="1"/>
    </xf>
    <xf numFmtId="167" fontId="28" fillId="0" borderId="1" xfId="0" applyNumberFormat="1" applyFont="1" applyFill="1" applyBorder="1" applyAlignment="1" applyProtection="1">
      <alignment vertical="center" wrapText="1"/>
      <protection locked="0"/>
    </xf>
    <xf numFmtId="167" fontId="26" fillId="0" borderId="1" xfId="0" applyNumberFormat="1" applyFont="1" applyFill="1" applyBorder="1"/>
    <xf numFmtId="166" fontId="27" fillId="0" borderId="1" xfId="0" applyNumberFormat="1" applyFont="1" applyFill="1" applyBorder="1"/>
    <xf numFmtId="167" fontId="27" fillId="0" borderId="1" xfId="0" applyNumberFormat="1" applyFont="1" applyFill="1" applyBorder="1" applyAlignment="1" applyProtection="1">
      <alignment vertical="center" wrapText="1"/>
    </xf>
    <xf numFmtId="166" fontId="27" fillId="5" borderId="1" xfId="0" applyNumberFormat="1" applyFont="1" applyFill="1" applyBorder="1"/>
    <xf numFmtId="167" fontId="27" fillId="5" borderId="1" xfId="0" applyNumberFormat="1" applyFont="1" applyFill="1" applyBorder="1"/>
    <xf numFmtId="167" fontId="26" fillId="5" borderId="1" xfId="0" applyNumberFormat="1" applyFont="1" applyFill="1" applyBorder="1"/>
    <xf numFmtId="166" fontId="27" fillId="5" borderId="1" xfId="0" applyNumberFormat="1" applyFont="1" applyFill="1" applyBorder="1" applyAlignment="1">
      <alignment vertical="center" wrapText="1"/>
    </xf>
    <xf numFmtId="167" fontId="27" fillId="5" borderId="1" xfId="0" applyNumberFormat="1" applyFont="1" applyFill="1" applyBorder="1" applyAlignment="1">
      <alignment horizontal="right" vertical="center" wrapText="1"/>
    </xf>
    <xf numFmtId="167" fontId="28" fillId="5" borderId="1" xfId="0" applyNumberFormat="1" applyFont="1" applyFill="1" applyBorder="1" applyAlignment="1" applyProtection="1">
      <alignment vertical="center" wrapText="1"/>
      <protection locked="0"/>
    </xf>
    <xf numFmtId="167" fontId="27" fillId="3" borderId="1" xfId="0" applyNumberFormat="1" applyFont="1" applyFill="1" applyBorder="1"/>
    <xf numFmtId="167" fontId="26" fillId="0" borderId="1" xfId="0" applyNumberFormat="1" applyFont="1" applyFill="1" applyBorder="1" applyAlignment="1">
      <alignment vertical="center" wrapText="1"/>
    </xf>
    <xf numFmtId="179" fontId="27" fillId="3" borderId="1" xfId="0" applyNumberFormat="1" applyFont="1" applyFill="1" applyBorder="1" applyAlignment="1" applyProtection="1">
      <alignment vertical="center" wrapText="1"/>
      <protection locked="0"/>
    </xf>
    <xf numFmtId="179" fontId="27" fillId="3" borderId="1" xfId="0" applyNumberFormat="1" applyFont="1" applyFill="1" applyBorder="1" applyAlignment="1">
      <alignment vertical="center" wrapText="1"/>
    </xf>
    <xf numFmtId="167" fontId="29" fillId="0" borderId="1" xfId="0" applyNumberFormat="1" applyFont="1" applyFill="1" applyBorder="1" applyAlignment="1">
      <alignment vertical="center" wrapText="1"/>
    </xf>
    <xf numFmtId="167" fontId="30" fillId="3" borderId="1" xfId="0" applyNumberFormat="1" applyFont="1" applyFill="1" applyBorder="1" applyAlignment="1">
      <alignment vertical="center" wrapText="1"/>
    </xf>
    <xf numFmtId="167" fontId="31" fillId="0" borderId="1" xfId="0" applyNumberFormat="1" applyFont="1" applyFill="1" applyBorder="1" applyAlignment="1">
      <alignment vertical="center" wrapText="1"/>
    </xf>
    <xf numFmtId="167" fontId="31" fillId="3" borderId="1" xfId="0" applyNumberFormat="1" applyFont="1" applyFill="1" applyBorder="1" applyAlignment="1">
      <alignment vertical="center" wrapText="1"/>
    </xf>
    <xf numFmtId="167" fontId="32" fillId="0" borderId="1" xfId="0" applyNumberFormat="1" applyFont="1" applyFill="1" applyBorder="1" applyAlignment="1">
      <alignment vertical="center" wrapText="1"/>
    </xf>
    <xf numFmtId="167" fontId="30" fillId="3" borderId="1" xfId="0" applyNumberFormat="1" applyFont="1" applyFill="1" applyBorder="1" applyAlignment="1">
      <alignment horizontal="right" vertical="center" wrapText="1"/>
    </xf>
    <xf numFmtId="167" fontId="30" fillId="0" borderId="1" xfId="0" applyNumberFormat="1" applyFont="1" applyFill="1" applyBorder="1" applyAlignment="1">
      <alignment vertical="center" wrapText="1"/>
    </xf>
    <xf numFmtId="0" fontId="33" fillId="3" borderId="1" xfId="10" applyFont="1" applyFill="1" applyBorder="1" applyAlignment="1">
      <alignment vertical="center" wrapText="1"/>
    </xf>
    <xf numFmtId="0" fontId="34" fillId="3" borderId="1" xfId="10" applyFont="1" applyFill="1" applyBorder="1" applyAlignment="1" applyProtection="1">
      <alignment vertical="center" wrapText="1"/>
      <protection locked="0"/>
    </xf>
    <xf numFmtId="0" fontId="34" fillId="0" borderId="1" xfId="10" applyFont="1" applyFill="1" applyBorder="1" applyAlignment="1" applyProtection="1">
      <alignment vertical="center" wrapText="1"/>
      <protection locked="0"/>
    </xf>
    <xf numFmtId="0" fontId="33" fillId="5" borderId="1" xfId="10" applyFont="1" applyFill="1" applyBorder="1" applyAlignment="1">
      <alignment vertical="center" wrapText="1"/>
    </xf>
    <xf numFmtId="0" fontId="34" fillId="5" borderId="1" xfId="10" applyFont="1" applyFill="1" applyBorder="1" applyAlignment="1" applyProtection="1">
      <alignment vertical="center" wrapText="1"/>
      <protection locked="0"/>
    </xf>
    <xf numFmtId="0" fontId="33" fillId="0" borderId="1" xfId="10" applyFont="1" applyFill="1" applyBorder="1" applyAlignment="1">
      <alignment vertical="center" wrapText="1"/>
    </xf>
    <xf numFmtId="0" fontId="35" fillId="0" borderId="1" xfId="10" applyFont="1" applyFill="1" applyBorder="1" applyAlignment="1">
      <alignment vertical="center" wrapText="1"/>
    </xf>
    <xf numFmtId="0" fontId="33" fillId="3" borderId="3" xfId="10" applyFont="1" applyFill="1" applyBorder="1" applyAlignment="1">
      <alignment vertical="center" wrapText="1"/>
    </xf>
    <xf numFmtId="0" fontId="34" fillId="3" borderId="5" xfId="10" applyFont="1" applyFill="1" applyBorder="1" applyAlignment="1" applyProtection="1">
      <alignment vertical="center" wrapText="1"/>
      <protection locked="0"/>
    </xf>
    <xf numFmtId="0" fontId="37" fillId="3" borderId="0" xfId="0" applyFont="1" applyFill="1" applyAlignment="1">
      <alignment vertical="center" wrapText="1"/>
    </xf>
    <xf numFmtId="0" fontId="37" fillId="0" borderId="0" xfId="0" applyFont="1" applyFill="1" applyAlignment="1">
      <alignment vertical="center" wrapText="1"/>
    </xf>
    <xf numFmtId="0" fontId="37" fillId="3" borderId="0" xfId="0" applyFont="1" applyFill="1"/>
    <xf numFmtId="0" fontId="38" fillId="3" borderId="0" xfId="0" applyFont="1" applyFill="1" applyAlignment="1">
      <alignment vertical="center" wrapText="1"/>
    </xf>
    <xf numFmtId="0" fontId="31" fillId="3" borderId="0" xfId="0" applyFont="1" applyFill="1" applyAlignment="1">
      <alignment vertical="center" wrapText="1"/>
    </xf>
    <xf numFmtId="0" fontId="31" fillId="0" borderId="0" xfId="0" applyFont="1" applyFill="1" applyAlignment="1">
      <alignment vertical="center" wrapText="1"/>
    </xf>
    <xf numFmtId="0" fontId="38" fillId="3" borderId="0" xfId="0" applyFont="1" applyFill="1"/>
    <xf numFmtId="0" fontId="18" fillId="0" borderId="1" xfId="11" applyFont="1" applyBorder="1" applyAlignment="1">
      <alignment horizontal="center"/>
    </xf>
    <xf numFmtId="0" fontId="19" fillId="0" borderId="1" xfId="11" applyFont="1" applyBorder="1" applyAlignment="1">
      <alignment horizontal="center"/>
    </xf>
    <xf numFmtId="0" fontId="19" fillId="0" borderId="1" xfId="11" applyFont="1" applyFill="1" applyBorder="1" applyAlignment="1">
      <alignment horizontal="center"/>
    </xf>
    <xf numFmtId="1" fontId="18" fillId="0" borderId="1" xfId="11" applyNumberFormat="1" applyFont="1" applyBorder="1" applyAlignment="1">
      <alignment horizontal="center"/>
    </xf>
    <xf numFmtId="0" fontId="18" fillId="0" borderId="1" xfId="11" applyFont="1" applyBorder="1" applyAlignment="1">
      <alignment horizontal="center" vertical="top"/>
    </xf>
    <xf numFmtId="0" fontId="18" fillId="0" borderId="2" xfId="11" applyFont="1" applyBorder="1" applyAlignment="1">
      <alignment horizontal="center"/>
    </xf>
    <xf numFmtId="49" fontId="18" fillId="0" borderId="1" xfId="9" applyNumberFormat="1" applyFont="1" applyBorder="1" applyAlignment="1">
      <alignment horizontal="center"/>
    </xf>
    <xf numFmtId="49" fontId="19" fillId="0" borderId="1" xfId="9" applyNumberFormat="1" applyFont="1" applyBorder="1" applyAlignment="1">
      <alignment horizontal="center"/>
    </xf>
    <xf numFmtId="49" fontId="18" fillId="0" borderId="3" xfId="8" applyNumberFormat="1" applyFont="1" applyBorder="1" applyAlignment="1">
      <alignment horizontal="center"/>
    </xf>
    <xf numFmtId="49" fontId="19" fillId="0" borderId="1" xfId="8" applyNumberFormat="1" applyFont="1" applyBorder="1" applyAlignment="1">
      <alignment horizontal="center"/>
    </xf>
    <xf numFmtId="49" fontId="19" fillId="0" borderId="3" xfId="9" applyNumberFormat="1" applyFont="1" applyBorder="1" applyAlignment="1">
      <alignment horizontal="center"/>
    </xf>
    <xf numFmtId="49" fontId="19" fillId="0" borderId="3" xfId="7" applyNumberFormat="1" applyFont="1" applyBorder="1" applyAlignment="1">
      <alignment horizontal="center"/>
    </xf>
    <xf numFmtId="0" fontId="18" fillId="0" borderId="1" xfId="9" applyFont="1" applyBorder="1" applyAlignment="1">
      <alignment horizontal="center"/>
    </xf>
    <xf numFmtId="0" fontId="19" fillId="0" borderId="0" xfId="9" applyFont="1" applyAlignment="1">
      <alignment horizontal="left"/>
    </xf>
    <xf numFmtId="0" fontId="19" fillId="0" borderId="0" xfId="9" applyFont="1" applyAlignment="1">
      <alignment wrapText="1"/>
    </xf>
    <xf numFmtId="166" fontId="18" fillId="0" borderId="0" xfId="9" applyNumberFormat="1" applyFont="1" applyAlignment="1">
      <alignment horizontal="right"/>
    </xf>
    <xf numFmtId="166" fontId="19" fillId="0" borderId="0" xfId="9" applyNumberFormat="1" applyFont="1" applyAlignment="1">
      <alignment horizontal="center"/>
    </xf>
    <xf numFmtId="0" fontId="19" fillId="0" borderId="0" xfId="8" applyFont="1" applyAlignment="1">
      <alignment horizontal="left"/>
    </xf>
    <xf numFmtId="166" fontId="19" fillId="0" borderId="0" xfId="8" applyNumberFormat="1" applyFont="1"/>
    <xf numFmtId="0" fontId="19" fillId="0" borderId="0" xfId="8" applyFont="1"/>
    <xf numFmtId="0" fontId="19" fillId="0" borderId="0" xfId="8" applyFont="1" applyAlignment="1"/>
    <xf numFmtId="49" fontId="5" fillId="0" borderId="3" xfId="8" applyNumberFormat="1" applyFont="1" applyBorder="1" applyAlignment="1">
      <alignment horizontal="center"/>
    </xf>
    <xf numFmtId="49" fontId="3" fillId="0" borderId="3" xfId="7" applyNumberFormat="1" applyFont="1" applyBorder="1" applyAlignment="1">
      <alignment horizontal="center"/>
    </xf>
    <xf numFmtId="172" fontId="3" fillId="5" borderId="1" xfId="11" applyNumberFormat="1" applyFont="1" applyFill="1" applyBorder="1" applyAlignment="1">
      <alignment horizontal="right" vertical="center"/>
    </xf>
    <xf numFmtId="172" fontId="3" fillId="5" borderId="1" xfId="12" applyNumberFormat="1" applyFont="1" applyFill="1" applyBorder="1" applyAlignment="1">
      <alignment horizontal="right" vertical="center"/>
    </xf>
    <xf numFmtId="0" fontId="3" fillId="0" borderId="0" xfId="9" applyFont="1" applyBorder="1"/>
    <xf numFmtId="168" fontId="18" fillId="0" borderId="0" xfId="9" applyNumberFormat="1" applyFont="1" applyAlignment="1">
      <alignment horizontal="right" vertical="center"/>
    </xf>
    <xf numFmtId="49" fontId="40" fillId="0" borderId="1" xfId="9" applyNumberFormat="1" applyFont="1" applyFill="1" applyBorder="1" applyAlignment="1" applyProtection="1">
      <alignment horizontal="center"/>
    </xf>
    <xf numFmtId="166" fontId="5" fillId="0" borderId="0" xfId="0" applyNumberFormat="1" applyFont="1"/>
    <xf numFmtId="166" fontId="3" fillId="5" borderId="1" xfId="11" applyNumberFormat="1" applyFont="1" applyFill="1" applyBorder="1" applyAlignment="1">
      <alignment horizontal="right" vertical="center"/>
    </xf>
    <xf numFmtId="166" fontId="5" fillId="5" borderId="1" xfId="0" applyNumberFormat="1" applyFont="1" applyFill="1" applyBorder="1" applyAlignment="1">
      <alignment horizontal="right" vertical="center"/>
    </xf>
    <xf numFmtId="166" fontId="5" fillId="5" borderId="1" xfId="2" applyNumberFormat="1" applyFont="1" applyFill="1" applyBorder="1" applyAlignment="1">
      <alignment horizontal="right" vertical="center" shrinkToFit="1"/>
    </xf>
    <xf numFmtId="182" fontId="5" fillId="3" borderId="1" xfId="0" applyNumberFormat="1" applyFont="1" applyFill="1" applyBorder="1" applyAlignment="1">
      <alignment horizontal="right" vertical="center"/>
    </xf>
    <xf numFmtId="182" fontId="5" fillId="0" borderId="1" xfId="11" applyNumberFormat="1" applyFont="1" applyFill="1" applyBorder="1" applyAlignment="1">
      <alignment horizontal="right" vertical="center"/>
    </xf>
    <xf numFmtId="2" fontId="27" fillId="3" borderId="1" xfId="0" applyNumberFormat="1" applyFont="1" applyFill="1" applyBorder="1" applyAlignment="1" applyProtection="1">
      <alignment vertical="center" wrapText="1"/>
      <protection locked="0"/>
    </xf>
    <xf numFmtId="4" fontId="27" fillId="5" borderId="1" xfId="0" applyNumberFormat="1" applyFont="1" applyFill="1" applyBorder="1" applyAlignment="1" applyProtection="1">
      <alignment vertical="center" wrapText="1"/>
    </xf>
    <xf numFmtId="4" fontId="27" fillId="5" borderId="1" xfId="0" applyNumberFormat="1" applyFont="1" applyFill="1" applyBorder="1" applyAlignment="1" applyProtection="1">
      <alignment vertical="center" wrapText="1"/>
      <protection locked="0"/>
    </xf>
    <xf numFmtId="4" fontId="27" fillId="3" borderId="1" xfId="0" applyNumberFormat="1" applyFont="1" applyFill="1" applyBorder="1" applyAlignment="1" applyProtection="1">
      <alignment vertical="center" wrapText="1"/>
      <protection locked="0"/>
    </xf>
    <xf numFmtId="4" fontId="31" fillId="3" borderId="1" xfId="0" applyNumberFormat="1" applyFont="1" applyFill="1" applyBorder="1" applyAlignment="1">
      <alignment vertical="center" wrapText="1"/>
    </xf>
    <xf numFmtId="168" fontId="3" fillId="0" borderId="1" xfId="12" applyNumberFormat="1" applyFont="1" applyBorder="1" applyAlignment="1">
      <alignment horizontal="right" vertical="center"/>
    </xf>
    <xf numFmtId="184" fontId="3" fillId="0" borderId="1" xfId="12" applyNumberFormat="1" applyFont="1" applyBorder="1" applyAlignment="1">
      <alignment horizontal="right" vertical="center"/>
    </xf>
    <xf numFmtId="186" fontId="27" fillId="3" borderId="1" xfId="0" applyNumberFormat="1" applyFont="1" applyFill="1" applyBorder="1" applyAlignment="1">
      <alignment vertical="center" wrapText="1"/>
    </xf>
    <xf numFmtId="186" fontId="27" fillId="0" borderId="1" xfId="0" applyNumberFormat="1" applyFont="1" applyFill="1" applyBorder="1" applyAlignment="1">
      <alignment vertical="center" wrapText="1"/>
    </xf>
    <xf numFmtId="186" fontId="27" fillId="5" borderId="1" xfId="0" applyNumberFormat="1" applyFont="1" applyFill="1" applyBorder="1" applyAlignment="1">
      <alignment vertical="center" wrapText="1"/>
    </xf>
    <xf numFmtId="186" fontId="31" fillId="3" borderId="1" xfId="0" applyNumberFormat="1" applyFont="1" applyFill="1" applyBorder="1" applyAlignment="1">
      <alignment vertical="center" wrapText="1"/>
    </xf>
    <xf numFmtId="168" fontId="3" fillId="3" borderId="8" xfId="12" applyNumberFormat="1" applyFont="1" applyFill="1" applyBorder="1" applyAlignment="1">
      <alignment horizontal="right" vertical="center"/>
    </xf>
    <xf numFmtId="168" fontId="3" fillId="5" borderId="1" xfId="12" applyNumberFormat="1" applyFont="1" applyFill="1" applyBorder="1" applyAlignment="1">
      <alignment horizontal="right" vertical="center"/>
    </xf>
    <xf numFmtId="168" fontId="3" fillId="3" borderId="1" xfId="12" applyNumberFormat="1" applyFont="1" applyFill="1" applyBorder="1" applyAlignment="1">
      <alignment horizontal="right" vertical="center"/>
    </xf>
    <xf numFmtId="166" fontId="41" fillId="3" borderId="1" xfId="0" applyNumberFormat="1" applyFont="1" applyFill="1" applyBorder="1" applyAlignment="1">
      <alignment horizontal="center" vertical="center" wrapText="1"/>
    </xf>
    <xf numFmtId="172" fontId="31" fillId="3" borderId="1" xfId="0" applyNumberFormat="1" applyFont="1" applyFill="1" applyBorder="1" applyAlignment="1">
      <alignment vertical="center" wrapText="1"/>
    </xf>
    <xf numFmtId="174" fontId="3" fillId="0" borderId="1" xfId="11" applyNumberFormat="1" applyFont="1" applyBorder="1" applyAlignment="1">
      <alignment horizontal="right" vertical="center"/>
    </xf>
    <xf numFmtId="0" fontId="3" fillId="0" borderId="1" xfId="0" applyFont="1" applyBorder="1" applyAlignment="1">
      <alignment horizontal="center" vertical="center" wrapText="1"/>
    </xf>
    <xf numFmtId="166" fontId="3" fillId="0" borderId="1" xfId="11" applyNumberFormat="1" applyFont="1" applyFill="1" applyBorder="1" applyAlignment="1">
      <alignment horizontal="center" vertical="center" wrapText="1"/>
    </xf>
    <xf numFmtId="168" fontId="3" fillId="0" borderId="8" xfId="11" applyNumberFormat="1" applyFont="1" applyBorder="1" applyAlignment="1">
      <alignment horizontal="right" vertical="center"/>
    </xf>
    <xf numFmtId="183" fontId="3" fillId="0" borderId="1" xfId="12" applyNumberFormat="1" applyFont="1" applyBorder="1" applyAlignment="1">
      <alignment horizontal="right" vertical="center"/>
    </xf>
    <xf numFmtId="183" fontId="3" fillId="0" borderId="1" xfId="9" applyNumberFormat="1" applyFont="1" applyBorder="1" applyAlignment="1">
      <alignment horizontal="right" vertical="center"/>
    </xf>
    <xf numFmtId="168" fontId="3" fillId="0" borderId="1" xfId="6" applyNumberFormat="1" applyFont="1" applyBorder="1" applyAlignment="1">
      <alignment horizontal="right" vertical="center"/>
    </xf>
    <xf numFmtId="174" fontId="3" fillId="0" borderId="1" xfId="9" applyNumberFormat="1" applyFont="1" applyBorder="1" applyAlignment="1">
      <alignment horizontal="right" vertical="center"/>
    </xf>
    <xf numFmtId="0" fontId="27" fillId="3" borderId="0" xfId="0" applyFont="1" applyFill="1" applyBorder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2" fillId="0" borderId="1" xfId="11" applyFont="1" applyBorder="1" applyAlignment="1">
      <alignment horizontal="center"/>
    </xf>
    <xf numFmtId="0" fontId="42" fillId="0" borderId="1" xfId="11" applyFont="1" applyBorder="1" applyAlignment="1">
      <alignment wrapText="1"/>
    </xf>
    <xf numFmtId="2" fontId="19" fillId="0" borderId="1" xfId="0" applyNumberFormat="1" applyFont="1" applyFill="1" applyBorder="1" applyAlignment="1">
      <alignment horizontal="center" vertical="center" wrapText="1"/>
    </xf>
    <xf numFmtId="174" fontId="19" fillId="3" borderId="1" xfId="0" applyNumberFormat="1" applyFont="1" applyFill="1" applyBorder="1" applyAlignment="1">
      <alignment horizontal="center" vertical="center" wrapText="1"/>
    </xf>
    <xf numFmtId="0" fontId="27" fillId="3" borderId="11" xfId="0" applyFont="1" applyFill="1" applyBorder="1" applyAlignment="1">
      <alignment horizontal="center"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167" fontId="43" fillId="0" borderId="1" xfId="0" applyNumberFormat="1" applyFont="1" applyBorder="1" applyAlignment="1">
      <alignment vertical="center" wrapText="1"/>
    </xf>
    <xf numFmtId="167" fontId="43" fillId="5" borderId="1" xfId="0" applyNumberFormat="1" applyFont="1" applyFill="1" applyBorder="1" applyAlignment="1">
      <alignment vertical="center" wrapText="1"/>
    </xf>
    <xf numFmtId="167" fontId="25" fillId="3" borderId="1" xfId="0" applyNumberFormat="1" applyFont="1" applyFill="1" applyBorder="1" applyAlignment="1">
      <alignment vertical="center" wrapText="1"/>
    </xf>
    <xf numFmtId="167" fontId="25" fillId="5" borderId="1" xfId="0" applyNumberFormat="1" applyFont="1" applyFill="1" applyBorder="1" applyAlignment="1">
      <alignment vertical="center" wrapText="1"/>
    </xf>
    <xf numFmtId="167" fontId="25" fillId="0" borderId="1" xfId="0" applyNumberFormat="1" applyFont="1" applyFill="1" applyBorder="1" applyAlignment="1">
      <alignment vertical="center" wrapText="1"/>
    </xf>
    <xf numFmtId="168" fontId="3" fillId="5" borderId="1" xfId="11" applyNumberFormat="1" applyFont="1" applyFill="1" applyBorder="1" applyAlignment="1">
      <alignment horizontal="right" vertical="center"/>
    </xf>
    <xf numFmtId="168" fontId="18" fillId="5" borderId="1" xfId="0" applyNumberFormat="1" applyFont="1" applyFill="1" applyBorder="1" applyAlignment="1">
      <alignment horizontal="center" vertical="center" wrapText="1"/>
    </xf>
    <xf numFmtId="183" fontId="18" fillId="3" borderId="1" xfId="0" applyNumberFormat="1" applyFont="1" applyFill="1" applyBorder="1" applyAlignment="1">
      <alignment horizontal="center" vertical="center" wrapText="1"/>
    </xf>
    <xf numFmtId="168" fontId="18" fillId="3" borderId="1" xfId="0" applyNumberFormat="1" applyFont="1" applyFill="1" applyBorder="1" applyAlignment="1">
      <alignment horizontal="center" vertical="center" wrapText="1"/>
    </xf>
    <xf numFmtId="0" fontId="18" fillId="0" borderId="0" xfId="11" applyFont="1" applyBorder="1" applyAlignment="1">
      <alignment horizontal="center"/>
    </xf>
    <xf numFmtId="0" fontId="18" fillId="0" borderId="13" xfId="11" applyFont="1" applyBorder="1" applyAlignment="1">
      <alignment horizontal="left"/>
    </xf>
    <xf numFmtId="0" fontId="18" fillId="0" borderId="0" xfId="11" applyFont="1" applyBorder="1" applyAlignment="1">
      <alignment horizontal="left"/>
    </xf>
    <xf numFmtId="0" fontId="44" fillId="0" borderId="0" xfId="11" applyFont="1" applyBorder="1" applyAlignment="1">
      <alignment horizontal="center"/>
    </xf>
    <xf numFmtId="0" fontId="18" fillId="0" borderId="3" xfId="11" applyFont="1" applyBorder="1"/>
    <xf numFmtId="0" fontId="19" fillId="0" borderId="3" xfId="11" applyFont="1" applyBorder="1" applyAlignment="1">
      <alignment wrapText="1"/>
    </xf>
    <xf numFmtId="0" fontId="18" fillId="0" borderId="3" xfId="11" applyFont="1" applyBorder="1" applyAlignment="1">
      <alignment wrapText="1"/>
    </xf>
    <xf numFmtId="0" fontId="19" fillId="0" borderId="3" xfId="11" applyFont="1" applyBorder="1"/>
    <xf numFmtId="0" fontId="19" fillId="0" borderId="3" xfId="11" applyFont="1" applyFill="1" applyBorder="1"/>
    <xf numFmtId="0" fontId="19" fillId="0" borderId="3" xfId="11" applyFont="1" applyFill="1" applyBorder="1" applyAlignment="1">
      <alignment wrapText="1"/>
    </xf>
    <xf numFmtId="166" fontId="18" fillId="0" borderId="3" xfId="11" applyNumberFormat="1" applyFont="1" applyBorder="1" applyAlignment="1">
      <alignment wrapText="1"/>
    </xf>
    <xf numFmtId="0" fontId="18" fillId="0" borderId="3" xfId="11" applyFont="1" applyBorder="1" applyAlignment="1">
      <alignment vertical="top" wrapText="1"/>
    </xf>
    <xf numFmtId="0" fontId="18" fillId="0" borderId="3" xfId="11" applyFont="1" applyFill="1" applyBorder="1"/>
    <xf numFmtId="0" fontId="18" fillId="0" borderId="13" xfId="11" applyFont="1" applyFill="1" applyBorder="1"/>
    <xf numFmtId="0" fontId="18" fillId="3" borderId="3" xfId="9" applyFont="1" applyFill="1" applyBorder="1" applyAlignment="1">
      <alignment wrapText="1"/>
    </xf>
    <xf numFmtId="0" fontId="19" fillId="3" borderId="3" xfId="9" applyFont="1" applyFill="1" applyBorder="1" applyAlignment="1">
      <alignment wrapText="1"/>
    </xf>
    <xf numFmtId="0" fontId="19" fillId="0" borderId="3" xfId="9" applyFont="1" applyBorder="1" applyAlignment="1">
      <alignment wrapText="1"/>
    </xf>
    <xf numFmtId="0" fontId="18" fillId="3" borderId="3" xfId="8" applyFont="1" applyFill="1" applyBorder="1" applyAlignment="1">
      <alignment wrapText="1"/>
    </xf>
    <xf numFmtId="0" fontId="19" fillId="0" borderId="3" xfId="8" applyFont="1" applyBorder="1" applyAlignment="1">
      <alignment wrapText="1"/>
    </xf>
    <xf numFmtId="0" fontId="39" fillId="0" borderId="3" xfId="7" applyFont="1" applyBorder="1" applyAlignment="1">
      <alignment wrapText="1"/>
    </xf>
    <xf numFmtId="0" fontId="18" fillId="0" borderId="3" xfId="9" applyFont="1" applyFill="1" applyBorder="1" applyAlignment="1">
      <alignment horizontal="center" wrapText="1"/>
    </xf>
    <xf numFmtId="0" fontId="44" fillId="7" borderId="24" xfId="11" applyFont="1" applyFill="1" applyBorder="1" applyAlignment="1">
      <alignment horizontal="center"/>
    </xf>
    <xf numFmtId="0" fontId="44" fillId="7" borderId="25" xfId="11" applyFont="1" applyFill="1" applyBorder="1" applyAlignment="1">
      <alignment horizontal="center"/>
    </xf>
    <xf numFmtId="0" fontId="44" fillId="7" borderId="26" xfId="11" applyFont="1" applyFill="1" applyBorder="1" applyAlignment="1">
      <alignment horizontal="center"/>
    </xf>
    <xf numFmtId="0" fontId="44" fillId="0" borderId="24" xfId="11" applyFont="1" applyBorder="1" applyAlignment="1">
      <alignment horizontal="center"/>
    </xf>
    <xf numFmtId="0" fontId="47" fillId="0" borderId="27" xfId="11" applyFont="1" applyBorder="1" applyAlignment="1">
      <alignment horizontal="center"/>
    </xf>
    <xf numFmtId="167" fontId="48" fillId="0" borderId="17" xfId="11" applyNumberFormat="1" applyFont="1" applyBorder="1" applyAlignment="1">
      <alignment horizontal="right" vertical="center"/>
    </xf>
    <xf numFmtId="167" fontId="48" fillId="0" borderId="1" xfId="11" applyNumberFormat="1" applyFont="1" applyBorder="1" applyAlignment="1">
      <alignment horizontal="right" vertical="center"/>
    </xf>
    <xf numFmtId="167" fontId="46" fillId="0" borderId="18" xfId="11" applyNumberFormat="1" applyFont="1" applyBorder="1" applyAlignment="1">
      <alignment horizontal="right" vertical="center"/>
    </xf>
    <xf numFmtId="167" fontId="49" fillId="0" borderId="17" xfId="11" applyNumberFormat="1" applyFont="1" applyBorder="1" applyAlignment="1">
      <alignment horizontal="right" vertical="center"/>
    </xf>
    <xf numFmtId="167" fontId="49" fillId="0" borderId="1" xfId="11" applyNumberFormat="1" applyFont="1" applyFill="1" applyBorder="1" applyAlignment="1">
      <alignment horizontal="right" vertical="center"/>
    </xf>
    <xf numFmtId="167" fontId="49" fillId="0" borderId="17" xfId="11" applyNumberFormat="1" applyFont="1" applyFill="1" applyBorder="1" applyAlignment="1">
      <alignment horizontal="right" vertical="center"/>
    </xf>
    <xf numFmtId="167" fontId="49" fillId="0" borderId="1" xfId="11" applyNumberFormat="1" applyFont="1" applyBorder="1" applyAlignment="1">
      <alignment horizontal="right" vertical="center"/>
    </xf>
    <xf numFmtId="167" fontId="49" fillId="0" borderId="17" xfId="0" applyNumberFormat="1" applyFont="1" applyBorder="1" applyAlignment="1">
      <alignment horizontal="right" vertical="center"/>
    </xf>
    <xf numFmtId="167" fontId="49" fillId="3" borderId="17" xfId="0" applyNumberFormat="1" applyFont="1" applyFill="1" applyBorder="1" applyAlignment="1">
      <alignment horizontal="right" vertical="center"/>
    </xf>
    <xf numFmtId="167" fontId="48" fillId="0" borderId="17" xfId="0" applyNumberFormat="1" applyFont="1" applyBorder="1" applyAlignment="1">
      <alignment horizontal="right" vertical="center"/>
    </xf>
    <xf numFmtId="167" fontId="49" fillId="3" borderId="1" xfId="12" applyNumberFormat="1" applyFont="1" applyFill="1" applyBorder="1" applyAlignment="1">
      <alignment horizontal="right" vertical="center"/>
    </xf>
    <xf numFmtId="167" fontId="49" fillId="3" borderId="1" xfId="11" applyNumberFormat="1" applyFont="1" applyFill="1" applyBorder="1" applyAlignment="1">
      <alignment horizontal="right" vertical="center"/>
    </xf>
    <xf numFmtId="167" fontId="49" fillId="5" borderId="17" xfId="11" applyNumberFormat="1" applyFont="1" applyFill="1" applyBorder="1" applyAlignment="1">
      <alignment horizontal="right" vertical="center"/>
    </xf>
    <xf numFmtId="167" fontId="48" fillId="3" borderId="17" xfId="1" applyNumberFormat="1" applyFont="1" applyFill="1" applyBorder="1" applyAlignment="1">
      <alignment horizontal="right" vertical="center"/>
    </xf>
    <xf numFmtId="167" fontId="48" fillId="3" borderId="1" xfId="1" applyNumberFormat="1" applyFont="1" applyFill="1" applyBorder="1" applyAlignment="1">
      <alignment horizontal="right" vertical="center"/>
    </xf>
    <xf numFmtId="167" fontId="49" fillId="2" borderId="1" xfId="2" applyNumberFormat="1" applyFont="1" applyFill="1" applyBorder="1" applyAlignment="1">
      <alignment horizontal="right" vertical="center" shrinkToFit="1"/>
    </xf>
    <xf numFmtId="167" fontId="49" fillId="2" borderId="1" xfId="3" applyNumberFormat="1" applyFont="1" applyFill="1" applyBorder="1" applyAlignment="1">
      <alignment horizontal="right" vertical="center" shrinkToFit="1"/>
    </xf>
    <xf numFmtId="167" fontId="49" fillId="2" borderId="1" xfId="4" applyNumberFormat="1" applyFont="1" applyFill="1" applyBorder="1" applyAlignment="1">
      <alignment horizontal="right" vertical="center" shrinkToFit="1"/>
    </xf>
    <xf numFmtId="167" fontId="48" fillId="5" borderId="17" xfId="12" applyNumberFormat="1" applyFont="1" applyFill="1" applyBorder="1" applyAlignment="1">
      <alignment horizontal="right" vertical="center"/>
    </xf>
    <xf numFmtId="167" fontId="48" fillId="5" borderId="17" xfId="11" applyNumberFormat="1" applyFont="1" applyFill="1" applyBorder="1" applyAlignment="1">
      <alignment horizontal="right" vertical="center"/>
    </xf>
    <xf numFmtId="167" fontId="46" fillId="0" borderId="18" xfId="9" applyNumberFormat="1" applyFont="1" applyBorder="1" applyAlignment="1">
      <alignment horizontal="right" vertical="center"/>
    </xf>
    <xf numFmtId="167" fontId="48" fillId="0" borderId="19" xfId="11" applyNumberFormat="1" applyFont="1" applyBorder="1" applyAlignment="1">
      <alignment horizontal="right" vertical="center"/>
    </xf>
    <xf numFmtId="167" fontId="48" fillId="0" borderId="2" xfId="11" applyNumberFormat="1" applyFont="1" applyBorder="1" applyAlignment="1">
      <alignment horizontal="right" vertical="center"/>
    </xf>
    <xf numFmtId="167" fontId="46" fillId="0" borderId="20" xfId="9" applyNumberFormat="1" applyFont="1" applyBorder="1" applyAlignment="1">
      <alignment horizontal="right" vertical="center"/>
    </xf>
    <xf numFmtId="167" fontId="48" fillId="0" borderId="23" xfId="11" applyNumberFormat="1" applyFont="1" applyBorder="1" applyAlignment="1">
      <alignment horizontal="right" vertical="center"/>
    </xf>
    <xf numFmtId="167" fontId="48" fillId="0" borderId="17" xfId="9" applyNumberFormat="1" applyFont="1" applyBorder="1" applyAlignment="1">
      <alignment horizontal="right" vertical="center"/>
    </xf>
    <xf numFmtId="167" fontId="48" fillId="0" borderId="1" xfId="9" applyNumberFormat="1" applyFont="1" applyBorder="1" applyAlignment="1">
      <alignment horizontal="right" vertical="center"/>
    </xf>
    <xf numFmtId="167" fontId="46" fillId="0" borderId="18" xfId="6" applyNumberFormat="1" applyFont="1" applyBorder="1" applyAlignment="1">
      <alignment horizontal="right"/>
    </xf>
    <xf numFmtId="167" fontId="49" fillId="0" borderId="17" xfId="9" applyNumberFormat="1" applyFont="1" applyBorder="1" applyAlignment="1">
      <alignment horizontal="right" vertical="center"/>
    </xf>
    <xf numFmtId="167" fontId="49" fillId="0" borderId="1" xfId="9" applyNumberFormat="1" applyFont="1" applyBorder="1" applyAlignment="1">
      <alignment horizontal="right" vertical="center"/>
    </xf>
    <xf numFmtId="167" fontId="49" fillId="0" borderId="17" xfId="9" applyNumberFormat="1" applyFont="1" applyBorder="1" applyAlignment="1">
      <alignment horizontal="right"/>
    </xf>
    <xf numFmtId="167" fontId="49" fillId="0" borderId="1" xfId="9" applyNumberFormat="1" applyFont="1" applyBorder="1" applyAlignment="1">
      <alignment horizontal="right"/>
    </xf>
    <xf numFmtId="167" fontId="49" fillId="0" borderId="17" xfId="9" applyNumberFormat="1" applyFont="1" applyBorder="1" applyAlignment="1">
      <alignment horizontal="right" vertical="center" wrapText="1"/>
    </xf>
    <xf numFmtId="167" fontId="48" fillId="0" borderId="17" xfId="6" applyNumberFormat="1" applyFont="1" applyBorder="1" applyAlignment="1">
      <alignment horizontal="right" vertical="center"/>
    </xf>
    <xf numFmtId="167" fontId="48" fillId="0" borderId="1" xfId="6" applyNumberFormat="1" applyFont="1" applyBorder="1" applyAlignment="1">
      <alignment horizontal="right" vertical="center"/>
    </xf>
    <xf numFmtId="167" fontId="49" fillId="0" borderId="17" xfId="6" applyNumberFormat="1" applyFont="1" applyBorder="1" applyAlignment="1">
      <alignment horizontal="right" vertical="center"/>
    </xf>
    <xf numFmtId="167" fontId="49" fillId="0" borderId="1" xfId="6" applyNumberFormat="1" applyFont="1" applyBorder="1" applyAlignment="1">
      <alignment horizontal="right" vertical="center"/>
    </xf>
    <xf numFmtId="167" fontId="49" fillId="0" borderId="17" xfId="6" applyNumberFormat="1" applyFont="1" applyBorder="1" applyAlignment="1">
      <alignment horizontal="right"/>
    </xf>
    <xf numFmtId="167" fontId="49" fillId="2" borderId="1" xfId="5" applyNumberFormat="1" applyFont="1" applyFill="1" applyBorder="1" applyAlignment="1">
      <alignment horizontal="right" vertical="top" shrinkToFit="1"/>
    </xf>
    <xf numFmtId="167" fontId="49" fillId="2" borderId="17" xfId="5" applyNumberFormat="1" applyFont="1" applyFill="1" applyBorder="1" applyAlignment="1">
      <alignment horizontal="right" vertical="top" shrinkToFit="1"/>
    </xf>
    <xf numFmtId="167" fontId="48" fillId="0" borderId="1" xfId="12" applyNumberFormat="1" applyFont="1" applyBorder="1" applyAlignment="1">
      <alignment horizontal="right" vertical="center"/>
    </xf>
    <xf numFmtId="167" fontId="48" fillId="0" borderId="17" xfId="12" applyNumberFormat="1" applyFont="1" applyBorder="1" applyAlignment="1">
      <alignment horizontal="right" vertical="center"/>
    </xf>
    <xf numFmtId="167" fontId="48" fillId="0" borderId="17" xfId="9" applyNumberFormat="1" applyFont="1" applyBorder="1" applyAlignment="1">
      <alignment horizontal="right"/>
    </xf>
    <xf numFmtId="167" fontId="48" fillId="0" borderId="1" xfId="9" applyNumberFormat="1" applyFont="1" applyBorder="1" applyAlignment="1">
      <alignment horizontal="right"/>
    </xf>
    <xf numFmtId="167" fontId="48" fillId="5" borderId="21" xfId="12" applyNumberFormat="1" applyFont="1" applyFill="1" applyBorder="1" applyAlignment="1">
      <alignment horizontal="right" vertical="center"/>
    </xf>
    <xf numFmtId="166" fontId="18" fillId="7" borderId="15" xfId="11" applyNumberFormat="1" applyFont="1" applyFill="1" applyBorder="1" applyAlignment="1">
      <alignment horizontal="center" vertical="center" wrapText="1"/>
    </xf>
    <xf numFmtId="166" fontId="18" fillId="7" borderId="8" xfId="11" applyNumberFormat="1" applyFont="1" applyFill="1" applyBorder="1" applyAlignment="1">
      <alignment horizontal="center" vertical="center" wrapText="1"/>
    </xf>
    <xf numFmtId="0" fontId="45" fillId="7" borderId="16" xfId="0" applyFont="1" applyFill="1" applyBorder="1" applyAlignment="1">
      <alignment horizontal="center" vertical="center" wrapText="1"/>
    </xf>
    <xf numFmtId="0" fontId="18" fillId="7" borderId="1" xfId="9" applyFont="1" applyFill="1" applyBorder="1" applyAlignment="1">
      <alignment horizontal="center" vertical="center" wrapText="1"/>
    </xf>
    <xf numFmtId="0" fontId="18" fillId="7" borderId="3" xfId="9" applyFont="1" applyFill="1" applyBorder="1" applyAlignment="1">
      <alignment horizontal="center" vertical="center" wrapText="1"/>
    </xf>
    <xf numFmtId="167" fontId="18" fillId="7" borderId="17" xfId="11" applyNumberFormat="1" applyFont="1" applyFill="1" applyBorder="1" applyAlignment="1">
      <alignment horizontal="center" vertical="center" wrapText="1"/>
    </xf>
    <xf numFmtId="167" fontId="18" fillId="7" borderId="1" xfId="11" applyNumberFormat="1" applyFont="1" applyFill="1" applyBorder="1" applyAlignment="1">
      <alignment horizontal="center" vertical="center" wrapText="1"/>
    </xf>
    <xf numFmtId="167" fontId="45" fillId="7" borderId="18" xfId="0" applyNumberFormat="1" applyFont="1" applyFill="1" applyBorder="1" applyAlignment="1">
      <alignment horizontal="center" vertical="center" wrapText="1"/>
    </xf>
    <xf numFmtId="167" fontId="50" fillId="0" borderId="22" xfId="6" applyNumberFormat="1" applyFont="1" applyBorder="1" applyAlignment="1">
      <alignment horizontal="right"/>
    </xf>
    <xf numFmtId="0" fontId="18" fillId="7" borderId="8" xfId="11" applyFont="1" applyFill="1" applyBorder="1" applyAlignment="1">
      <alignment horizontal="center" vertical="center" wrapText="1"/>
    </xf>
    <xf numFmtId="0" fontId="18" fillId="7" borderId="9" xfId="11" applyFont="1" applyFill="1" applyBorder="1" applyAlignment="1">
      <alignment horizontal="center" vertical="center" wrapText="1"/>
    </xf>
    <xf numFmtId="0" fontId="18" fillId="0" borderId="28" xfId="11" applyFont="1" applyBorder="1" applyAlignment="1">
      <alignment horizontal="left"/>
    </xf>
    <xf numFmtId="0" fontId="44" fillId="0" borderId="29" xfId="11" applyFont="1" applyBorder="1" applyAlignment="1">
      <alignment horizontal="center"/>
    </xf>
    <xf numFmtId="167" fontId="48" fillId="5" borderId="1" xfId="12" applyNumberFormat="1" applyFont="1" applyFill="1" applyBorder="1" applyAlignment="1">
      <alignment horizontal="right" vertical="center"/>
    </xf>
    <xf numFmtId="0" fontId="51" fillId="0" borderId="3" xfId="9" applyFont="1" applyBorder="1" applyAlignment="1">
      <alignment horizontal="left" wrapText="1"/>
    </xf>
    <xf numFmtId="49" fontId="45" fillId="0" borderId="1" xfId="9" applyNumberFormat="1" applyFont="1" applyBorder="1" applyAlignment="1">
      <alignment horizontal="center"/>
    </xf>
    <xf numFmtId="0" fontId="45" fillId="0" borderId="3" xfId="11" applyFont="1" applyBorder="1"/>
    <xf numFmtId="4" fontId="48" fillId="0" borderId="1" xfId="11" applyNumberFormat="1" applyFont="1" applyBorder="1" applyAlignment="1">
      <alignment horizontal="right" vertical="center"/>
    </xf>
    <xf numFmtId="0" fontId="51" fillId="0" borderId="3" xfId="9" applyFont="1" applyBorder="1" applyAlignment="1">
      <alignment wrapText="1"/>
    </xf>
    <xf numFmtId="0" fontId="44" fillId="0" borderId="3" xfId="9" applyFont="1" applyBorder="1" applyAlignment="1">
      <alignment wrapText="1"/>
    </xf>
    <xf numFmtId="0" fontId="44" fillId="0" borderId="3" xfId="9" applyFont="1" applyBorder="1" applyAlignment="1">
      <alignment horizontal="left" wrapText="1"/>
    </xf>
    <xf numFmtId="0" fontId="44" fillId="3" borderId="3" xfId="9" applyFont="1" applyFill="1" applyBorder="1" applyAlignment="1">
      <alignment wrapText="1"/>
    </xf>
    <xf numFmtId="49" fontId="44" fillId="0" borderId="1" xfId="9" applyNumberFormat="1" applyFont="1" applyBorder="1" applyAlignment="1">
      <alignment horizontal="center"/>
    </xf>
    <xf numFmtId="0" fontId="52" fillId="0" borderId="3" xfId="9" applyFont="1" applyBorder="1" applyAlignment="1">
      <alignment wrapText="1"/>
    </xf>
    <xf numFmtId="0" fontId="51" fillId="3" borderId="3" xfId="0" applyNumberFormat="1" applyFont="1" applyFill="1" applyBorder="1" applyAlignment="1">
      <alignment vertical="center" wrapText="1"/>
    </xf>
    <xf numFmtId="0" fontId="52" fillId="3" borderId="1" xfId="0" applyNumberFormat="1" applyFont="1" applyFill="1" applyBorder="1" applyAlignment="1">
      <alignment vertical="center" wrapText="1"/>
    </xf>
    <xf numFmtId="0" fontId="45" fillId="0" borderId="3" xfId="9" applyFont="1" applyBorder="1" applyAlignment="1">
      <alignment wrapText="1"/>
    </xf>
    <xf numFmtId="0" fontId="45" fillId="0" borderId="3" xfId="9" applyFont="1" applyFill="1" applyBorder="1" applyAlignment="1">
      <alignment wrapText="1"/>
    </xf>
    <xf numFmtId="0" fontId="45" fillId="0" borderId="3" xfId="9" applyFont="1" applyBorder="1" applyAlignment="1">
      <alignment horizontal="left" wrapText="1"/>
    </xf>
    <xf numFmtId="0" fontId="45" fillId="3" borderId="3" xfId="9" applyFont="1" applyFill="1" applyBorder="1" applyAlignment="1">
      <alignment wrapText="1"/>
    </xf>
    <xf numFmtId="0" fontId="45" fillId="0" borderId="1" xfId="9" applyFont="1" applyBorder="1" applyAlignment="1">
      <alignment horizontal="center"/>
    </xf>
    <xf numFmtId="167" fontId="46" fillId="0" borderId="17" xfId="9" applyNumberFormat="1" applyFont="1" applyBorder="1" applyAlignment="1">
      <alignment horizontal="right" vertical="center"/>
    </xf>
    <xf numFmtId="167" fontId="46" fillId="0" borderId="1" xfId="9" applyNumberFormat="1" applyFont="1" applyBorder="1" applyAlignment="1">
      <alignment horizontal="right" vertical="center"/>
    </xf>
    <xf numFmtId="167" fontId="46" fillId="2" borderId="1" xfId="5" applyNumberFormat="1" applyFont="1" applyFill="1" applyBorder="1" applyAlignment="1">
      <alignment horizontal="right" vertical="top" shrinkToFit="1"/>
    </xf>
    <xf numFmtId="167" fontId="46" fillId="0" borderId="17" xfId="6" applyNumberFormat="1" applyFont="1" applyBorder="1" applyAlignment="1">
      <alignment horizontal="right" vertical="center"/>
    </xf>
    <xf numFmtId="49" fontId="45" fillId="0" borderId="3" xfId="9" applyNumberFormat="1" applyFont="1" applyBorder="1" applyAlignment="1">
      <alignment horizontal="center"/>
    </xf>
    <xf numFmtId="49" fontId="53" fillId="0" borderId="1" xfId="9" applyNumberFormat="1" applyFont="1" applyBorder="1" applyAlignment="1">
      <alignment horizontal="center"/>
    </xf>
    <xf numFmtId="0" fontId="53" fillId="0" borderId="3" xfId="9" applyFont="1" applyBorder="1" applyAlignment="1">
      <alignment horizontal="left" wrapText="1"/>
    </xf>
    <xf numFmtId="0" fontId="44" fillId="3" borderId="3" xfId="9" applyFont="1" applyFill="1" applyBorder="1" applyAlignment="1">
      <alignment horizontal="left" wrapText="1"/>
    </xf>
    <xf numFmtId="0" fontId="53" fillId="0" borderId="3" xfId="9" applyFont="1" applyBorder="1" applyAlignment="1">
      <alignment wrapText="1"/>
    </xf>
    <xf numFmtId="0" fontId="53" fillId="3" borderId="3" xfId="9" applyFont="1" applyFill="1" applyBorder="1" applyAlignment="1">
      <alignment wrapText="1"/>
    </xf>
    <xf numFmtId="0" fontId="53" fillId="3" borderId="3" xfId="9" applyFont="1" applyFill="1" applyBorder="1" applyAlignment="1">
      <alignment horizontal="left" wrapText="1"/>
    </xf>
    <xf numFmtId="0" fontId="53" fillId="0" borderId="1" xfId="9" applyFont="1" applyBorder="1" applyAlignment="1">
      <alignment horizontal="center"/>
    </xf>
    <xf numFmtId="0" fontId="53" fillId="0" borderId="3" xfId="9" applyFont="1" applyFill="1" applyBorder="1" applyAlignment="1">
      <alignment wrapText="1"/>
    </xf>
    <xf numFmtId="0" fontId="53" fillId="0" borderId="3" xfId="8" applyFont="1" applyBorder="1" applyAlignment="1">
      <alignment wrapText="1"/>
    </xf>
    <xf numFmtId="167" fontId="46" fillId="2" borderId="1" xfId="5" applyNumberFormat="1" applyFont="1" applyFill="1" applyBorder="1" applyAlignment="1">
      <alignment horizontal="right" shrinkToFit="1"/>
    </xf>
    <xf numFmtId="167" fontId="46" fillId="0" borderId="17" xfId="9" applyNumberFormat="1" applyFont="1" applyBorder="1" applyAlignment="1">
      <alignment horizontal="right"/>
    </xf>
    <xf numFmtId="167" fontId="46" fillId="0" borderId="1" xfId="9" applyNumberFormat="1" applyFont="1" applyBorder="1" applyAlignment="1">
      <alignment horizontal="right"/>
    </xf>
    <xf numFmtId="167" fontId="48" fillId="5" borderId="1" xfId="9" applyNumberFormat="1" applyFont="1" applyFill="1" applyBorder="1" applyAlignment="1">
      <alignment horizontal="right"/>
    </xf>
    <xf numFmtId="167" fontId="48" fillId="5" borderId="17" xfId="9" applyNumberFormat="1" applyFont="1" applyFill="1" applyBorder="1" applyAlignment="1">
      <alignment horizontal="right"/>
    </xf>
    <xf numFmtId="167" fontId="48" fillId="0" borderId="17" xfId="6" applyNumberFormat="1" applyFont="1" applyBorder="1" applyAlignment="1">
      <alignment horizontal="right"/>
    </xf>
    <xf numFmtId="167" fontId="46" fillId="0" borderId="17" xfId="6" applyNumberFormat="1" applyFont="1" applyBorder="1" applyAlignment="1">
      <alignment horizontal="right"/>
    </xf>
    <xf numFmtId="167" fontId="46" fillId="0" borderId="1" xfId="6" applyNumberFormat="1" applyFont="1" applyBorder="1" applyAlignment="1">
      <alignment horizontal="right"/>
    </xf>
    <xf numFmtId="167" fontId="48" fillId="0" borderId="1" xfId="0" applyNumberFormat="1" applyFont="1" applyBorder="1" applyAlignment="1">
      <alignment horizontal="right" vertical="center"/>
    </xf>
    <xf numFmtId="167" fontId="49" fillId="0" borderId="5" xfId="9" applyNumberFormat="1" applyFont="1" applyBorder="1" applyAlignment="1">
      <alignment horizontal="right" vertical="center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27" fillId="3" borderId="3" xfId="0" applyFont="1" applyFill="1" applyBorder="1" applyAlignment="1">
      <alignment horizontal="center" vertical="center" wrapText="1"/>
    </xf>
    <xf numFmtId="0" fontId="27" fillId="3" borderId="4" xfId="0" applyFont="1" applyFill="1" applyBorder="1" applyAlignment="1">
      <alignment horizontal="center" vertical="center" wrapText="1"/>
    </xf>
    <xf numFmtId="0" fontId="27" fillId="3" borderId="5" xfId="0" applyFont="1" applyFill="1" applyBorder="1" applyAlignment="1">
      <alignment horizontal="center" vertical="center" wrapText="1"/>
    </xf>
    <xf numFmtId="0" fontId="27" fillId="3" borderId="10" xfId="0" applyFont="1" applyFill="1" applyBorder="1" applyAlignment="1">
      <alignment horizontal="center" vertical="center" wrapText="1"/>
    </xf>
    <xf numFmtId="0" fontId="27" fillId="3" borderId="11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14" xfId="0" applyFont="1" applyFill="1" applyBorder="1" applyAlignment="1">
      <alignment horizontal="center" vertical="center" wrapText="1"/>
    </xf>
    <xf numFmtId="0" fontId="27" fillId="3" borderId="9" xfId="0" applyFont="1" applyFill="1" applyBorder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 wrapText="1"/>
    </xf>
    <xf numFmtId="0" fontId="27" fillId="3" borderId="7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/>
    </xf>
    <xf numFmtId="0" fontId="27" fillId="3" borderId="9" xfId="0" applyFont="1" applyFill="1" applyBorder="1" applyAlignment="1">
      <alignment horizontal="left" vertical="center" wrapText="1"/>
    </xf>
    <xf numFmtId="0" fontId="27" fillId="3" borderId="6" xfId="0" applyFont="1" applyFill="1" applyBorder="1" applyAlignment="1">
      <alignment horizontal="left" vertical="center" wrapText="1"/>
    </xf>
    <xf numFmtId="0" fontId="27" fillId="3" borderId="7" xfId="0" applyFont="1" applyFill="1" applyBorder="1" applyAlignment="1">
      <alignment horizontal="left" vertical="center" wrapText="1"/>
    </xf>
    <xf numFmtId="0" fontId="15" fillId="3" borderId="0" xfId="0" applyFont="1" applyFill="1" applyAlignment="1">
      <alignment horizontal="left" vertical="center" wrapText="1"/>
    </xf>
    <xf numFmtId="0" fontId="15" fillId="3" borderId="0" xfId="0" applyFont="1" applyFill="1" applyAlignment="1">
      <alignment horizontal="center"/>
    </xf>
    <xf numFmtId="0" fontId="30" fillId="3" borderId="0" xfId="0" applyFont="1" applyFill="1" applyAlignment="1" applyProtection="1">
      <alignment horizontal="center" vertical="center" wrapText="1"/>
      <protection locked="0"/>
    </xf>
    <xf numFmtId="0" fontId="38" fillId="3" borderId="6" xfId="0" applyFont="1" applyFill="1" applyBorder="1" applyAlignment="1">
      <alignment horizontal="center" vertical="center" wrapText="1"/>
    </xf>
    <xf numFmtId="0" fontId="30" fillId="3" borderId="0" xfId="0" applyFont="1" applyFill="1" applyAlignment="1">
      <alignment horizontal="center" vertical="center"/>
    </xf>
    <xf numFmtId="0" fontId="11" fillId="3" borderId="7" xfId="0" applyFont="1" applyFill="1" applyBorder="1" applyAlignment="1">
      <alignment horizontal="center" vertical="center" wrapText="1"/>
    </xf>
    <xf numFmtId="0" fontId="37" fillId="3" borderId="0" xfId="0" applyFont="1" applyFill="1" applyAlignment="1">
      <alignment horizontal="left" vertical="center" wrapText="1"/>
    </xf>
    <xf numFmtId="4" fontId="36" fillId="3" borderId="3" xfId="10" applyNumberFormat="1" applyFont="1" applyFill="1" applyBorder="1" applyAlignment="1">
      <alignment horizontal="center" vertical="center" wrapText="1"/>
    </xf>
    <xf numFmtId="4" fontId="36" fillId="3" borderId="5" xfId="10" applyNumberFormat="1" applyFont="1" applyFill="1" applyBorder="1" applyAlignment="1">
      <alignment horizontal="center" vertical="center" wrapText="1"/>
    </xf>
    <xf numFmtId="49" fontId="27" fillId="3" borderId="3" xfId="0" applyNumberFormat="1" applyFont="1" applyFill="1" applyBorder="1" applyAlignment="1">
      <alignment horizontal="center" vertical="center" wrapText="1"/>
    </xf>
    <xf numFmtId="49" fontId="27" fillId="3" borderId="4" xfId="0" applyNumberFormat="1" applyFont="1" applyFill="1" applyBorder="1" applyAlignment="1">
      <alignment horizontal="center" vertical="center" wrapText="1"/>
    </xf>
    <xf numFmtId="49" fontId="27" fillId="3" borderId="5" xfId="0" applyNumberFormat="1" applyFont="1" applyFill="1" applyBorder="1" applyAlignment="1">
      <alignment horizontal="center" vertical="center" wrapText="1"/>
    </xf>
    <xf numFmtId="49" fontId="27" fillId="3" borderId="9" xfId="0" applyNumberFormat="1" applyFont="1" applyFill="1" applyBorder="1" applyAlignment="1">
      <alignment horizontal="center" vertical="center" wrapText="1"/>
    </xf>
    <xf numFmtId="49" fontId="27" fillId="3" borderId="6" xfId="0" applyNumberFormat="1" applyFont="1" applyFill="1" applyBorder="1" applyAlignment="1">
      <alignment horizontal="center" vertical="center" wrapText="1"/>
    </xf>
    <xf numFmtId="49" fontId="27" fillId="3" borderId="7" xfId="0" applyNumberFormat="1" applyFont="1" applyFill="1" applyBorder="1" applyAlignment="1">
      <alignment horizontal="center" vertical="center" wrapText="1"/>
    </xf>
    <xf numFmtId="49" fontId="27" fillId="3" borderId="10" xfId="0" applyNumberFormat="1" applyFont="1" applyFill="1" applyBorder="1" applyAlignment="1">
      <alignment horizontal="center" vertical="center" wrapText="1"/>
    </xf>
    <xf numFmtId="49" fontId="27" fillId="3" borderId="11" xfId="0" applyNumberFormat="1" applyFont="1" applyFill="1" applyBorder="1" applyAlignment="1">
      <alignment horizontal="center" vertical="center" wrapText="1"/>
    </xf>
    <xf numFmtId="49" fontId="27" fillId="3" borderId="12" xfId="0" applyNumberFormat="1" applyFont="1" applyFill="1" applyBorder="1" applyAlignment="1">
      <alignment horizontal="center" vertical="center" wrapText="1"/>
    </xf>
    <xf numFmtId="49" fontId="27" fillId="3" borderId="13" xfId="0" applyNumberFormat="1" applyFont="1" applyFill="1" applyBorder="1" applyAlignment="1">
      <alignment horizontal="center" vertical="center" wrapText="1"/>
    </xf>
    <xf numFmtId="49" fontId="27" fillId="3" borderId="0" xfId="0" applyNumberFormat="1" applyFont="1" applyFill="1" applyBorder="1" applyAlignment="1">
      <alignment horizontal="center" vertical="center" wrapText="1"/>
    </xf>
    <xf numFmtId="49" fontId="27" fillId="3" borderId="14" xfId="0" applyNumberFormat="1" applyFont="1" applyFill="1" applyBorder="1" applyAlignment="1">
      <alignment horizontal="center" vertical="center" wrapText="1"/>
    </xf>
    <xf numFmtId="0" fontId="3" fillId="0" borderId="0" xfId="11" applyFont="1" applyAlignment="1">
      <alignment horizontal="center"/>
    </xf>
    <xf numFmtId="0" fontId="3" fillId="0" borderId="0" xfId="11" applyFont="1" applyFill="1" applyAlignment="1">
      <alignment horizontal="center"/>
    </xf>
    <xf numFmtId="167" fontId="49" fillId="0" borderId="17" xfId="9" applyNumberFormat="1" applyFont="1" applyBorder="1" applyAlignment="1">
      <alignment vertical="center"/>
    </xf>
    <xf numFmtId="167" fontId="49" fillId="0" borderId="17" xfId="9" applyNumberFormat="1" applyFont="1" applyBorder="1" applyAlignment="1"/>
  </cellXfs>
  <cellStyles count="13">
    <cellStyle name="Денежный" xfId="1" builtinId="4"/>
    <cellStyle name="Обычный" xfId="0" builtinId="0"/>
    <cellStyle name="Обычный 4" xfId="2"/>
    <cellStyle name="Обычный 5" xfId="3"/>
    <cellStyle name="Обычный 6" xfId="4"/>
    <cellStyle name="Обычный 7" xfId="5"/>
    <cellStyle name="Обычный_Алек 2" xfId="6"/>
    <cellStyle name="Обычный_Анализ Кадикас. на 1.03.08" xfId="7"/>
    <cellStyle name="Обычный_Анализ Моргаш. на 1.03.08" xfId="8"/>
    <cellStyle name="Обычный_Анализ район на 1.03.08" xfId="9"/>
    <cellStyle name="Обычный_Лист1 2" xfId="10"/>
    <cellStyle name="Обычный_Лист3 2" xfId="11"/>
    <cellStyle name="Финансовый" xfId="1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usernames" Target="revisions/userNam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revisionHeaders" Target="revisions/revisionHeaders.xml"/></Relationships>
</file>

<file path=xl/revisions/_rels/revisionHeaders.xml.rels><?xml version="1.0" encoding="UTF-8" standalone="yes"?>
<Relationships xmlns="http://schemas.openxmlformats.org/package/2006/relationships"><Relationship Id="rId1357" Type="http://schemas.openxmlformats.org/officeDocument/2006/relationships/revisionLog" Target="revisionLog15.xml"/><Relationship Id="rId1399" Type="http://schemas.openxmlformats.org/officeDocument/2006/relationships/revisionLog" Target="revisionLog11.xml"/><Relationship Id="rId1522" Type="http://schemas.openxmlformats.org/officeDocument/2006/relationships/revisionLog" Target="revisionLog12.xml"/><Relationship Id="rId1564" Type="http://schemas.openxmlformats.org/officeDocument/2006/relationships/revisionLog" Target="revisionLog16.xml"/><Relationship Id="rId1217" Type="http://schemas.openxmlformats.org/officeDocument/2006/relationships/revisionLog" Target="revisionLog151.xml"/><Relationship Id="rId1259" Type="http://schemas.openxmlformats.org/officeDocument/2006/relationships/revisionLog" Target="revisionLog111.xml"/><Relationship Id="rId1424" Type="http://schemas.openxmlformats.org/officeDocument/2006/relationships/revisionLog" Target="revisionLog141.xml"/><Relationship Id="rId1466" Type="http://schemas.openxmlformats.org/officeDocument/2006/relationships/revisionLog" Target="revisionLog18.xml"/><Relationship Id="rId1631" Type="http://schemas.openxmlformats.org/officeDocument/2006/relationships/revisionLog" Target="revisionLog13.xml"/><Relationship Id="rId1270" Type="http://schemas.openxmlformats.org/officeDocument/2006/relationships/revisionLog" Target="revisionLog142.xml"/><Relationship Id="rId1326" Type="http://schemas.openxmlformats.org/officeDocument/2006/relationships/revisionLog" Target="revisionLog9.xml"/><Relationship Id="rId1368" Type="http://schemas.openxmlformats.org/officeDocument/2006/relationships/revisionLog" Target="revisionLog112.xml"/><Relationship Id="rId1533" Type="http://schemas.openxmlformats.org/officeDocument/2006/relationships/revisionLog" Target="revisionLog114.xml"/><Relationship Id="rId1575" Type="http://schemas.openxmlformats.org/officeDocument/2006/relationships/revisionLog" Target="revisionLog116.xml"/><Relationship Id="rId1228" Type="http://schemas.openxmlformats.org/officeDocument/2006/relationships/revisionLog" Target="revisionLog18111.xml"/><Relationship Id="rId1435" Type="http://schemas.openxmlformats.org/officeDocument/2006/relationships/revisionLog" Target="revisionLog1611.xml"/><Relationship Id="rId1600" Type="http://schemas.openxmlformats.org/officeDocument/2006/relationships/revisionLog" Target="revisionLog14.xml"/><Relationship Id="rId1477" Type="http://schemas.openxmlformats.org/officeDocument/2006/relationships/revisionLog" Target="revisionLog1102.xml"/><Relationship Id="rId1642" Type="http://schemas.openxmlformats.org/officeDocument/2006/relationships/revisionLog" Target="revisionLog17.xml"/><Relationship Id="rId1281" Type="http://schemas.openxmlformats.org/officeDocument/2006/relationships/revisionLog" Target="revisionLog17211.xml"/><Relationship Id="rId1337" Type="http://schemas.openxmlformats.org/officeDocument/2006/relationships/revisionLog" Target="revisionLog173.xml"/><Relationship Id="rId1379" Type="http://schemas.openxmlformats.org/officeDocument/2006/relationships/revisionLog" Target="revisionLog11311.xml"/><Relationship Id="rId1502" Type="http://schemas.openxmlformats.org/officeDocument/2006/relationships/revisionLog" Target="revisionLog1151.xml"/><Relationship Id="rId1544" Type="http://schemas.openxmlformats.org/officeDocument/2006/relationships/revisionLog" Target="revisionLog117.xml"/><Relationship Id="rId1586" Type="http://schemas.openxmlformats.org/officeDocument/2006/relationships/revisionLog" Target="revisionLog131.xml"/><Relationship Id="rId1239" Type="http://schemas.openxmlformats.org/officeDocument/2006/relationships/revisionLog" Target="revisionLog1111111.xml"/><Relationship Id="rId1390" Type="http://schemas.openxmlformats.org/officeDocument/2006/relationships/revisionLog" Target="revisionLog11411.xml"/><Relationship Id="rId1404" Type="http://schemas.openxmlformats.org/officeDocument/2006/relationships/revisionLog" Target="revisionLog14112.xml"/><Relationship Id="rId1611" Type="http://schemas.openxmlformats.org/officeDocument/2006/relationships/revisionLog" Target="revisionLog132.xml"/><Relationship Id="rId1446" Type="http://schemas.openxmlformats.org/officeDocument/2006/relationships/revisionLog" Target="revisionLog11021.xml"/><Relationship Id="rId1488" Type="http://schemas.openxmlformats.org/officeDocument/2006/relationships/revisionLog" Target="revisionLog11611.xml"/><Relationship Id="rId1653" Type="http://schemas.openxmlformats.org/officeDocument/2006/relationships/revisionLog" Target="revisionLog19.xml"/><Relationship Id="rId1250" Type="http://schemas.openxmlformats.org/officeDocument/2006/relationships/revisionLog" Target="revisionLog1131111.xml"/><Relationship Id="rId1292" Type="http://schemas.openxmlformats.org/officeDocument/2006/relationships/revisionLog" Target="revisionLog115111.xml"/><Relationship Id="rId1306" Type="http://schemas.openxmlformats.org/officeDocument/2006/relationships/revisionLog" Target="revisionLog1171.xml"/><Relationship Id="rId1348" Type="http://schemas.openxmlformats.org/officeDocument/2006/relationships/revisionLog" Target="revisionLog1121.xml"/><Relationship Id="rId1513" Type="http://schemas.openxmlformats.org/officeDocument/2006/relationships/revisionLog" Target="revisionLog1181.xml"/><Relationship Id="rId1555" Type="http://schemas.openxmlformats.org/officeDocument/2006/relationships/revisionLog" Target="revisionLog120.xml"/><Relationship Id="rId1208" Type="http://schemas.openxmlformats.org/officeDocument/2006/relationships/revisionLog" Target="revisionLog141121.xml"/><Relationship Id="rId1415" Type="http://schemas.openxmlformats.org/officeDocument/2006/relationships/revisionLog" Target="revisionLog1921.xml"/><Relationship Id="rId1597" Type="http://schemas.openxmlformats.org/officeDocument/2006/relationships/revisionLog" Target="revisionLog143.xml"/><Relationship Id="rId1457" Type="http://schemas.openxmlformats.org/officeDocument/2006/relationships/revisionLog" Target="revisionLog116111.xml"/><Relationship Id="rId1499" Type="http://schemas.openxmlformats.org/officeDocument/2006/relationships/revisionLog" Target="revisionLog1201.xml"/><Relationship Id="rId1622" Type="http://schemas.openxmlformats.org/officeDocument/2006/relationships/revisionLog" Target="revisionLog191.xml"/><Relationship Id="rId1664" Type="http://schemas.openxmlformats.org/officeDocument/2006/relationships/revisionLog" Target="revisionLog110.xml"/><Relationship Id="rId1261" Type="http://schemas.openxmlformats.org/officeDocument/2006/relationships/revisionLog" Target="revisionLog12221.xml"/><Relationship Id="rId1317" Type="http://schemas.openxmlformats.org/officeDocument/2006/relationships/revisionLog" Target="revisionLog17311.xml"/><Relationship Id="rId1359" Type="http://schemas.openxmlformats.org/officeDocument/2006/relationships/revisionLog" Target="revisionLog1182.xml"/><Relationship Id="rId1524" Type="http://schemas.openxmlformats.org/officeDocument/2006/relationships/revisionLog" Target="revisionLog124.xml"/><Relationship Id="rId1219" Type="http://schemas.openxmlformats.org/officeDocument/2006/relationships/revisionLog" Target="revisionLog171111.xml"/><Relationship Id="rId1370" Type="http://schemas.openxmlformats.org/officeDocument/2006/relationships/revisionLog" Target="revisionLog11911.xml"/><Relationship Id="rId1566" Type="http://schemas.openxmlformats.org/officeDocument/2006/relationships/revisionLog" Target="revisionLog126.xml"/><Relationship Id="rId1391" Type="http://schemas.openxmlformats.org/officeDocument/2006/relationships/revisionLog" Target="revisionLog1241.xml"/><Relationship Id="rId1426" Type="http://schemas.openxmlformats.org/officeDocument/2006/relationships/revisionLog" Target="revisionLog1212.xml"/><Relationship Id="rId1447" Type="http://schemas.openxmlformats.org/officeDocument/2006/relationships/revisionLog" Target="revisionLog1162.xml"/><Relationship Id="rId1468" Type="http://schemas.openxmlformats.org/officeDocument/2006/relationships/revisionLog" Target="revisionLog118111.xml"/><Relationship Id="rId1489" Type="http://schemas.openxmlformats.org/officeDocument/2006/relationships/revisionLog" Target="revisionLog12011.xml"/><Relationship Id="rId1612" Type="http://schemas.openxmlformats.org/officeDocument/2006/relationships/revisionLog" Target="revisionLog1911.xml"/><Relationship Id="rId1633" Type="http://schemas.openxmlformats.org/officeDocument/2006/relationships/revisionLog" Target="revisionLog1101.xml"/><Relationship Id="rId1654" Type="http://schemas.openxmlformats.org/officeDocument/2006/relationships/revisionLog" Target="revisionLog1103.xml"/><Relationship Id="rId1230" Type="http://schemas.openxmlformats.org/officeDocument/2006/relationships/revisionLog" Target="revisionLog1101111.xml"/><Relationship Id="rId1251" Type="http://schemas.openxmlformats.org/officeDocument/2006/relationships/revisionLog" Target="revisionLog2.xml"/><Relationship Id="rId1272" Type="http://schemas.openxmlformats.org/officeDocument/2006/relationships/revisionLog" Target="revisionLog1521.xml"/><Relationship Id="rId1293" Type="http://schemas.openxmlformats.org/officeDocument/2006/relationships/revisionLog" Target="revisionLog11711.xml"/><Relationship Id="rId1307" Type="http://schemas.openxmlformats.org/officeDocument/2006/relationships/revisionLog" Target="revisionLog119111.xml"/><Relationship Id="rId1328" Type="http://schemas.openxmlformats.org/officeDocument/2006/relationships/revisionLog" Target="revisionLog1123.xml"/><Relationship Id="rId1349" Type="http://schemas.openxmlformats.org/officeDocument/2006/relationships/revisionLog" Target="revisionLog120111.xml"/><Relationship Id="rId1514" Type="http://schemas.openxmlformats.org/officeDocument/2006/relationships/revisionLog" Target="revisionLog1251.xml"/><Relationship Id="rId1535" Type="http://schemas.openxmlformats.org/officeDocument/2006/relationships/revisionLog" Target="revisionLog1261.xml"/><Relationship Id="rId1556" Type="http://schemas.openxmlformats.org/officeDocument/2006/relationships/revisionLog" Target="revisionLog127.xml"/><Relationship Id="rId1577" Type="http://schemas.openxmlformats.org/officeDocument/2006/relationships/revisionLog" Target="revisionLog128.xml"/><Relationship Id="rId1598" Type="http://schemas.openxmlformats.org/officeDocument/2006/relationships/revisionLog" Target="revisionLog1712.xml"/><Relationship Id="rId1209" Type="http://schemas.openxmlformats.org/officeDocument/2006/relationships/revisionLog" Target="revisionLog13111.xml"/><Relationship Id="rId1360" Type="http://schemas.openxmlformats.org/officeDocument/2006/relationships/revisionLog" Target="revisionLog12411.xml"/><Relationship Id="rId1381" Type="http://schemas.openxmlformats.org/officeDocument/2006/relationships/revisionLog" Target="revisionLog12421.xml"/><Relationship Id="rId1416" Type="http://schemas.openxmlformats.org/officeDocument/2006/relationships/revisionLog" Target="revisionLog1213.xml"/><Relationship Id="rId1437" Type="http://schemas.openxmlformats.org/officeDocument/2006/relationships/revisionLog" Target="revisionLog12311.xml"/><Relationship Id="rId1458" Type="http://schemas.openxmlformats.org/officeDocument/2006/relationships/revisionLog" Target="revisionLog11531.xml"/><Relationship Id="rId1479" Type="http://schemas.openxmlformats.org/officeDocument/2006/relationships/revisionLog" Target="revisionLog12012.xml"/><Relationship Id="rId1602" Type="http://schemas.openxmlformats.org/officeDocument/2006/relationships/revisionLog" Target="revisionLog1321.xml"/><Relationship Id="rId1623" Type="http://schemas.openxmlformats.org/officeDocument/2006/relationships/revisionLog" Target="revisionLog11011.xml"/><Relationship Id="rId1644" Type="http://schemas.openxmlformats.org/officeDocument/2006/relationships/revisionLog" Target="revisionLog113.xml"/><Relationship Id="rId1665" Type="http://schemas.openxmlformats.org/officeDocument/2006/relationships/revisionLog" Target="revisionLog1.xml"/><Relationship Id="rId1220" Type="http://schemas.openxmlformats.org/officeDocument/2006/relationships/revisionLog" Target="revisionLog1611211.xml"/><Relationship Id="rId1241" Type="http://schemas.openxmlformats.org/officeDocument/2006/relationships/revisionLog" Target="revisionLog192111.xml"/><Relationship Id="rId1262" Type="http://schemas.openxmlformats.org/officeDocument/2006/relationships/revisionLog" Target="revisionLog123111.xml"/><Relationship Id="rId1283" Type="http://schemas.openxmlformats.org/officeDocument/2006/relationships/revisionLog" Target="revisionLog163.xml"/><Relationship Id="rId1318" Type="http://schemas.openxmlformats.org/officeDocument/2006/relationships/revisionLog" Target="revisionLog1201111.xml"/><Relationship Id="rId1339" Type="http://schemas.openxmlformats.org/officeDocument/2006/relationships/revisionLog" Target="revisionLog124111.xml"/><Relationship Id="rId1490" Type="http://schemas.openxmlformats.org/officeDocument/2006/relationships/revisionLog" Target="revisionLog12611.xml"/><Relationship Id="rId1504" Type="http://schemas.openxmlformats.org/officeDocument/2006/relationships/revisionLog" Target="revisionLog12511.xml"/><Relationship Id="rId1525" Type="http://schemas.openxmlformats.org/officeDocument/2006/relationships/revisionLog" Target="revisionLog1271.xml"/><Relationship Id="rId1546" Type="http://schemas.openxmlformats.org/officeDocument/2006/relationships/revisionLog" Target="revisionLog1281.xml"/><Relationship Id="rId1567" Type="http://schemas.openxmlformats.org/officeDocument/2006/relationships/revisionLog" Target="revisionLog129.xml"/><Relationship Id="rId1588" Type="http://schemas.openxmlformats.org/officeDocument/2006/relationships/revisionLog" Target="revisionLog17121.xml"/><Relationship Id="rId1350" Type="http://schemas.openxmlformats.org/officeDocument/2006/relationships/revisionLog" Target="revisionLog125111.xml"/><Relationship Id="rId1371" Type="http://schemas.openxmlformats.org/officeDocument/2006/relationships/revisionLog" Target="revisionLog126111.xml"/><Relationship Id="rId1392" Type="http://schemas.openxmlformats.org/officeDocument/2006/relationships/revisionLog" Target="revisionLog1110.xml"/><Relationship Id="rId1406" Type="http://schemas.openxmlformats.org/officeDocument/2006/relationships/revisionLog" Target="revisionLog1103111.xml"/><Relationship Id="rId1427" Type="http://schemas.openxmlformats.org/officeDocument/2006/relationships/revisionLog" Target="revisionLog1291.xml"/><Relationship Id="rId1448" Type="http://schemas.openxmlformats.org/officeDocument/2006/relationships/revisionLog" Target="revisionLog130.xml"/><Relationship Id="rId1469" Type="http://schemas.openxmlformats.org/officeDocument/2006/relationships/revisionLog" Target="revisionLog1201211.xml"/><Relationship Id="rId1613" Type="http://schemas.openxmlformats.org/officeDocument/2006/relationships/revisionLog" Target="revisionLog110112.xml"/><Relationship Id="rId1634" Type="http://schemas.openxmlformats.org/officeDocument/2006/relationships/revisionLog" Target="revisionLog1131.xml"/><Relationship Id="rId1655" Type="http://schemas.openxmlformats.org/officeDocument/2006/relationships/revisionLog" Target="revisionLog115.xml"/><Relationship Id="rId1231" Type="http://schemas.openxmlformats.org/officeDocument/2006/relationships/revisionLog" Target="revisionLog1911121.xml"/><Relationship Id="rId1210" Type="http://schemas.openxmlformats.org/officeDocument/2006/relationships/revisionLog" Target="revisionLog15111.xml"/><Relationship Id="rId1252" Type="http://schemas.openxmlformats.org/officeDocument/2006/relationships/revisionLog" Target="revisionLog3.xml"/><Relationship Id="rId1273" Type="http://schemas.openxmlformats.org/officeDocument/2006/relationships/revisionLog" Target="revisionLog1522.xml"/><Relationship Id="rId1294" Type="http://schemas.openxmlformats.org/officeDocument/2006/relationships/revisionLog" Target="revisionLog11231.xml"/><Relationship Id="rId1308" Type="http://schemas.openxmlformats.org/officeDocument/2006/relationships/revisionLog" Target="revisionLog12131.xml"/><Relationship Id="rId1480" Type="http://schemas.openxmlformats.org/officeDocument/2006/relationships/revisionLog" Target="revisionLog1311.xml"/><Relationship Id="rId1329" Type="http://schemas.openxmlformats.org/officeDocument/2006/relationships/revisionLog" Target="revisionLog17411.xml"/><Relationship Id="rId1515" Type="http://schemas.openxmlformats.org/officeDocument/2006/relationships/revisionLog" Target="revisionLog12711.xml"/><Relationship Id="rId1536" Type="http://schemas.openxmlformats.org/officeDocument/2006/relationships/revisionLog" Target="revisionLog12811.xml"/><Relationship Id="rId1557" Type="http://schemas.openxmlformats.org/officeDocument/2006/relationships/revisionLog" Target="revisionLog13211.xml"/><Relationship Id="rId1578" Type="http://schemas.openxmlformats.org/officeDocument/2006/relationships/revisionLog" Target="revisionLog133.xml"/><Relationship Id="rId1599" Type="http://schemas.openxmlformats.org/officeDocument/2006/relationships/revisionLog" Target="revisionLog193.xml"/><Relationship Id="rId1340" Type="http://schemas.openxmlformats.org/officeDocument/2006/relationships/revisionLog" Target="revisionLog1251111.xml"/><Relationship Id="rId1361" Type="http://schemas.openxmlformats.org/officeDocument/2006/relationships/revisionLog" Target="revisionLog1261111.xml"/><Relationship Id="rId1382" Type="http://schemas.openxmlformats.org/officeDocument/2006/relationships/revisionLog" Target="revisionLog127111.xml"/><Relationship Id="rId1417" Type="http://schemas.openxmlformats.org/officeDocument/2006/relationships/revisionLog" Target="revisionLog12911.xml"/><Relationship Id="rId1438" Type="http://schemas.openxmlformats.org/officeDocument/2006/relationships/revisionLog" Target="revisionLog13011.xml"/><Relationship Id="rId1459" Type="http://schemas.openxmlformats.org/officeDocument/2006/relationships/revisionLog" Target="revisionLog12021.xml"/><Relationship Id="rId1603" Type="http://schemas.openxmlformats.org/officeDocument/2006/relationships/revisionLog" Target="revisionLog1101121.xml"/><Relationship Id="rId1624" Type="http://schemas.openxmlformats.org/officeDocument/2006/relationships/revisionLog" Target="revisionLog11312.xml"/><Relationship Id="rId1645" Type="http://schemas.openxmlformats.org/officeDocument/2006/relationships/revisionLog" Target="revisionLog1152.xml"/><Relationship Id="rId1200" Type="http://schemas.openxmlformats.org/officeDocument/2006/relationships/revisionLog" Target="revisionLog11211.xml"/><Relationship Id="rId1221" Type="http://schemas.openxmlformats.org/officeDocument/2006/relationships/revisionLog" Target="revisionLog132111.xml"/><Relationship Id="rId1242" Type="http://schemas.openxmlformats.org/officeDocument/2006/relationships/revisionLog" Target="revisionLog162111.xml"/><Relationship Id="rId1263" Type="http://schemas.openxmlformats.org/officeDocument/2006/relationships/revisionLog" Target="revisionLog1131211.xml"/><Relationship Id="rId1284" Type="http://schemas.openxmlformats.org/officeDocument/2006/relationships/revisionLog" Target="revisionLog11221.xml"/><Relationship Id="rId1319" Type="http://schemas.openxmlformats.org/officeDocument/2006/relationships/revisionLog" Target="revisionLog16111.xml"/><Relationship Id="rId1470" Type="http://schemas.openxmlformats.org/officeDocument/2006/relationships/revisionLog" Target="revisionLog13112.xml"/><Relationship Id="rId1491" Type="http://schemas.openxmlformats.org/officeDocument/2006/relationships/revisionLog" Target="revisionLog1341.xml"/><Relationship Id="rId1505" Type="http://schemas.openxmlformats.org/officeDocument/2006/relationships/revisionLog" Target="revisionLog1331.xml"/><Relationship Id="rId1526" Type="http://schemas.openxmlformats.org/officeDocument/2006/relationships/revisionLog" Target="revisionLog13212.xml"/><Relationship Id="rId1547" Type="http://schemas.openxmlformats.org/officeDocument/2006/relationships/revisionLog" Target="revisionLog1332.xml"/><Relationship Id="rId1568" Type="http://schemas.openxmlformats.org/officeDocument/2006/relationships/revisionLog" Target="revisionLog134.xml"/><Relationship Id="rId1589" Type="http://schemas.openxmlformats.org/officeDocument/2006/relationships/revisionLog" Target="revisionLog135.xml"/><Relationship Id="rId1330" Type="http://schemas.openxmlformats.org/officeDocument/2006/relationships/revisionLog" Target="revisionLog11212.xml"/><Relationship Id="rId1351" Type="http://schemas.openxmlformats.org/officeDocument/2006/relationships/revisionLog" Target="revisionLog118211.xml"/><Relationship Id="rId1372" Type="http://schemas.openxmlformats.org/officeDocument/2006/relationships/revisionLog" Target="revisionLog1271111.xml"/><Relationship Id="rId1393" Type="http://schemas.openxmlformats.org/officeDocument/2006/relationships/revisionLog" Target="revisionLog129111.xml"/><Relationship Id="rId1407" Type="http://schemas.openxmlformats.org/officeDocument/2006/relationships/revisionLog" Target="revisionLog1301111.xml"/><Relationship Id="rId1428" Type="http://schemas.openxmlformats.org/officeDocument/2006/relationships/revisionLog" Target="revisionLog131121.xml"/><Relationship Id="rId1449" Type="http://schemas.openxmlformats.org/officeDocument/2006/relationships/revisionLog" Target="revisionLog132121.xml"/><Relationship Id="rId1614" Type="http://schemas.openxmlformats.org/officeDocument/2006/relationships/revisionLog" Target="revisionLog11313.xml"/><Relationship Id="rId1635" Type="http://schemas.openxmlformats.org/officeDocument/2006/relationships/revisionLog" Target="revisionLog11521.xml"/><Relationship Id="rId1211" Type="http://schemas.openxmlformats.org/officeDocument/2006/relationships/revisionLog" Target="revisionLog1511.xml"/><Relationship Id="rId1232" Type="http://schemas.openxmlformats.org/officeDocument/2006/relationships/revisionLog" Target="revisionLog1811.xml"/><Relationship Id="rId1253" Type="http://schemas.openxmlformats.org/officeDocument/2006/relationships/revisionLog" Target="revisionLog4.xml"/><Relationship Id="rId1656" Type="http://schemas.openxmlformats.org/officeDocument/2006/relationships/revisionLog" Target="revisionLog118.xml"/><Relationship Id="rId1274" Type="http://schemas.openxmlformats.org/officeDocument/2006/relationships/revisionLog" Target="revisionLog1151111.xml"/><Relationship Id="rId1295" Type="http://schemas.openxmlformats.org/officeDocument/2006/relationships/revisionLog" Target="revisionLog11712.xml"/><Relationship Id="rId1309" Type="http://schemas.openxmlformats.org/officeDocument/2006/relationships/revisionLog" Target="revisionLog1311211.xml"/><Relationship Id="rId1460" Type="http://schemas.openxmlformats.org/officeDocument/2006/relationships/revisionLog" Target="revisionLog1351.xml"/><Relationship Id="rId1481" Type="http://schemas.openxmlformats.org/officeDocument/2006/relationships/revisionLog" Target="revisionLog1361.xml"/><Relationship Id="rId1516" Type="http://schemas.openxmlformats.org/officeDocument/2006/relationships/revisionLog" Target="revisionLog1282.xml"/><Relationship Id="rId1537" Type="http://schemas.openxmlformats.org/officeDocument/2006/relationships/revisionLog" Target="revisionLog1342.xml"/><Relationship Id="rId1558" Type="http://schemas.openxmlformats.org/officeDocument/2006/relationships/revisionLog" Target="revisionLog1352.xml"/><Relationship Id="rId1579" Type="http://schemas.openxmlformats.org/officeDocument/2006/relationships/revisionLog" Target="revisionLog136.xml"/><Relationship Id="rId1320" Type="http://schemas.openxmlformats.org/officeDocument/2006/relationships/revisionLog" Target="revisionLog192121.xml"/><Relationship Id="rId1341" Type="http://schemas.openxmlformats.org/officeDocument/2006/relationships/revisionLog" Target="revisionLog11912.xml"/><Relationship Id="rId1362" Type="http://schemas.openxmlformats.org/officeDocument/2006/relationships/revisionLog" Target="revisionLog1232.xml"/><Relationship Id="rId1383" Type="http://schemas.openxmlformats.org/officeDocument/2006/relationships/revisionLog" Target="revisionLog1291111.xml"/><Relationship Id="rId1418" Type="http://schemas.openxmlformats.org/officeDocument/2006/relationships/revisionLog" Target="revisionLog134111.xml"/><Relationship Id="rId1604" Type="http://schemas.openxmlformats.org/officeDocument/2006/relationships/revisionLog" Target="revisionLog113131.xml"/><Relationship Id="rId1201" Type="http://schemas.openxmlformats.org/officeDocument/2006/relationships/revisionLog" Target="revisionLog121111.xml"/><Relationship Id="rId1222" Type="http://schemas.openxmlformats.org/officeDocument/2006/relationships/revisionLog" Target="revisionLog1811111.xml"/><Relationship Id="rId1243" Type="http://schemas.openxmlformats.org/officeDocument/2006/relationships/revisionLog" Target="revisionLog111112.xml"/><Relationship Id="rId1439" Type="http://schemas.openxmlformats.org/officeDocument/2006/relationships/revisionLog" Target="revisionLog13511.xml"/><Relationship Id="rId1590" Type="http://schemas.openxmlformats.org/officeDocument/2006/relationships/revisionLog" Target="revisionLog121.xml"/><Relationship Id="rId1625" Type="http://schemas.openxmlformats.org/officeDocument/2006/relationships/revisionLog" Target="revisionLog115211.xml"/><Relationship Id="rId1646" Type="http://schemas.openxmlformats.org/officeDocument/2006/relationships/revisionLog" Target="revisionLog1183.xml"/><Relationship Id="rId1264" Type="http://schemas.openxmlformats.org/officeDocument/2006/relationships/revisionLog" Target="revisionLog1321211.xml"/><Relationship Id="rId1285" Type="http://schemas.openxmlformats.org/officeDocument/2006/relationships/revisionLog" Target="revisionLog110311111.xml"/><Relationship Id="rId1450" Type="http://schemas.openxmlformats.org/officeDocument/2006/relationships/revisionLog" Target="revisionLog136111.xml"/><Relationship Id="rId1471" Type="http://schemas.openxmlformats.org/officeDocument/2006/relationships/revisionLog" Target="revisionLog13711.xml"/><Relationship Id="rId1492" Type="http://schemas.openxmlformats.org/officeDocument/2006/relationships/revisionLog" Target="revisionLog1381.xml"/><Relationship Id="rId1506" Type="http://schemas.openxmlformats.org/officeDocument/2006/relationships/revisionLog" Target="revisionLog140.xml"/><Relationship Id="rId1527" Type="http://schemas.openxmlformats.org/officeDocument/2006/relationships/revisionLog" Target="revisionLog13321.xml"/><Relationship Id="rId1548" Type="http://schemas.openxmlformats.org/officeDocument/2006/relationships/revisionLog" Target="revisionLog14311.xml"/><Relationship Id="rId1569" Type="http://schemas.openxmlformats.org/officeDocument/2006/relationships/revisionLog" Target="revisionLog1362.xml"/><Relationship Id="rId1310" Type="http://schemas.openxmlformats.org/officeDocument/2006/relationships/revisionLog" Target="revisionLog11101.xml"/><Relationship Id="rId1331" Type="http://schemas.openxmlformats.org/officeDocument/2006/relationships/revisionLog" Target="revisionLog1210.xml"/><Relationship Id="rId1352" Type="http://schemas.openxmlformats.org/officeDocument/2006/relationships/revisionLog" Target="revisionLog143111.xml"/><Relationship Id="rId1373" Type="http://schemas.openxmlformats.org/officeDocument/2006/relationships/revisionLog" Target="revisionLog165.xml"/><Relationship Id="rId1408" Type="http://schemas.openxmlformats.org/officeDocument/2006/relationships/revisionLog" Target="revisionLog13411111.xml"/><Relationship Id="rId1212" Type="http://schemas.openxmlformats.org/officeDocument/2006/relationships/revisionLog" Target="revisionLog14121.xml"/><Relationship Id="rId1394" Type="http://schemas.openxmlformats.org/officeDocument/2006/relationships/revisionLog" Target="revisionLog11121.xml"/><Relationship Id="rId1429" Type="http://schemas.openxmlformats.org/officeDocument/2006/relationships/revisionLog" Target="revisionLog135111.xml"/><Relationship Id="rId1580" Type="http://schemas.openxmlformats.org/officeDocument/2006/relationships/revisionLog" Target="revisionLog137.xml"/><Relationship Id="rId1615" Type="http://schemas.openxmlformats.org/officeDocument/2006/relationships/revisionLog" Target="revisionLog1152111.xml"/><Relationship Id="rId1636" Type="http://schemas.openxmlformats.org/officeDocument/2006/relationships/revisionLog" Target="revisionLog11831.xml"/><Relationship Id="rId1657" Type="http://schemas.openxmlformats.org/officeDocument/2006/relationships/revisionLog" Target="revisionLog119.xml"/><Relationship Id="rId1233" Type="http://schemas.openxmlformats.org/officeDocument/2006/relationships/revisionLog" Target="revisionLog1812.xml"/><Relationship Id="rId1254" Type="http://schemas.openxmlformats.org/officeDocument/2006/relationships/revisionLog" Target="revisionLog5.xml"/><Relationship Id="rId1275" Type="http://schemas.openxmlformats.org/officeDocument/2006/relationships/revisionLog" Target="revisionLog152.xml"/><Relationship Id="rId1296" Type="http://schemas.openxmlformats.org/officeDocument/2006/relationships/revisionLog" Target="revisionLog1104.xml"/><Relationship Id="rId1440" Type="http://schemas.openxmlformats.org/officeDocument/2006/relationships/revisionLog" Target="revisionLog11521111.xml"/><Relationship Id="rId1461" Type="http://schemas.openxmlformats.org/officeDocument/2006/relationships/revisionLog" Target="revisionLog137111.xml"/><Relationship Id="rId1482" Type="http://schemas.openxmlformats.org/officeDocument/2006/relationships/revisionLog" Target="revisionLog13811.xml"/><Relationship Id="rId1517" Type="http://schemas.openxmlformats.org/officeDocument/2006/relationships/revisionLog" Target="revisionLog144.xml"/><Relationship Id="rId1538" Type="http://schemas.openxmlformats.org/officeDocument/2006/relationships/revisionLog" Target="revisionLog145.xml"/><Relationship Id="rId1300" Type="http://schemas.openxmlformats.org/officeDocument/2006/relationships/revisionLog" Target="revisionLog1111.xml"/><Relationship Id="rId1321" Type="http://schemas.openxmlformats.org/officeDocument/2006/relationships/revisionLog" Target="revisionLog12141.xml"/><Relationship Id="rId1342" Type="http://schemas.openxmlformats.org/officeDocument/2006/relationships/revisionLog" Target="revisionLog16113.xml"/><Relationship Id="rId1363" Type="http://schemas.openxmlformats.org/officeDocument/2006/relationships/revisionLog" Target="revisionLog1931.xml"/><Relationship Id="rId1559" Type="http://schemas.openxmlformats.org/officeDocument/2006/relationships/revisionLog" Target="revisionLog13621.xml"/><Relationship Id="rId1202" Type="http://schemas.openxmlformats.org/officeDocument/2006/relationships/revisionLog" Target="revisionLog12111.xml"/><Relationship Id="rId1384" Type="http://schemas.openxmlformats.org/officeDocument/2006/relationships/revisionLog" Target="revisionLog1131311.xml"/><Relationship Id="rId1419" Type="http://schemas.openxmlformats.org/officeDocument/2006/relationships/revisionLog" Target="revisionLog1351111.xml"/><Relationship Id="rId1570" Type="http://schemas.openxmlformats.org/officeDocument/2006/relationships/revisionLog" Target="revisionLog1371.xml"/><Relationship Id="rId1591" Type="http://schemas.openxmlformats.org/officeDocument/2006/relationships/revisionLog" Target="revisionLog138.xml"/><Relationship Id="rId1605" Type="http://schemas.openxmlformats.org/officeDocument/2006/relationships/revisionLog" Target="revisionLog11522.xml"/><Relationship Id="rId1626" Type="http://schemas.openxmlformats.org/officeDocument/2006/relationships/revisionLog" Target="revisionLog118311.xml"/><Relationship Id="rId1647" Type="http://schemas.openxmlformats.org/officeDocument/2006/relationships/revisionLog" Target="revisionLog1191.xml"/><Relationship Id="rId1223" Type="http://schemas.openxmlformats.org/officeDocument/2006/relationships/revisionLog" Target="revisionLog181111.xml"/><Relationship Id="rId1244" Type="http://schemas.openxmlformats.org/officeDocument/2006/relationships/revisionLog" Target="revisionLog111111.xml"/><Relationship Id="rId1265" Type="http://schemas.openxmlformats.org/officeDocument/2006/relationships/revisionLog" Target="revisionLog1322.xml"/><Relationship Id="rId1286" Type="http://schemas.openxmlformats.org/officeDocument/2006/relationships/revisionLog" Target="revisionLog1721.xml"/><Relationship Id="rId1430" Type="http://schemas.openxmlformats.org/officeDocument/2006/relationships/revisionLog" Target="revisionLog1361111.xml"/><Relationship Id="rId1451" Type="http://schemas.openxmlformats.org/officeDocument/2006/relationships/revisionLog" Target="revisionLog1371111.xml"/><Relationship Id="rId1472" Type="http://schemas.openxmlformats.org/officeDocument/2006/relationships/revisionLog" Target="revisionLog138111.xml"/><Relationship Id="rId1493" Type="http://schemas.openxmlformats.org/officeDocument/2006/relationships/revisionLog" Target="revisionLog1391.xml"/><Relationship Id="rId1507" Type="http://schemas.openxmlformats.org/officeDocument/2006/relationships/revisionLog" Target="revisionLog1441.xml"/><Relationship Id="rId1528" Type="http://schemas.openxmlformats.org/officeDocument/2006/relationships/revisionLog" Target="revisionLog1451.xml"/><Relationship Id="rId1311" Type="http://schemas.openxmlformats.org/officeDocument/2006/relationships/revisionLog" Target="revisionLog1312.xml"/><Relationship Id="rId1332" Type="http://schemas.openxmlformats.org/officeDocument/2006/relationships/revisionLog" Target="revisionLog161131.xml"/><Relationship Id="rId1549" Type="http://schemas.openxmlformats.org/officeDocument/2006/relationships/revisionLog" Target="revisionLog146.xml"/><Relationship Id="rId1353" Type="http://schemas.openxmlformats.org/officeDocument/2006/relationships/revisionLog" Target="revisionLog19112.xml"/><Relationship Id="rId1374" Type="http://schemas.openxmlformats.org/officeDocument/2006/relationships/revisionLog" Target="revisionLog113111.xml"/><Relationship Id="rId1395" Type="http://schemas.openxmlformats.org/officeDocument/2006/relationships/revisionLog" Target="revisionLog1233.xml"/><Relationship Id="rId1409" Type="http://schemas.openxmlformats.org/officeDocument/2006/relationships/revisionLog" Target="revisionLog166.xml"/><Relationship Id="rId1560" Type="http://schemas.openxmlformats.org/officeDocument/2006/relationships/revisionLog" Target="revisionLog1372.xml"/><Relationship Id="rId1581" Type="http://schemas.openxmlformats.org/officeDocument/2006/relationships/revisionLog" Target="revisionLog1382.xml"/><Relationship Id="rId1616" Type="http://schemas.openxmlformats.org/officeDocument/2006/relationships/revisionLog" Target="revisionLog139.xml"/><Relationship Id="rId1637" Type="http://schemas.openxmlformats.org/officeDocument/2006/relationships/revisionLog" Target="revisionLog122.xml"/><Relationship Id="rId1658" Type="http://schemas.openxmlformats.org/officeDocument/2006/relationships/revisionLog" Target="revisionLog123.xml"/><Relationship Id="rId1213" Type="http://schemas.openxmlformats.org/officeDocument/2006/relationships/revisionLog" Target="revisionLog122111.xml"/><Relationship Id="rId1234" Type="http://schemas.openxmlformats.org/officeDocument/2006/relationships/revisionLog" Target="revisionLog15211.xml"/><Relationship Id="rId1255" Type="http://schemas.openxmlformats.org/officeDocument/2006/relationships/revisionLog" Target="revisionLog6.xml"/><Relationship Id="rId1276" Type="http://schemas.openxmlformats.org/officeDocument/2006/relationships/revisionLog" Target="revisionLog11412.xml"/><Relationship Id="rId1297" Type="http://schemas.openxmlformats.org/officeDocument/2006/relationships/revisionLog" Target="revisionLog115211111.xml"/><Relationship Id="rId1420" Type="http://schemas.openxmlformats.org/officeDocument/2006/relationships/revisionLog" Target="revisionLog1922.xml"/><Relationship Id="rId1441" Type="http://schemas.openxmlformats.org/officeDocument/2006/relationships/revisionLog" Target="revisionLog13711111.xml"/><Relationship Id="rId1462" Type="http://schemas.openxmlformats.org/officeDocument/2006/relationships/revisionLog" Target="revisionLog1381111.xml"/><Relationship Id="rId1483" Type="http://schemas.openxmlformats.org/officeDocument/2006/relationships/revisionLog" Target="revisionLog13911.xml"/><Relationship Id="rId1518" Type="http://schemas.openxmlformats.org/officeDocument/2006/relationships/revisionLog" Target="revisionLog1323.xml"/><Relationship Id="rId1301" Type="http://schemas.openxmlformats.org/officeDocument/2006/relationships/revisionLog" Target="revisionLog11621.xml"/><Relationship Id="rId1322" Type="http://schemas.openxmlformats.org/officeDocument/2006/relationships/revisionLog" Target="revisionLog1731.xml"/><Relationship Id="rId1539" Type="http://schemas.openxmlformats.org/officeDocument/2006/relationships/revisionLog" Target="revisionLog1461.xml"/><Relationship Id="rId1343" Type="http://schemas.openxmlformats.org/officeDocument/2006/relationships/revisionLog" Target="revisionLog113121.xml"/><Relationship Id="rId1364" Type="http://schemas.openxmlformats.org/officeDocument/2006/relationships/revisionLog" Target="revisionLog1183111.xml"/><Relationship Id="rId1385" Type="http://schemas.openxmlformats.org/officeDocument/2006/relationships/revisionLog" Target="revisionLog1202111.xml"/><Relationship Id="rId1550" Type="http://schemas.openxmlformats.org/officeDocument/2006/relationships/revisionLog" Target="revisionLog147.xml"/><Relationship Id="rId1571" Type="http://schemas.openxmlformats.org/officeDocument/2006/relationships/revisionLog" Target="revisionLog13821.xml"/><Relationship Id="rId1592" Type="http://schemas.openxmlformats.org/officeDocument/2006/relationships/revisionLog" Target="revisionLog1392.xml"/><Relationship Id="rId1606" Type="http://schemas.openxmlformats.org/officeDocument/2006/relationships/revisionLog" Target="revisionLog148.xml"/><Relationship Id="rId1627" Type="http://schemas.openxmlformats.org/officeDocument/2006/relationships/revisionLog" Target="revisionLog1221.xml"/><Relationship Id="rId1648" Type="http://schemas.openxmlformats.org/officeDocument/2006/relationships/revisionLog" Target="revisionLog1231.xml"/><Relationship Id="rId1203" Type="http://schemas.openxmlformats.org/officeDocument/2006/relationships/revisionLog" Target="revisionLog12112.xml"/><Relationship Id="rId1224" Type="http://schemas.openxmlformats.org/officeDocument/2006/relationships/revisionLog" Target="revisionLog17111.xml"/><Relationship Id="rId1245" Type="http://schemas.openxmlformats.org/officeDocument/2006/relationships/revisionLog" Target="revisionLog110211.xml"/><Relationship Id="rId1266" Type="http://schemas.openxmlformats.org/officeDocument/2006/relationships/revisionLog" Target="revisionLog1141111.xml"/><Relationship Id="rId1287" Type="http://schemas.openxmlformats.org/officeDocument/2006/relationships/revisionLog" Target="revisionLog11612.xml"/><Relationship Id="rId1410" Type="http://schemas.openxmlformats.org/officeDocument/2006/relationships/revisionLog" Target="revisionLog19211.xml"/><Relationship Id="rId1431" Type="http://schemas.openxmlformats.org/officeDocument/2006/relationships/revisionLog" Target="revisionLog11031.xml"/><Relationship Id="rId1452" Type="http://schemas.openxmlformats.org/officeDocument/2006/relationships/revisionLog" Target="revisionLog115311.xml"/><Relationship Id="rId1473" Type="http://schemas.openxmlformats.org/officeDocument/2006/relationships/revisionLog" Target="revisionLog139111.xml"/><Relationship Id="rId1508" Type="http://schemas.openxmlformats.org/officeDocument/2006/relationships/revisionLog" Target="revisionLog14511.xml"/><Relationship Id="rId1312" Type="http://schemas.openxmlformats.org/officeDocument/2006/relationships/revisionLog" Target="revisionLog161121.xml"/><Relationship Id="rId1494" Type="http://schemas.openxmlformats.org/officeDocument/2006/relationships/revisionLog" Target="revisionLog12521.xml"/><Relationship Id="rId1529" Type="http://schemas.openxmlformats.org/officeDocument/2006/relationships/revisionLog" Target="revisionLog14611.xml"/><Relationship Id="rId1333" Type="http://schemas.openxmlformats.org/officeDocument/2006/relationships/revisionLog" Target="revisionLog1741.xml"/><Relationship Id="rId1354" Type="http://schemas.openxmlformats.org/officeDocument/2006/relationships/revisionLog" Target="revisionLog12012111.xml"/><Relationship Id="rId1375" Type="http://schemas.openxmlformats.org/officeDocument/2006/relationships/revisionLog" Target="revisionLog123112.xml"/><Relationship Id="rId1396" Type="http://schemas.openxmlformats.org/officeDocument/2006/relationships/revisionLog" Target="revisionLog1412.xml"/><Relationship Id="rId1540" Type="http://schemas.openxmlformats.org/officeDocument/2006/relationships/revisionLog" Target="revisionLog1471.xml"/><Relationship Id="rId1561" Type="http://schemas.openxmlformats.org/officeDocument/2006/relationships/revisionLog" Target="revisionLog1481.xml"/><Relationship Id="rId1582" Type="http://schemas.openxmlformats.org/officeDocument/2006/relationships/revisionLog" Target="revisionLog13921.xml"/><Relationship Id="rId1617" Type="http://schemas.openxmlformats.org/officeDocument/2006/relationships/revisionLog" Target="revisionLog149.xml"/><Relationship Id="rId1638" Type="http://schemas.openxmlformats.org/officeDocument/2006/relationships/revisionLog" Target="revisionLog11913.xml"/><Relationship Id="rId1214" Type="http://schemas.openxmlformats.org/officeDocument/2006/relationships/revisionLog" Target="revisionLog1611111.xml"/><Relationship Id="rId1235" Type="http://schemas.openxmlformats.org/officeDocument/2006/relationships/revisionLog" Target="revisionLog11011211.xml"/><Relationship Id="rId1256" Type="http://schemas.openxmlformats.org/officeDocument/2006/relationships/revisionLog" Target="revisionLog12211.xml"/><Relationship Id="rId1400" Type="http://schemas.openxmlformats.org/officeDocument/2006/relationships/revisionLog" Target="revisionLog1621.xml"/><Relationship Id="rId1421" Type="http://schemas.openxmlformats.org/officeDocument/2006/relationships/revisionLog" Target="revisionLog110311.xml"/><Relationship Id="rId1442" Type="http://schemas.openxmlformats.org/officeDocument/2006/relationships/revisionLog" Target="revisionLog115221.xml"/><Relationship Id="rId1659" Type="http://schemas.openxmlformats.org/officeDocument/2006/relationships/revisionLog" Target="revisionLog125.xml"/><Relationship Id="rId1277" Type="http://schemas.openxmlformats.org/officeDocument/2006/relationships/revisionLog" Target="revisionLog16211.xml"/><Relationship Id="rId1298" Type="http://schemas.openxmlformats.org/officeDocument/2006/relationships/revisionLog" Target="revisionLog1181111.xml"/><Relationship Id="rId1302" Type="http://schemas.openxmlformats.org/officeDocument/2006/relationships/revisionLog" Target="revisionLog1821.xml"/><Relationship Id="rId1463" Type="http://schemas.openxmlformats.org/officeDocument/2006/relationships/revisionLog" Target="revisionLog1153.xml"/><Relationship Id="rId1484" Type="http://schemas.openxmlformats.org/officeDocument/2006/relationships/revisionLog" Target="revisionLog1401.xml"/><Relationship Id="rId1519" Type="http://schemas.openxmlformats.org/officeDocument/2006/relationships/revisionLog" Target="revisionLog146111.xml"/><Relationship Id="rId1323" Type="http://schemas.openxmlformats.org/officeDocument/2006/relationships/revisionLog" Target="revisionLog1201112.xml"/><Relationship Id="rId1344" Type="http://schemas.openxmlformats.org/officeDocument/2006/relationships/revisionLog" Target="revisionLog1231121.xml"/><Relationship Id="rId1365" Type="http://schemas.openxmlformats.org/officeDocument/2006/relationships/revisionLog" Target="revisionLog12412.xml"/><Relationship Id="rId1386" Type="http://schemas.openxmlformats.org/officeDocument/2006/relationships/revisionLog" Target="revisionLog1242.xml"/><Relationship Id="rId1530" Type="http://schemas.openxmlformats.org/officeDocument/2006/relationships/revisionLog" Target="revisionLog14711.xml"/><Relationship Id="rId1551" Type="http://schemas.openxmlformats.org/officeDocument/2006/relationships/revisionLog" Target="revisionLog14811.xml"/><Relationship Id="rId1572" Type="http://schemas.openxmlformats.org/officeDocument/2006/relationships/revisionLog" Target="revisionLog1491.xml"/><Relationship Id="rId1593" Type="http://schemas.openxmlformats.org/officeDocument/2006/relationships/revisionLog" Target="revisionLog150.xml"/><Relationship Id="rId1607" Type="http://schemas.openxmlformats.org/officeDocument/2006/relationships/revisionLog" Target="revisionLog153.xml"/><Relationship Id="rId1628" Type="http://schemas.openxmlformats.org/officeDocument/2006/relationships/revisionLog" Target="revisionLog154.xml"/><Relationship Id="rId1225" Type="http://schemas.openxmlformats.org/officeDocument/2006/relationships/revisionLog" Target="revisionLog1611212.xml"/><Relationship Id="rId1204" Type="http://schemas.openxmlformats.org/officeDocument/2006/relationships/revisionLog" Target="revisionLog12121.xml"/><Relationship Id="rId1246" Type="http://schemas.openxmlformats.org/officeDocument/2006/relationships/revisionLog" Target="revisionLog18211.xml"/><Relationship Id="rId1411" Type="http://schemas.openxmlformats.org/officeDocument/2006/relationships/revisionLog" Target="revisionLog1103112.xml"/><Relationship Id="rId1432" Type="http://schemas.openxmlformats.org/officeDocument/2006/relationships/revisionLog" Target="revisionLog125211.xml"/><Relationship Id="rId1649" Type="http://schemas.openxmlformats.org/officeDocument/2006/relationships/revisionLog" Target="revisionLog155.xml"/><Relationship Id="rId1267" Type="http://schemas.openxmlformats.org/officeDocument/2006/relationships/revisionLog" Target="revisionLog133111.xml"/><Relationship Id="rId1288" Type="http://schemas.openxmlformats.org/officeDocument/2006/relationships/revisionLog" Target="revisionLog1731111.xml"/><Relationship Id="rId1453" Type="http://schemas.openxmlformats.org/officeDocument/2006/relationships/revisionLog" Target="revisionLog11812.xml"/><Relationship Id="rId1474" Type="http://schemas.openxmlformats.org/officeDocument/2006/relationships/revisionLog" Target="revisionLog120121.xml"/><Relationship Id="rId1495" Type="http://schemas.openxmlformats.org/officeDocument/2006/relationships/revisionLog" Target="revisionLog1253.xml"/><Relationship Id="rId1509" Type="http://schemas.openxmlformats.org/officeDocument/2006/relationships/revisionLog" Target="revisionLog1461111.xml"/><Relationship Id="rId1660" Type="http://schemas.openxmlformats.org/officeDocument/2006/relationships/revisionLog" Target="revisionLog156.xml"/><Relationship Id="rId1313" Type="http://schemas.openxmlformats.org/officeDocument/2006/relationships/revisionLog" Target="revisionLog1241111.xml"/><Relationship Id="rId1334" Type="http://schemas.openxmlformats.org/officeDocument/2006/relationships/revisionLog" Target="revisionLog11321.xml"/><Relationship Id="rId1355" Type="http://schemas.openxmlformats.org/officeDocument/2006/relationships/revisionLog" Target="revisionLog12512.xml"/><Relationship Id="rId1376" Type="http://schemas.openxmlformats.org/officeDocument/2006/relationships/revisionLog" Target="revisionLog124211.xml"/><Relationship Id="rId1397" Type="http://schemas.openxmlformats.org/officeDocument/2006/relationships/revisionLog" Target="revisionLog1622.xml"/><Relationship Id="rId1520" Type="http://schemas.openxmlformats.org/officeDocument/2006/relationships/revisionLog" Target="revisionLog147111.xml"/><Relationship Id="rId1541" Type="http://schemas.openxmlformats.org/officeDocument/2006/relationships/revisionLog" Target="revisionLog148111.xml"/><Relationship Id="rId1562" Type="http://schemas.openxmlformats.org/officeDocument/2006/relationships/revisionLog" Target="revisionLog14911.xml"/><Relationship Id="rId1583" Type="http://schemas.openxmlformats.org/officeDocument/2006/relationships/revisionLog" Target="revisionLog1501.xml"/><Relationship Id="rId1215" Type="http://schemas.openxmlformats.org/officeDocument/2006/relationships/revisionLog" Target="revisionLog161111.xml"/><Relationship Id="rId1236" Type="http://schemas.openxmlformats.org/officeDocument/2006/relationships/revisionLog" Target="revisionLog191112.xml"/><Relationship Id="rId1401" Type="http://schemas.openxmlformats.org/officeDocument/2006/relationships/revisionLog" Target="revisionLog1272.xml"/><Relationship Id="rId1422" Type="http://schemas.openxmlformats.org/officeDocument/2006/relationships/revisionLog" Target="revisionLog12821.xml"/><Relationship Id="rId1618" Type="http://schemas.openxmlformats.org/officeDocument/2006/relationships/revisionLog" Target="revisionLog1541.xml"/><Relationship Id="rId1639" Type="http://schemas.openxmlformats.org/officeDocument/2006/relationships/revisionLog" Target="revisionLog1234.xml"/><Relationship Id="rId1257" Type="http://schemas.openxmlformats.org/officeDocument/2006/relationships/revisionLog" Target="revisionLog7.xml"/><Relationship Id="rId1278" Type="http://schemas.openxmlformats.org/officeDocument/2006/relationships/revisionLog" Target="revisionLog16221.xml"/><Relationship Id="rId1299" Type="http://schemas.openxmlformats.org/officeDocument/2006/relationships/revisionLog" Target="revisionLog113211.xml"/><Relationship Id="rId1443" Type="http://schemas.openxmlformats.org/officeDocument/2006/relationships/revisionLog" Target="revisionLog1301.xml"/><Relationship Id="rId1464" Type="http://schemas.openxmlformats.org/officeDocument/2006/relationships/revisionLog" Target="revisionLog1202.xml"/><Relationship Id="rId1485" Type="http://schemas.openxmlformats.org/officeDocument/2006/relationships/revisionLog" Target="revisionLog13231.xml"/><Relationship Id="rId1650" Type="http://schemas.openxmlformats.org/officeDocument/2006/relationships/revisionLog" Target="revisionLog1105.xml"/><Relationship Id="rId1303" Type="http://schemas.openxmlformats.org/officeDocument/2006/relationships/revisionLog" Target="revisionLog182.xml"/><Relationship Id="rId1324" Type="http://schemas.openxmlformats.org/officeDocument/2006/relationships/revisionLog" Target="revisionLog164.xml"/><Relationship Id="rId1345" Type="http://schemas.openxmlformats.org/officeDocument/2006/relationships/revisionLog" Target="revisionLog1251112.xml"/><Relationship Id="rId1366" Type="http://schemas.openxmlformats.org/officeDocument/2006/relationships/revisionLog" Target="revisionLog126112.xml"/><Relationship Id="rId1510" Type="http://schemas.openxmlformats.org/officeDocument/2006/relationships/revisionLog" Target="revisionLog133211.xml"/><Relationship Id="rId1531" Type="http://schemas.openxmlformats.org/officeDocument/2006/relationships/revisionLog" Target="revisionLog1481111.xml"/><Relationship Id="rId1552" Type="http://schemas.openxmlformats.org/officeDocument/2006/relationships/revisionLog" Target="revisionLog149111.xml"/><Relationship Id="rId1205" Type="http://schemas.openxmlformats.org/officeDocument/2006/relationships/revisionLog" Target="revisionLog1411111.xml"/><Relationship Id="rId1387" Type="http://schemas.openxmlformats.org/officeDocument/2006/relationships/revisionLog" Target="revisionLog12812.xml"/><Relationship Id="rId1573" Type="http://schemas.openxmlformats.org/officeDocument/2006/relationships/revisionLog" Target="revisionLog15011.xml"/><Relationship Id="rId1594" Type="http://schemas.openxmlformats.org/officeDocument/2006/relationships/revisionLog" Target="revisionLog1531.xml"/><Relationship Id="rId1608" Type="http://schemas.openxmlformats.org/officeDocument/2006/relationships/revisionLog" Target="revisionLog15411.xml"/><Relationship Id="rId1629" Type="http://schemas.openxmlformats.org/officeDocument/2006/relationships/revisionLog" Target="revisionLog1551.xml"/><Relationship Id="rId1226" Type="http://schemas.openxmlformats.org/officeDocument/2006/relationships/revisionLog" Target="revisionLog14211.xml"/><Relationship Id="rId1247" Type="http://schemas.openxmlformats.org/officeDocument/2006/relationships/revisionLog" Target="revisionLog1721111.xml"/><Relationship Id="rId1268" Type="http://schemas.openxmlformats.org/officeDocument/2006/relationships/revisionLog" Target="revisionLog110113.xml"/><Relationship Id="rId1289" Type="http://schemas.openxmlformats.org/officeDocument/2006/relationships/revisionLog" Target="revisionLog1122.xml"/><Relationship Id="rId1412" Type="http://schemas.openxmlformats.org/officeDocument/2006/relationships/revisionLog" Target="revisionLog1214.xml"/><Relationship Id="rId1433" Type="http://schemas.openxmlformats.org/officeDocument/2006/relationships/revisionLog" Target="revisionLog130111.xml"/><Relationship Id="rId1454" Type="http://schemas.openxmlformats.org/officeDocument/2006/relationships/revisionLog" Target="revisionLog120211.xml"/><Relationship Id="rId1475" Type="http://schemas.openxmlformats.org/officeDocument/2006/relationships/revisionLog" Target="revisionLog13113.xml"/><Relationship Id="rId1496" Type="http://schemas.openxmlformats.org/officeDocument/2006/relationships/revisionLog" Target="revisionLog13421.xml"/><Relationship Id="rId1640" Type="http://schemas.openxmlformats.org/officeDocument/2006/relationships/revisionLog" Target="revisionLog1561.xml"/><Relationship Id="rId1661" Type="http://schemas.openxmlformats.org/officeDocument/2006/relationships/revisionLog" Target="revisionLog157.xml"/><Relationship Id="rId1314" Type="http://schemas.openxmlformats.org/officeDocument/2006/relationships/revisionLog" Target="revisionLog1222.xml"/><Relationship Id="rId1335" Type="http://schemas.openxmlformats.org/officeDocument/2006/relationships/revisionLog" Target="revisionLog174.xml"/><Relationship Id="rId1356" Type="http://schemas.openxmlformats.org/officeDocument/2006/relationships/revisionLog" Target="revisionLog11821.xml"/><Relationship Id="rId1500" Type="http://schemas.openxmlformats.org/officeDocument/2006/relationships/revisionLog" Target="revisionLog1252.xml"/><Relationship Id="rId1521" Type="http://schemas.openxmlformats.org/officeDocument/2006/relationships/revisionLog" Target="revisionLog12813.xml"/><Relationship Id="rId1542" Type="http://schemas.openxmlformats.org/officeDocument/2006/relationships/revisionLog" Target="revisionLog1491111.xml"/><Relationship Id="rId1377" Type="http://schemas.openxmlformats.org/officeDocument/2006/relationships/revisionLog" Target="revisionLog128111.xml"/><Relationship Id="rId1398" Type="http://schemas.openxmlformats.org/officeDocument/2006/relationships/revisionLog" Target="revisionLog1112.xml"/><Relationship Id="rId1563" Type="http://schemas.openxmlformats.org/officeDocument/2006/relationships/revisionLog" Target="revisionLog150111.xml"/><Relationship Id="rId1584" Type="http://schemas.openxmlformats.org/officeDocument/2006/relationships/revisionLog" Target="revisionLog1310.xml"/><Relationship Id="rId1619" Type="http://schemas.openxmlformats.org/officeDocument/2006/relationships/revisionLog" Target="revisionLog15511.xml"/><Relationship Id="rId1216" Type="http://schemas.openxmlformats.org/officeDocument/2006/relationships/revisionLog" Target="revisionLog161112.xml"/><Relationship Id="rId1237" Type="http://schemas.openxmlformats.org/officeDocument/2006/relationships/revisionLog" Target="revisionLog191113.xml"/><Relationship Id="rId1258" Type="http://schemas.openxmlformats.org/officeDocument/2006/relationships/revisionLog" Target="revisionLog8.xml"/><Relationship Id="rId1279" Type="http://schemas.openxmlformats.org/officeDocument/2006/relationships/revisionLog" Target="revisionLog1151112.xml"/><Relationship Id="rId1402" Type="http://schemas.openxmlformats.org/officeDocument/2006/relationships/revisionLog" Target="revisionLog13011111.xml"/><Relationship Id="rId1423" Type="http://schemas.openxmlformats.org/officeDocument/2006/relationships/revisionLog" Target="revisionLog132122.xml"/><Relationship Id="rId1444" Type="http://schemas.openxmlformats.org/officeDocument/2006/relationships/revisionLog" Target="revisionLog13411.xml"/><Relationship Id="rId1465" Type="http://schemas.openxmlformats.org/officeDocument/2006/relationships/revisionLog" Target="revisionLog13521.xml"/><Relationship Id="rId1486" Type="http://schemas.openxmlformats.org/officeDocument/2006/relationships/revisionLog" Target="revisionLog136211.xml"/><Relationship Id="rId1630" Type="http://schemas.openxmlformats.org/officeDocument/2006/relationships/revisionLog" Target="revisionLog15611.xml"/><Relationship Id="rId1651" Type="http://schemas.openxmlformats.org/officeDocument/2006/relationships/revisionLog" Target="revisionLog1571.xml"/><Relationship Id="rId1290" Type="http://schemas.openxmlformats.org/officeDocument/2006/relationships/revisionLog" Target="revisionLog11031111.xml"/><Relationship Id="rId1304" Type="http://schemas.openxmlformats.org/officeDocument/2006/relationships/revisionLog" Target="revisionLog118121.xml"/><Relationship Id="rId1325" Type="http://schemas.openxmlformats.org/officeDocument/2006/relationships/revisionLog" Target="revisionLog19212.xml"/><Relationship Id="rId1346" Type="http://schemas.openxmlformats.org/officeDocument/2006/relationships/revisionLog" Target="revisionLog1192.xml"/><Relationship Id="rId1511" Type="http://schemas.openxmlformats.org/officeDocument/2006/relationships/revisionLog" Target="revisionLog13721.xml"/><Relationship Id="rId1532" Type="http://schemas.openxmlformats.org/officeDocument/2006/relationships/revisionLog" Target="revisionLog13322.xml"/><Relationship Id="rId1367" Type="http://schemas.openxmlformats.org/officeDocument/2006/relationships/revisionLog" Target="revisionLog1242111.xml"/><Relationship Id="rId1388" Type="http://schemas.openxmlformats.org/officeDocument/2006/relationships/revisionLog" Target="revisionLog130111111.xml"/><Relationship Id="rId1553" Type="http://schemas.openxmlformats.org/officeDocument/2006/relationships/revisionLog" Target="revisionLog138211.xml"/><Relationship Id="rId1574" Type="http://schemas.openxmlformats.org/officeDocument/2006/relationships/revisionLog" Target="revisionLog15311.xml"/><Relationship Id="rId1595" Type="http://schemas.openxmlformats.org/officeDocument/2006/relationships/revisionLog" Target="revisionLog154111.xml"/><Relationship Id="rId1609" Type="http://schemas.openxmlformats.org/officeDocument/2006/relationships/revisionLog" Target="revisionLog155111.xml"/><Relationship Id="rId1206" Type="http://schemas.openxmlformats.org/officeDocument/2006/relationships/revisionLog" Target="revisionLog141111.xml"/><Relationship Id="rId1227" Type="http://schemas.openxmlformats.org/officeDocument/2006/relationships/revisionLog" Target="revisionLog191111.xml"/><Relationship Id="rId1248" Type="http://schemas.openxmlformats.org/officeDocument/2006/relationships/revisionLog" Target="revisionLog112211.xml"/><Relationship Id="rId1269" Type="http://schemas.openxmlformats.org/officeDocument/2006/relationships/revisionLog" Target="revisionLog1421.xml"/><Relationship Id="rId1413" Type="http://schemas.openxmlformats.org/officeDocument/2006/relationships/revisionLog" Target="revisionLog1341111.xml"/><Relationship Id="rId1434" Type="http://schemas.openxmlformats.org/officeDocument/2006/relationships/revisionLog" Target="revisionLog16112.xml"/><Relationship Id="rId1455" Type="http://schemas.openxmlformats.org/officeDocument/2006/relationships/revisionLog" Target="revisionLog13611.xml"/><Relationship Id="rId1476" Type="http://schemas.openxmlformats.org/officeDocument/2006/relationships/revisionLog" Target="revisionLog13712.xml"/><Relationship Id="rId1620" Type="http://schemas.openxmlformats.org/officeDocument/2006/relationships/revisionLog" Target="revisionLog1184.xml"/><Relationship Id="rId1641" Type="http://schemas.openxmlformats.org/officeDocument/2006/relationships/revisionLog" Target="revisionLog15711.xml"/><Relationship Id="rId1662" Type="http://schemas.openxmlformats.org/officeDocument/2006/relationships/revisionLog" Target="revisionLog158.xml"/><Relationship Id="rId1280" Type="http://schemas.openxmlformats.org/officeDocument/2006/relationships/revisionLog" Target="revisionLog172111.xml"/><Relationship Id="rId1315" Type="http://schemas.openxmlformats.org/officeDocument/2006/relationships/revisionLog" Target="revisionLog173111.xml"/><Relationship Id="rId1497" Type="http://schemas.openxmlformats.org/officeDocument/2006/relationships/revisionLog" Target="revisionLog139211.xml"/><Relationship Id="rId1501" Type="http://schemas.openxmlformats.org/officeDocument/2006/relationships/revisionLog" Target="revisionLog13311.xml"/><Relationship Id="rId1336" Type="http://schemas.openxmlformats.org/officeDocument/2006/relationships/revisionLog" Target="revisionLog13101.xml"/><Relationship Id="rId1378" Type="http://schemas.openxmlformats.org/officeDocument/2006/relationships/revisionLog" Target="revisionLog175.xml"/><Relationship Id="rId1543" Type="http://schemas.openxmlformats.org/officeDocument/2006/relationships/revisionLog" Target="revisionLog1410.xml"/><Relationship Id="rId1585" Type="http://schemas.openxmlformats.org/officeDocument/2006/relationships/revisionLog" Target="revisionLog1541111.xml"/><Relationship Id="rId1238" Type="http://schemas.openxmlformats.org/officeDocument/2006/relationships/revisionLog" Target="revisionLog171211.xml"/><Relationship Id="rId1403" Type="http://schemas.openxmlformats.org/officeDocument/2006/relationships/revisionLog" Target="revisionLog1215.xml"/><Relationship Id="rId1445" Type="http://schemas.openxmlformats.org/officeDocument/2006/relationships/revisionLog" Target="revisionLog161.xml"/><Relationship Id="rId1610" Type="http://schemas.openxmlformats.org/officeDocument/2006/relationships/revisionLog" Target="revisionLog156111.xml"/><Relationship Id="rId1652" Type="http://schemas.openxmlformats.org/officeDocument/2006/relationships/revisionLog" Target="revisionLog1581.xml"/><Relationship Id="rId1305" Type="http://schemas.openxmlformats.org/officeDocument/2006/relationships/revisionLog" Target="revisionLog181.xml"/><Relationship Id="rId1487" Type="http://schemas.openxmlformats.org/officeDocument/2006/relationships/revisionLog" Target="revisionLog194.xml"/><Relationship Id="rId1291" Type="http://schemas.openxmlformats.org/officeDocument/2006/relationships/revisionLog" Target="revisionLog11012.xml"/><Relationship Id="rId1347" Type="http://schemas.openxmlformats.org/officeDocument/2006/relationships/revisionLog" Target="revisionLog172.xml"/><Relationship Id="rId1389" Type="http://schemas.openxmlformats.org/officeDocument/2006/relationships/revisionLog" Target="revisionLog1133.xml"/><Relationship Id="rId1512" Type="http://schemas.openxmlformats.org/officeDocument/2006/relationships/revisionLog" Target="revisionLog11051.xml"/><Relationship Id="rId1554" Type="http://schemas.openxmlformats.org/officeDocument/2006/relationships/revisionLog" Target="revisionLog1154.xml"/><Relationship Id="rId1596" Type="http://schemas.openxmlformats.org/officeDocument/2006/relationships/revisionLog" Target="revisionLog1313.xml"/><Relationship Id="rId1207" Type="http://schemas.openxmlformats.org/officeDocument/2006/relationships/revisionLog" Target="revisionLog14111.xml"/><Relationship Id="rId1249" Type="http://schemas.openxmlformats.org/officeDocument/2006/relationships/revisionLog" Target="revisionLog11111.xml"/><Relationship Id="rId1414" Type="http://schemas.openxmlformats.org/officeDocument/2006/relationships/revisionLog" Target="revisionLog1411.xml"/><Relationship Id="rId1621" Type="http://schemas.openxmlformats.org/officeDocument/2006/relationships/revisionLog" Target="revisionLog12212.xml"/><Relationship Id="rId1260" Type="http://schemas.openxmlformats.org/officeDocument/2006/relationships/revisionLog" Target="revisionLog122121.xml"/><Relationship Id="rId1456" Type="http://schemas.openxmlformats.org/officeDocument/2006/relationships/revisionLog" Target="revisionLog19111.xml"/><Relationship Id="rId1498" Type="http://schemas.openxmlformats.org/officeDocument/2006/relationships/revisionLog" Target="revisionLog1141.xml"/><Relationship Id="rId1663" Type="http://schemas.openxmlformats.org/officeDocument/2006/relationships/revisionLog" Target="revisionLog159.xml"/><Relationship Id="rId1316" Type="http://schemas.openxmlformats.org/officeDocument/2006/relationships/revisionLog" Target="revisionLog1223.xml"/><Relationship Id="rId1358" Type="http://schemas.openxmlformats.org/officeDocument/2006/relationships/revisionLog" Target="revisionLog19113.xml"/><Relationship Id="rId1523" Type="http://schemas.openxmlformats.org/officeDocument/2006/relationships/revisionLog" Target="revisionLog1161.xml"/><Relationship Id="rId1565" Type="http://schemas.openxmlformats.org/officeDocument/2006/relationships/revisionLog" Target="revisionLog11841.xml"/><Relationship Id="rId1218" Type="http://schemas.openxmlformats.org/officeDocument/2006/relationships/revisionLog" Target="revisionLog1711111.xml"/><Relationship Id="rId1425" Type="http://schemas.openxmlformats.org/officeDocument/2006/relationships/revisionLog" Target="revisionLog192.xml"/><Relationship Id="rId1467" Type="http://schemas.openxmlformats.org/officeDocument/2006/relationships/revisionLog" Target="revisionLog11511.xml"/><Relationship Id="rId1632" Type="http://schemas.openxmlformats.org/officeDocument/2006/relationships/revisionLog" Target="revisionLog157111.xml"/><Relationship Id="rId1271" Type="http://schemas.openxmlformats.org/officeDocument/2006/relationships/revisionLog" Target="revisionLog114111.xml"/><Relationship Id="rId1327" Type="http://schemas.openxmlformats.org/officeDocument/2006/relationships/revisionLog" Target="revisionLog191114.xml"/><Relationship Id="rId1369" Type="http://schemas.openxmlformats.org/officeDocument/2006/relationships/revisionLog" Target="revisionLog113122.xml"/><Relationship Id="rId1534" Type="http://schemas.openxmlformats.org/officeDocument/2006/relationships/revisionLog" Target="revisionLog1193.xml"/><Relationship Id="rId1576" Type="http://schemas.openxmlformats.org/officeDocument/2006/relationships/revisionLog" Target="revisionLog12341.xml"/><Relationship Id="rId1229" Type="http://schemas.openxmlformats.org/officeDocument/2006/relationships/revisionLog" Target="revisionLog1711.xml"/><Relationship Id="rId1380" Type="http://schemas.openxmlformats.org/officeDocument/2006/relationships/revisionLog" Target="revisionLog119131.xml"/><Relationship Id="rId1601" Type="http://schemas.openxmlformats.org/officeDocument/2006/relationships/revisionLog" Target="revisionLog171.xml"/><Relationship Id="rId1436" Type="http://schemas.openxmlformats.org/officeDocument/2006/relationships/revisionLog" Target="revisionLog1211.xml"/><Relationship Id="rId1478" Type="http://schemas.openxmlformats.org/officeDocument/2006/relationships/revisionLog" Target="revisionLog11811.xml"/><Relationship Id="rId1643" Type="http://schemas.openxmlformats.org/officeDocument/2006/relationships/revisionLog" Target="revisionLog1106.xml"/><Relationship Id="rId1240" Type="http://schemas.openxmlformats.org/officeDocument/2006/relationships/revisionLog" Target="revisionLog110111.xml"/><Relationship Id="rId1282" Type="http://schemas.openxmlformats.org/officeDocument/2006/relationships/revisionLog" Target="revisionLog1161111.xml"/><Relationship Id="rId1338" Type="http://schemas.openxmlformats.org/officeDocument/2006/relationships/revisionLog" Target="revisionLog1132.xml"/><Relationship Id="rId1503" Type="http://schemas.openxmlformats.org/officeDocument/2006/relationships/revisionLog" Target="revisionLog12312.xml"/><Relationship Id="rId1545" Type="http://schemas.openxmlformats.org/officeDocument/2006/relationships/revisionLog" Target="revisionLog1254.xml"/><Relationship Id="rId1405" Type="http://schemas.openxmlformats.org/officeDocument/2006/relationships/revisionLog" Target="revisionLog162.xml"/><Relationship Id="rId1587" Type="http://schemas.openxmlformats.org/officeDocument/2006/relationships/revisionLog" Target="revisionLog1431.xml"/></Relationships>
</file>

<file path=xl/revisions/revisionHeaders.xml><?xml version="1.0" encoding="utf-8"?>
<headers xmlns="http://schemas.openxmlformats.org/spreadsheetml/2006/main" xmlns:r="http://schemas.openxmlformats.org/officeDocument/2006/relationships" guid="{1936A9D0-6DFB-419D-B3A8-52268F77A690}" diskRevisions="1" revisionId="66705" version="496">
  <header guid="{CC4642C2-91E6-4CA4-BFC0-8BDE5E538F7E}" dateTime="2023-05-05T10:26:19" maxSheetId="24" userName="morgau_fin3" r:id="rId1200" minRId="49699" maxRId="4971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0C93365-D49C-4D13-90BC-59FD0771E657}" dateTime="2023-05-10T15:09:29" maxSheetId="24" userName="morgau_fin3" r:id="rId1201" minRId="49749" maxRId="4975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9BF4D51-188A-424E-99D0-17C79FF349FE}" dateTime="2023-05-10T15:55:00" maxSheetId="24" userName="morgau_fin3" r:id="rId1202" minRId="49789" maxRId="4981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0F37147-5652-4745-B12F-21D503843BF3}" dateTime="2023-05-10T15:59:45" maxSheetId="24" userName="morgau_fin3" r:id="rId1203" minRId="49850" maxRId="498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B324ED3-B1EA-49AE-91B3-8FA8F383DDD3}" dateTime="2023-05-10T16:02:08" maxSheetId="24" userName="morgau_fin3" r:id="rId120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F86882F-38BB-4A65-880C-2F6F4BC0C90F}" dateTime="2023-05-11T08:21:13" maxSheetId="24" userName="morgau_fin3" r:id="rId120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0121331-D5FC-49E4-A9A3-F4911FFB762B}" dateTime="2023-05-15T16:58:48" maxSheetId="24" userName="morgau_fin3" r:id="rId1206" minRId="49942" maxRId="4994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A0E35E2-51B6-4076-9A5C-B5ABEDDB7B0A}" dateTime="2023-05-24T10:27:49" maxSheetId="24" userName="morgau_fin3" r:id="rId1207" minRId="49977" maxRId="4998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B504DA1-7BE2-489F-B7F6-F00441E2C159}" dateTime="2023-05-24T14:50:08" maxSheetId="24" userName="morgau_fin3" r:id="rId1208" minRId="50012" maxRId="5002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3191EB1-3013-4C10-8CC0-9474656E7C56}" dateTime="2023-05-24T14:58:11" maxSheetId="24" userName="morgau_fin3" r:id="rId1209" minRId="50055" maxRId="5005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276CAF7-8462-4622-B5FB-9A73A9553130}" dateTime="2023-05-24T15:08:19" maxSheetId="24" userName="morgau_fin3" r:id="rId1210" minRId="50089" maxRId="5009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944C781-57A9-4E9A-9A40-A0F66334188A}" dateTime="2023-05-24T15:58:44" maxSheetId="24" userName="morgau_fin3" r:id="rId1211" minRId="50122" maxRId="5012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B6BB164-2AFB-487B-BDB7-50FC8F83B3B0}" dateTime="2023-05-24T16:45:50" maxSheetId="24" userName="morgau_fin3" r:id="rId121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9FA8F48-E272-41BE-A3DD-FE94F3A27CF7}" dateTime="2023-05-25T10:16:41" maxSheetId="24" userName="morgau_fin3" r:id="rId1213" minRId="5018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CA2924F-0BD3-49EC-B277-E57818827B42}" dateTime="2023-06-01T14:35:39" maxSheetId="24" userName="morgau_fin3" r:id="rId121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F8E0788-C919-4F56-8C61-1FEDA02131F8}" dateTime="2023-06-02T10:14:22" maxSheetId="24" userName="morgau_fin3" r:id="rId1215" minRId="50246" maxRId="5025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2265DE0-DE07-465D-A866-3F22501A506D}" dateTime="2023-06-02T10:27:30" maxSheetId="24" userName="morgau_fin3" r:id="rId1216" minRId="50281" maxRId="5028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F8F994F-5811-425B-B465-3914429B3399}" dateTime="2023-06-02T14:12:32" maxSheetId="24" userName="morgau_fin3" r:id="rId1217" minRId="50313" maxRId="503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32C906A-9CB5-4985-868D-88280CE22F24}" dateTime="2023-06-02T16:58:35" maxSheetId="24" userName="morgau_fin3" r:id="rId1218" minRId="50346" maxRId="503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A85E132-DC80-47A7-B6B0-48BEDD4CB9B9}" dateTime="2023-06-05T10:24:12" maxSheetId="24" userName="morgau_fin3" r:id="rId1219" minRId="50388" maxRId="5044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74F6CF5-167F-4B14-9CCC-E67A8E3B3905}" dateTime="2023-06-05T11:07:57" maxSheetId="24" userName="morgau_fin3" r:id="rId1220" minRId="50471" maxRId="5047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FBD15A0-410D-4180-B9EF-B4DE84DB8E5C}" dateTime="2023-06-05T11:56:52" maxSheetId="24" userName="morgau_fin3" r:id="rId1221" minRId="50510" maxRId="505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2A34682-CDF7-4B35-91FD-87B8C2EEFE41}" dateTime="2023-06-05T12:00:45" maxSheetId="24" userName="morgau_fin3" r:id="rId122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0C31D8F-4AFA-40B9-8A1C-CD83E63FE0AF}" dateTime="2023-06-05T13:29:25" maxSheetId="24" userName="morgau_fin3" r:id="rId1223" minRId="50596" maxRId="505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B5F8444-2271-40DB-89A7-B712AF713F47}" dateTime="2023-06-05T13:39:07" maxSheetId="24" userName="morgau_fin3" r:id="rId122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1CD12EA-D23D-4131-A4A0-EFECAB5356CE}" dateTime="2023-06-05T13:40:38" maxSheetId="24" userName="morgau_fin3" r:id="rId122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4C2986A-9377-4457-8C96-D0585D047E20}" dateTime="2023-06-05T14:26:44" maxSheetId="24" userName="morgau_fin3" r:id="rId1226" minRId="50688" maxRId="5069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1A0D89D-8459-4C83-B748-AC6139E7233E}" dateTime="2023-06-05T14:43:38" maxSheetId="24" userName="morgau_fin3" r:id="rId1227" minRId="50726" maxRId="5072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BA51980-E609-401F-9987-026B840A370C}" dateTime="2023-06-05T14:59:47" maxSheetId="24" userName="morgau_fin3" r:id="rId1228" minRId="50758" maxRId="5075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B039509-EEC8-46FF-B7C5-34110EF6A235}" dateTime="2023-06-05T15:07:45" maxSheetId="24" userName="morgau_fin3" r:id="rId1229" minRId="50790" maxRId="5079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D7B7CF0-354A-4DB8-87D1-8A5EFECB7023}" dateTime="2023-06-05T15:08:34" maxSheetId="24" userName="morgau_fin3" r:id="rId123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E251038-B386-47E5-ACB0-EC3DAFE6BE25}" dateTime="2023-06-05T15:51:24" maxSheetId="24" userName="morgau_fin3" r:id="rId1231" minRId="50854" maxRId="5086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B9385C3-FC9E-4A94-BBF8-196E63D9718E}" dateTime="2023-06-05T15:54:07" maxSheetId="24" userName="morgau_fin3" r:id="rId1232" minRId="50892" maxRId="5089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1C200FF-47F4-4D2E-A93B-5B66AF01989A}" dateTime="2023-06-05T15:56:19" maxSheetId="24" userName="morgau_fin3" r:id="rId1233" minRId="50926" maxRId="5093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5057985-CD15-4E2D-9D76-25894E2DC954}" dateTime="2023-06-05T16:41:46" maxSheetId="24" userName="morgau_fin3" r:id="rId1234" minRId="50962" maxRId="5098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9DA4E97-6531-44D8-892F-6D475C43DB8B}" dateTime="2023-06-05T16:58:05" maxSheetId="24" userName="morgau_fin3" r:id="rId12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C2E36A7-2490-4F74-909A-040A6B6649F3}" dateTime="2023-06-06T09:57:09" maxSheetId="24" userName="morgau_fin3" r:id="rId1236" minRId="51049" maxRId="5106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EE6E235-9118-4A6B-9348-04F9ED97EC3F}" dateTime="2023-06-06T11:06:25" maxSheetId="24" userName="morgau_fin3" r:id="rId1237" minRId="51093" maxRId="511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16D538B-307A-4276-8AC9-4EDE0404F5C1}" dateTime="2023-06-06T14:54:50" maxSheetId="24" userName="morgau_fin3" r:id="rId1238" minRId="51151" maxRId="511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220A9BD-00EA-4F92-A5D4-52A8B25B1BC5}" dateTime="2023-06-06T15:32:40" maxSheetId="24" userName="morgau_fin3" r:id="rId123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1846A17-01E1-4025-81C3-C4D0216B8FD7}" dateTime="2023-06-06T16:00:12" maxSheetId="24" userName="morgau_fin3" r:id="rId1240" minRId="51218" maxRId="5123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BF953A8-08DF-490F-A292-E294A77986AB}" dateTime="2023-06-06T16:01:01" maxSheetId="24" userName="morgau_fin3" r:id="rId1241" minRId="5127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89EDA76-62C9-4A95-84FB-84412395FEAA}" dateTime="2023-06-06T16:03:52" maxSheetId="24" userName="morgau_fin3" r:id="rId1242" minRId="51301" maxRId="513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34DC14D-3AC1-4E20-8C82-D1B93C78A973}" dateTime="2023-06-06T16:07:54" maxSheetId="24" userName="morgau_fin3" r:id="rId1243" minRId="51333" maxRId="5133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342E6C1-A267-4074-A638-EC5E38916E8C}" dateTime="2023-06-07T17:00:19" maxSheetId="24" userName="morgau_fin3" r:id="rId124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615E2D4-DA3C-4E3C-A2E6-DE1EDAF13CD4}" dateTime="2023-06-08T11:35:46" maxSheetId="24" userName="morgau_fin3" r:id="rId1245" minRId="51395" maxRId="5141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F9A5CE0-5214-4BBC-9B71-73ABC045C5C4}" dateTime="2023-06-08T15:53:22" maxSheetId="24" userName="morgau_fin3" r:id="rId1246" minRId="51443" maxRId="514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B32D283-BB86-4B0E-895C-45AC3CCE78B4}" dateTime="2023-06-08T16:51:53" maxSheetId="24" userName="morgau_fin3" r:id="rId1247" minRId="51495" maxRId="515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AA084B0-E20E-478A-A03A-F78C5C9C062F}" dateTime="2023-06-08T16:52:57" maxSheetId="24" userName="morgau_fin3" r:id="rId1248" minRId="515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E2A5BA8-80E7-43B3-8212-69FAB9A2AB5E}" dateTime="2023-06-08T16:54:15" maxSheetId="24" userName="morgau_fin3" r:id="rId124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E89F101-1677-4907-B9CA-87A093442E98}" dateTime="2023-06-08T16:55:33" maxSheetId="24" userName="morgau_fin3" r:id="rId1250" minRId="5161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CDB121A-F578-4108-8176-389872EDA534}" dateTime="2023-06-09T15:14:10" maxSheetId="24" userName="Данилова Нина Алексеевна" r:id="rId1251" minRId="51643" maxRId="5167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F35CA0A-54A2-433B-AE82-72A9F559C498}" dateTime="2023-06-09T15:20:38" maxSheetId="24" userName="Данилова Нина Алексеевна" r:id="rId1252" minRId="5167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A6B0BEC-AB94-458F-856D-334C93A68800}" dateTime="2023-06-09T15:34:55" maxSheetId="24" userName="Данилова Нина Алексеевна" r:id="rId1253" minRId="51675" maxRId="5169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E1761EE-AC05-4789-8F92-21DEEB3C88C4}" dateTime="2023-06-09T15:43:03" maxSheetId="24" userName="Данилова Нина Алексеевна" r:id="rId1254" minRId="51693" maxRId="5170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7A37B5A-5593-4E6E-B47C-F1A9BB549DAF}" dateTime="2023-06-09T15:46:09" maxSheetId="24" userName="Данилова Нина Алексеевна" r:id="rId1255" minRId="51708" maxRId="517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8D7D953-830A-47CD-8F3E-3A2A629FDDF5}" dateTime="2023-06-09T16:10:07" maxSheetId="24" userName="morgau_fin3" r:id="rId125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5BC4E0E-4884-4066-B18C-353D462B1274}" dateTime="2023-06-13T09:33:54" maxSheetId="24" userName="Данилова Нина Алексеевна" r:id="rId12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8A6B250-CBE6-4C58-95BE-04BCFA2AD8A5}" dateTime="2023-06-13T09:34:42" maxSheetId="25" userName="Данилова Нина Алексеевна" r:id="rId1258" minRId="51770">
    <sheetIdMap count="24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B7B779F-343B-4246-AAFB-1A0DD7F76239}" dateTime="2023-06-13T09:41:04" maxSheetId="26" userName="morgau_fin3" r:id="rId1259" minRId="5179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4597E59-EA49-48DF-B59E-F986A1020CE5}" dateTime="2023-06-13T14:44:13" maxSheetId="26" userName="morgau_fin3" r:id="rId1260" minRId="518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5F810FD-33B0-4A33-BA9D-3B1562963469}" dateTime="2023-06-13T14:54:36" maxSheetId="26" userName="morgau_fin3" r:id="rId1261" minRId="51859" maxRId="5186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052F16D-2CC6-42D0-AE43-0CC81D1C55D8}" dateTime="2023-06-13T16:26:16" maxSheetId="26" userName="morgau_fin3" r:id="rId126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76568C2-64E4-4612-89CD-9343DFD0A300}" dateTime="2023-06-13T16:37:00" maxSheetId="26" userName="morgau_fin3" r:id="rId1263" minRId="5192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A84122D-483C-4CF1-A064-C8BA67C7B6BD}" dateTime="2023-06-14T16:21:55" maxSheetId="26" userName="morgau_fin3" r:id="rId1264" minRId="51951" maxRId="519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CDBFB8A-E208-487A-A000-09052683797D}" dateTime="2023-06-14T16:24:34" maxSheetId="26" userName="morgau_fin3" r:id="rId1265" minRId="51995" maxRId="5200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BB112EE-855C-4DC0-B8A6-2408CCB89A14}" dateTime="2023-06-14T16:52:23" maxSheetId="26" userName="morgau_fin3" r:id="rId1266" minRId="52030" maxRId="5204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A840B6C-1F2D-4D6C-B748-BFAAD9D3419E}" dateTime="2023-06-14T16:53:32" maxSheetId="26" userName="morgau_fin3" r:id="rId1267" minRId="52071" maxRId="5207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F63A4E6-1368-4D8F-9F4B-187D1B9A9DC8}" dateTime="2023-06-14T16:54:52" maxSheetId="26" userName="morgau_fin3" r:id="rId1268" minRId="52102" maxRId="5210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CBCA980-5D36-44BD-A2F5-B76ABC03D2E3}" dateTime="2023-06-14T16:56:11" maxSheetId="26" userName="morgau_fin3" r:id="rId1269" minRId="52133" maxRId="5213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DA7CC13-B910-4CAC-9896-9A04C039EAEA}" dateTime="2023-06-14T16:58:15" maxSheetId="26" userName="morgau_fin3" r:id="rId1270" minRId="52164" maxRId="5216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4CA2AD7-A4FE-49C9-9E18-F4AA62603529}" dateTime="2023-06-15T08:46:53" maxSheetId="26" userName="morgau_fin3" r:id="rId1271" minRId="52197" maxRId="5220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F880224-7FD6-42D3-9551-A970F0B43C1D}" dateTime="2023-06-15T08:52:38" maxSheetId="26" userName="morgau_fin3" r:id="rId1272" minRId="52236" maxRId="5224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D584267-C7CD-47E3-929C-A8E760E71B4D}" dateTime="2023-06-15T08:59:05" maxSheetId="26" userName="morgau_fin3" r:id="rId1273" minRId="52270" maxRId="5227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B449796-C931-4DE0-A5AE-A886319B1E78}" dateTime="2023-06-15T09:31:31" maxSheetId="26" userName="morgau_fin3" r:id="rId127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7967F75-E424-4DD9-ABBF-06EF7BA54582}" dateTime="2023-06-15T09:43:46" maxSheetId="26" userName="morgau_fin3" r:id="rId127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744F785-B4BA-4DF9-B22A-590648ECB190}" dateTime="2023-06-15T14:34:08" maxSheetId="26" userName="morgau_fin3" r:id="rId127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5840B09-6155-4071-8470-334B7C00DEC8}" dateTime="2023-06-15T15:56:10" maxSheetId="26" userName="morgau_fin3" r:id="rId1277" minRId="52388" maxRId="5239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7BB8B27-455A-422C-B876-57C20983F431}" dateTime="2023-06-15T15:57:21" maxSheetId="26" userName="morgau_fin3" r:id="rId1278" minRId="5242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91BDE9F-05CA-4A8C-B14A-CABC586DA6A9}" dateTime="2023-06-15T15:57:53" maxSheetId="26" userName="morgau_fin3" r:id="rId1279" minRId="5245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A4FA613-2281-48EA-8799-349B9349677A}" dateTime="2023-06-15T16:01:22" maxSheetId="26" userName="morgau_fin3" r:id="rId1280" minRId="52487" maxRId="5249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D7129A8-82A1-4108-BFCE-2BE8D472E71A}" dateTime="2023-06-15T16:04:10" maxSheetId="26" userName="morgau_fin3" r:id="rId1281" minRId="52520" maxRId="5252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15FAF08-77F2-4CC4-BB6B-4AC624D0372D}" dateTime="2023-06-15T16:07:14" maxSheetId="26" userName="morgau_fin3" r:id="rId128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FA5293E-25E2-4B7D-9DB5-C95B8043C2D5}" dateTime="2023-06-15T16:17:20" maxSheetId="26" userName="morgau_fin3" r:id="rId1283" minRId="52582" maxRId="5258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59DC739-5ED0-4125-838F-425C29284B40}" dateTime="2023-06-15T16:17:36" maxSheetId="26" userName="morgau_fin3" r:id="rId128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FEBE5D2-49BA-4949-8531-8F325170EE51}" dateTime="2023-06-15T16:20:12" maxSheetId="26" userName="morgau_fin3" r:id="rId128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913FA41-8E63-45D1-B33A-DE1069D3B8B4}" dateTime="2023-06-15T16:22:55" maxSheetId="26" userName="morgau_fin3" r:id="rId1286" minRId="5267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50E6E83-B1E3-40AA-A1DA-DA2CF42256C4}" dateTime="2023-06-15T16:23:17" maxSheetId="26" userName="morgau_fin3" r:id="rId128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03A2FCA-20CC-4D68-843E-AC5B7778FDD2}" dateTime="2023-06-15T16:26:04" maxSheetId="26" userName="morgau_fin3" r:id="rId128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59CC5AE-CEB2-422A-8D18-6BB180551AB4}" dateTime="2023-06-15T16:43:06" maxSheetId="26" userName="morgau_fin3" r:id="rId128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1BA6575-C7B2-4C73-9F06-E26E40D47305}" dateTime="2023-06-16T12:01:28" maxSheetId="26" userName="morgau_fin3" r:id="rId1290" minRId="52791" maxRId="5279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2A9C16A-74AB-4DC5-8777-66E4FC8CEECB}" dateTime="2023-06-16T12:05:06" maxSheetId="26" userName="morgau_fin3" r:id="rId129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C313788-B831-4A03-975E-E9325DF06206}" dateTime="2023-06-16T13:28:52" maxSheetId="26" userName="morgau_fin3" r:id="rId129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98D651E-3C39-4555-8B9C-E6776C9273CA}" dateTime="2023-06-16T13:34:58" maxSheetId="26" userName="morgau_fin3" r:id="rId129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038854B-DE01-4B03-A5DA-99D3DF5C20CB}" dateTime="2023-06-16T13:51:24" maxSheetId="26" userName="morgau_fin3" r:id="rId129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3C3528C-797E-446F-99EA-EFD191A46FE7}" dateTime="2023-07-05T10:17:43" maxSheetId="26" userName="morgau_fin3" r:id="rId1295" minRId="52940" maxRId="5298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4E49075-90DB-43F7-A087-09B0EC15C5C7}" dateTime="2023-07-05T10:22:28" maxSheetId="26" userName="morgau_fin3" r:id="rId1296" minRId="53015" maxRId="5301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36AAD23-FE69-42D1-AA41-69D6145CEDF8}" dateTime="2023-07-05T10:25:58" maxSheetId="26" userName="morgau_fin3" r:id="rId1297" minRId="5304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DA59A30-D3A3-4110-92FC-A731F61FECCF}" dateTime="2023-07-05T10:27:58" maxSheetId="26" userName="morgau_fin3" r:id="rId1298" minRId="5307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8196544-CD6A-48AD-BBD9-6ADA52E3A4AF}" dateTime="2023-07-05T10:31:17" maxSheetId="26" userName="morgau_fin3" r:id="rId129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21AE3A2-2E52-4B43-A57A-3E795B17AFAF}" dateTime="2023-07-05T10:31:57" maxSheetId="26" userName="morgau_fin3" r:id="rId1300" minRId="53135" maxRId="5313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6846CB6-036B-4FCC-A278-DEA58C3EE4A9}" dateTime="2023-07-05T10:57:11" maxSheetId="26" userName="morgau_fin3" r:id="rId1301" minRId="53166" maxRId="5320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20F6DEE-00DA-43AF-AB88-AA66B13C8EEC}" dateTime="2023-07-05T11:08:56" maxSheetId="26" userName="morgau_fin3" r:id="rId1302" minRId="53233" maxRId="5324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F2829F1-6FEF-4804-B357-36E08B9C69B3}" dateTime="2023-07-05T11:09:34" maxSheetId="26" userName="morgau_fin3" r:id="rId130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FE52058-D06A-4C39-9843-417B7F7D5867}" dateTime="2023-07-05T11:14:31" maxSheetId="26" userName="morgau_fin3" r:id="rId130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673B148-EC09-4CB8-80F7-75A9C919B934}" dateTime="2023-07-05T11:15:45" maxSheetId="26" userName="morgau_fin3" r:id="rId130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A1F6E6A-5A71-4D74-808B-114DBD56F23C}" dateTime="2023-07-05T11:16:31" maxSheetId="26" userName="morgau_fin3" r:id="rId130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6A1AB2C-4B86-4D68-9E54-C8DA7459B2EF}" dateTime="2023-07-05T11:16:57" maxSheetId="26" userName="morgau_fin3" r:id="rId130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0BA4FD2-8889-4DA8-9F5A-CC99F66AA3DD}" dateTime="2023-07-05T13:41:44" maxSheetId="26" userName="morgau_fin3" r:id="rId1308" minRId="53415" maxRId="5343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1E3896A-4287-4350-B74C-E264E379A58A}" dateTime="2023-07-05T14:20:05" maxSheetId="26" userName="morgau_fin3" r:id="rId1309" minRId="53460" maxRId="5347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AC86D1C-56DB-4E61-8855-D9664CA2CDD7}" dateTime="2023-07-05T14:47:40" maxSheetId="26" userName="morgau_fin3" r:id="rId1310" minRId="53508" maxRId="535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7E782BB-B193-45CB-89B2-20F668F6BE35}" dateTime="2023-07-05T14:48:25" maxSheetId="26" userName="morgau_fin3" r:id="rId131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57152F3-8E99-4535-AC5D-2A8DC7BD7685}" dateTime="2023-07-05T15:29:36" maxSheetId="26" userName="morgau_fin3" r:id="rId1312" minRId="53592" maxRId="5359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A02D8EE-DD5A-43B8-99BD-256374CFDCE7}" dateTime="2023-07-05T15:43:59" maxSheetId="26" userName="morgau_fin3" r:id="rId1313" minRId="53628" maxRId="536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EFD7845-8442-4023-9DFA-DF5BAC5F5858}" dateTime="2023-07-05T15:47:22" maxSheetId="26" userName="morgau_fin3" r:id="rId1314" minRId="53663" maxRId="536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A33A869-DE3B-4808-93AE-65FA2406C7D4}" dateTime="2023-07-05T16:16:00" maxSheetId="26" userName="morgau_fin3" r:id="rId1315" minRId="53695" maxRId="5369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E57EEA3-64CB-4490-931A-5CE6DCA3DA9A}" dateTime="2023-07-05T16:19:52" maxSheetId="26" userName="morgau_fin3" r:id="rId1316" minRId="53727" maxRId="537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1DE504D-CC89-4F76-A880-DE996C59F0D0}" dateTime="2023-07-05T16:22:10" maxSheetId="26" userName="morgau_fin3" r:id="rId1317" minRId="53759" maxRId="5376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548D34C-C3D3-40FA-93A9-07632C6C01E7}" dateTime="2023-07-05T16:23:15" maxSheetId="26" userName="morgau_fin3" r:id="rId1318" minRId="53790" maxRId="5379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7C21691-CFF2-45A6-8D27-BE0634B90CC3}" dateTime="2023-07-05T16:32:21" maxSheetId="26" userName="morgau_fin3" r:id="rId1319" minRId="53821" maxRId="5382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0EB5BC1-B954-4F4C-B45F-3EC70E102F7E}" dateTime="2023-07-05T16:35:01" maxSheetId="26" userName="morgau_fin3" r:id="rId1320" minRId="53857" maxRId="5385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64D855F-EA6B-48A6-93A5-E525BF3A2DF3}" dateTime="2023-07-05T16:37:44" maxSheetId="26" userName="morgau_fin3" r:id="rId1321" minRId="5388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EA38CFB-8896-47DE-8DB1-7133BFFA74C9}" dateTime="2023-07-05T16:41:25" maxSheetId="26" userName="morgau_fin3" r:id="rId1322" minRId="53918" maxRId="5392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C1E4840-2ADD-48E7-8C8A-EEB6BD673EF5}" dateTime="2023-07-05T16:44:50" maxSheetId="26" userName="morgau_fin3" r:id="rId1323" minRId="5395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347DDC5-7DD5-40A2-ACCC-A58FC0B0C8F0}" dateTime="2023-07-05T16:52:39" maxSheetId="26" userName="morgau_fin3" r:id="rId1324" minRId="53980" maxRId="5398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12163E0-1134-4EE9-AC91-A612EF7DB25A}" dateTime="2023-07-06T11:10:35" maxSheetId="26" userName="morgau_fin3" r:id="rId1325" minRId="54013" maxRId="5401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6BD7A17-3FA2-4774-86E3-A6E91BC0B235}" dateTime="2023-07-06T11:18:05" maxSheetId="26" userName="Смирнова Любовь Юрьевна" r:id="rId1326" minRId="54044" maxRId="5404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3A6A936-2C1F-4D3D-A85C-97A069F66EB7}" dateTime="2023-07-06T11:30:48" maxSheetId="26" userName="morgau_fin3" r:id="rId1327" minRId="5407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30332C2-EBFD-41D4-A700-B26DC71732F5}" dateTime="2023-07-06T11:37:23" maxSheetId="26" userName="morgau_fin3" r:id="rId132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373F71E-ECF6-49A5-9A76-76E196996820}" dateTime="2023-07-06T13:39:46" maxSheetId="26" userName="morgau_fin3" r:id="rId1329" minRId="5413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36E721E-A47B-4FA8-9CCA-1424204E88CD}" dateTime="2023-07-06T13:41:05" maxSheetId="26" userName="morgau_fin3" r:id="rId133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C747ED2-1A81-4BFB-BFB8-B22004072B84}" dateTime="2023-07-06T13:46:41" maxSheetId="26" userName="morgau_fin3" r:id="rId133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B31F0C0-E9E6-49FE-8AA9-233233A664D2}" dateTime="2023-07-06T13:55:11" maxSheetId="26" userName="morgau_fin3" r:id="rId133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E2517E9-F37C-46B2-8D68-CC19FCC36F7E}" dateTime="2023-07-06T13:56:27" maxSheetId="26" userName="morgau_fin3" r:id="rId13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F607A28-9E29-4B02-A464-281E2EDDFE59}" dateTime="2023-07-06T14:01:54" maxSheetId="26" userName="morgau_fin3" r:id="rId133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75C6DA5-F4AD-4CA7-8CD3-7E2D6C46A092}" dateTime="2023-07-06T14:03:11" maxSheetId="26" userName="morgau_fin3" r:id="rId133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96EE53A-78A0-49F5-B205-46D5A62B478A}" dateTime="2023-07-06T14:25:39" maxSheetId="26" userName="morgau_fin3" r:id="rId133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8885685-43AB-443D-B43F-7F05F811EF3B}" dateTime="2023-07-06T17:00:40" maxSheetId="26" userName="morgau_fin3" r:id="rId133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94AD489-AD7D-4AAA-9F14-6BAE8FFA1C3F}" dateTime="2023-07-11T10:12:02" maxSheetId="26" userName="morgau_fin3" r:id="rId1338" minRId="54396" maxRId="5439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85BBC5B-9AA1-4D82-B70C-769CE5E6CB32}" dateTime="2023-07-11T10:12:53" maxSheetId="26" userName="morgau_fin3" r:id="rId1339" minRId="54429" maxRId="5443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19A71C7-1BA0-4604-9BE7-09FC4C2489B7}" dateTime="2023-07-11T10:19:30" maxSheetId="26" userName="morgau_fin3" r:id="rId1340" minRId="54460" maxRId="544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585014B-7466-43C4-B45C-973E46F048F6}" dateTime="2023-07-11T10:24:17" maxSheetId="26" userName="morgau_fin3" r:id="rId1341" minRId="54495" maxRId="5450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E443C51-E31E-4025-8A44-2BBEF8967817}" dateTime="2023-07-11T10:33:49" maxSheetId="26" userName="morgau_fin3" r:id="rId1342" minRId="54534" maxRId="5454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D979519-92BF-4C71-AF68-A761279B79F6}" dateTime="2023-07-11T10:46:38" maxSheetId="26" userName="morgau_fin3" r:id="rId1343" minRId="54571" maxRId="5458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9795E8B-4B80-4BE3-BA0E-0E70564C6FAB}" dateTime="2023-07-11T10:50:16" maxSheetId="26" userName="morgau_fin3" r:id="rId1344" minRId="54611" maxRId="5461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E4A6B15-996E-4CB4-AEEC-CD79C09DEA08}" dateTime="2023-07-11T10:52:55" maxSheetId="26" userName="morgau_fin3" r:id="rId1345" minRId="54647" maxRId="5465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04E8A14-1B6D-4DF5-90EE-2EE19AB1EA63}" dateTime="2023-07-11T10:53:38" maxSheetId="26" userName="morgau_fin3" r:id="rId1346" minRId="5468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2A95B20-5C80-40A7-8D59-6EEEABDE2285}" dateTime="2023-07-11T11:02:13" maxSheetId="26" userName="morgau_fin3" r:id="rId1347" minRId="54711" maxRId="5471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328BE74-5FCB-42AC-AF10-9B068E6B13C6}" dateTime="2023-07-11T11:03:00" maxSheetId="26" userName="morgau_fin3" r:id="rId134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FB962DC-28BF-4660-9867-A20DD2B1B458}" dateTime="2023-07-11T11:24:33" maxSheetId="26" userName="morgau_fin3" r:id="rId1349" minRId="54772" maxRId="5477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3E5A0F5-5B7D-40CC-ABD8-E24A43BD0072}" dateTime="2023-07-11T11:26:45" maxSheetId="26" userName="morgau_fin3" r:id="rId1350" minRId="5480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F22F48B-1FCB-432B-9C39-37D99B4AAB45}" dateTime="2023-07-11T11:47:31" maxSheetId="26" userName="morgau_fin3" r:id="rId1351" minRId="54838" maxRId="5484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53C2105-DDED-4EF7-AC5C-E11018F63755}" dateTime="2023-07-11T11:53:53" maxSheetId="26" userName="morgau_fin3" r:id="rId1352" minRId="54871" maxRId="5487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1A7A9A6-80D9-4337-835B-BB2BC3A765EA}" dateTime="2023-07-11T11:59:03" maxSheetId="26" userName="morgau_fin3" r:id="rId1353" minRId="54906" maxRId="5490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62EB353-CB6D-4719-82F4-6FE328978174}" dateTime="2023-07-11T12:02:36" maxSheetId="26" userName="morgau_fin3" r:id="rId135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8DF03EF-69FA-44E1-A886-DDDB57900988}" dateTime="2023-07-11T12:02:52" maxSheetId="26" userName="morgau_fin3" r:id="rId135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D0DD6A2-2051-4E3A-9997-4A5BA42495B3}" dateTime="2023-07-11T13:08:51" maxSheetId="26" userName="morgau_fin3" r:id="rId1356" minRId="54997" maxRId="5499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EE26CCB-6F1E-46A4-94C8-C78E95236C4C}" dateTime="2023-07-11T13:09:41" maxSheetId="26" userName="morgau_fin3" r:id="rId1357" minRId="55028" maxRId="550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AE9F343-83D2-4470-BDB4-99FE25157E09}" dateTime="2023-07-11T13:10:32" maxSheetId="26" userName="morgau_fin3" r:id="rId135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69109D5-BDEB-4C20-A021-ABE993A88E7C}" dateTime="2023-07-11T14:31:21" maxSheetId="26" userName="morgau_fin3" r:id="rId1359" minRId="55088" maxRId="5511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254E9B9-124B-42E1-96A0-7B9D831BB0D2}" dateTime="2023-07-11T14:33:09" maxSheetId="26" userName="morgau_fin3" r:id="rId136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304DC4E-ACDB-4513-90EE-ABA94187D2D5}" dateTime="2023-07-11T14:37:33" maxSheetId="26" userName="morgau_fin3" r:id="rId1361" minRId="55171" maxRId="5517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943D1D1-6CAC-4012-A299-648E4E51F282}" dateTime="2023-07-11T14:45:13" maxSheetId="26" userName="morgau_fin3" r:id="rId1362" minRId="55203" maxRId="5521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F0359F1-564F-45E7-A40A-1F0A43EA2FB1}" dateTime="2023-07-11T14:45:50" maxSheetId="26" userName="morgau_fin3" r:id="rId136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8D81D0E-2F36-4715-9EB3-3087DE33F93C}" dateTime="2023-07-11T14:48:49" maxSheetId="26" userName="morgau_fin3" r:id="rId136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A01D1D6-4B52-4FD8-A3F7-7C68B9CDA895}" dateTime="2023-07-11T14:51:37" maxSheetId="26" userName="morgau_fin3" r:id="rId13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BC732AD-8B9F-450D-B984-9C51DBB3EFF9}" dateTime="2023-07-11T15:05:50" maxSheetId="26" userName="morgau_fin3" r:id="rId1366" minRId="55334" maxRId="5534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4125B4D-D9C2-4511-A5AB-BE400D98572B}" dateTime="2023-07-11T15:08:55" maxSheetId="26" userName="morgau_fin3" r:id="rId1367" minRId="55370" maxRId="5537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534C203-0BAC-428B-9979-7A2A2F1303FC}" dateTime="2023-07-11T15:11:16" maxSheetId="26" userName="morgau_fin3" r:id="rId1368" minRId="55405" maxRId="5540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C07206A-7C5A-4815-A6CF-C23086CD898E}" dateTime="2023-07-11T15:20:55" maxSheetId="26" userName="morgau_fin3" r:id="rId1369" minRId="55436" maxRId="5545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7E8FFAD-3A16-434E-8592-5EC013F77820}" dateTime="2023-07-11T15:21:34" maxSheetId="26" userName="morgau_fin3" r:id="rId137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3E118B0-E1F8-4A14-820D-51BAE3CFAD84}" dateTime="2023-07-11T15:23:05" maxSheetId="26" userName="morgau_fin3" r:id="rId137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40FB4A6-2B0B-449B-81CD-6D12727C0C16}" dateTime="2023-07-11T15:23:17" maxSheetId="26" userName="morgau_fin3" r:id="rId137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C3CD7DC-28BC-4045-AFA6-1A1AA02746C2}" dateTime="2023-07-12T11:40:54" maxSheetId="26" userName="morgau_fin3" r:id="rId1373" minRId="55568" maxRId="5556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52B2EB6-9E79-436F-841F-4FFDEFCDA18D}" dateTime="2023-07-12T11:42:13" maxSheetId="26" userName="morgau_fin3" r:id="rId1374" minRId="5559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55B6B1F-58CB-4798-B7B4-7834C46E80C9}" dateTime="2023-07-12T11:43:51" maxSheetId="26" userName="morgau_fin3" r:id="rId1375" minRId="556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7196520-BA39-4451-9085-AE82AA3CEEC4}" dateTime="2023-07-12T11:45:49" maxSheetId="26" userName="morgau_fin3" r:id="rId137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28231C3-7863-41A1-AB27-297FFA0C8825}" dateTime="2023-07-14T08:50:29" maxSheetId="26" userName="morgau_fin3" r:id="rId1377" minRId="55688" maxRId="5568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FE8F24E-579B-423A-9AF6-7E895F3C5BA8}" dateTime="2023-07-14T08:58:47" maxSheetId="26" userName="morgau_fin3" r:id="rId137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03C6889-112C-4BA5-A634-07D5D3AF6241}" dateTime="2023-08-01T16:33:29" maxSheetId="26" userName="morgau_fin3" r:id="rId1379" minRId="55748" maxRId="5576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B8D0BF3-A47B-450B-9DE1-9C86787ED4EE}" dateTime="2023-08-01T16:38:33" maxSheetId="26" userName="morgau_fin3" r:id="rId1380" minRId="55799" maxRId="5580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B7DE8E5-6CCD-407B-9CF8-35C2D6645CA3}" dateTime="2023-08-01T16:54:56" maxSheetId="26" userName="morgau_fin3" r:id="rId1381" minRId="55834" maxRId="5583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05A4AD5-647D-46EE-B4D5-56A156EB11F4}" dateTime="2023-08-01T16:56:45" maxSheetId="26" userName="morgau_fin3" r:id="rId1382" minRId="5586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7F0646F-8B33-4624-9B2C-CD037C992EFE}" dateTime="2023-08-01T16:58:53" maxSheetId="26" userName="morgau_fin3" r:id="rId1383" minRId="5589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49F504C-76CA-40B6-92FB-7D9F4DB95B09}" dateTime="2023-08-01T16:59:55" maxSheetId="26" userName="morgau_fin3" r:id="rId1384" minRId="559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405A61F-D196-42F2-95AA-253DFCA39B2B}" dateTime="2023-08-02T11:12:25" maxSheetId="26" userName="morgau_fin3" r:id="rId1385" minRId="55959" maxRId="5601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8F6AD32-C11D-4E5C-879C-AEA71EBEA6CD}" dateTime="2023-08-02T11:14:20" maxSheetId="26" userName="morgau_fin3" r:id="rId1386" minRId="5604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01CBBD4-E768-4889-8B0F-FC12494A0AF8}" dateTime="2023-08-02T11:47:22" maxSheetId="26" userName="morgau_fin3" r:id="rId1387" minRId="56075" maxRId="5610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F1573D9-14D0-4E4E-A6E7-2D152D341D05}" dateTime="2023-08-02T11:59:18" maxSheetId="26" userName="morgau_fin3" r:id="rId1388" minRId="561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3172783-F37E-429D-B9CF-A88BBCA02A89}" dateTime="2023-08-02T12:02:14" maxSheetId="26" userName="morgau_fin3" r:id="rId1389" minRId="5616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F586EA4-7566-4B3B-AEA3-986992B77EA9}" dateTime="2023-08-02T14:27:53" maxSheetId="26" userName="morgau_fin3" r:id="rId1390" minRId="56193" maxRId="5622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BC1B900-3F2C-4CCD-863A-6FDD72152BC2}" dateTime="2023-08-02T14:28:11" maxSheetId="26" userName="morgau_fin3" r:id="rId139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F11404E-2858-4327-8ABD-6F4FE5F74CA4}" dateTime="2023-08-02T14:42:59" maxSheetId="26" userName="morgau_fin3" r:id="rId139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1C728D6-1409-49DE-8814-0166AB188679}" dateTime="2023-08-02T14:43:40" maxSheetId="26" userName="morgau_fin3" r:id="rId139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FDA710B-4950-40C0-8226-184FE436263E}" dateTime="2023-08-02T14:55:45" maxSheetId="26" userName="morgau_fin3" r:id="rId1394" minRId="56341" maxRId="5634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07D9770-C9C5-4548-A9E2-9A5BBA82087E}" dateTime="2023-08-02T15:01:28" maxSheetId="26" userName="morgau_fin3" r:id="rId1395" minRId="56375" maxRId="5637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C7CC7AD-8537-44C2-BAD2-8FFA2D20104D}" dateTime="2023-08-02T15:36:52" maxSheetId="26" userName="morgau_fin3" r:id="rId1396" minRId="56406" maxRId="5641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928B4DD-E0D2-4020-9AD8-0E3B73DDC224}" dateTime="2023-08-02T15:57:08" maxSheetId="26" userName="morgau_fin3" r:id="rId1397" minRId="56441" maxRId="5644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37D2F81-651A-4EFF-9AA2-51AEB0A9F267}" dateTime="2023-08-02T16:00:56" maxSheetId="26" userName="morgau_fin3" r:id="rId1398" minRId="56476" maxRId="5647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3BADC21-3288-4037-9831-984FFCA6E317}" dateTime="2023-08-02T16:10:02" maxSheetId="26" userName="morgau_fin3" r:id="rId1399" minRId="56507" maxRId="5651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3CE15F2-ADF5-4ABD-9AC9-2607A3D05026}" dateTime="2023-08-02T16:24:22" maxSheetId="26" userName="morgau_fin3" r:id="rId1400" minRId="56541" maxRId="5654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0AF36BA-25E0-44F3-9E17-712D6FA98BBF}" dateTime="2023-08-02T16:32:20" maxSheetId="26" userName="morgau_fin3" r:id="rId1401" minRId="56572" maxRId="5657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AEB69DB-A4E0-4B3E-B586-899B8F25BA2E}" dateTime="2023-08-02T16:33:24" maxSheetId="26" userName="morgau_fin3" r:id="rId1402" minRId="5660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1E68D7A-C214-4D25-AD7A-56BCF705F1F5}" dateTime="2023-08-02T16:46:48" maxSheetId="26" userName="morgau_fin3" r:id="rId1403" minRId="56634" maxRId="5663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80BCB95-2EAB-4DFD-81FB-A7B23412A881}" dateTime="2023-08-02T16:49:54" maxSheetId="26" userName="morgau_fin3" r:id="rId140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BE9128B-B627-4DF2-943D-C9648F068132}" dateTime="2023-08-02T16:55:22" maxSheetId="26" userName="morgau_fin3" r:id="rId140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A2CA039-F765-4712-9623-9BE8D8C7EAC6}" dateTime="2023-08-03T11:24:34" maxSheetId="26" userName="morgau_fin3" r:id="rId1406" minRId="56724" maxRId="567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68D33A4-2A21-4553-A48F-11B56AB21E3B}" dateTime="2023-08-03T11:46:58" maxSheetId="26" userName="morgau_fin3" r:id="rId140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1C83DD0-DC15-4E00-B194-DF4368B41E12}" dateTime="2023-08-07T10:31:20" maxSheetId="26" userName="morgau_fin3" r:id="rId140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C0EE7B2-9BEC-488A-85D3-7BB56468360C}" dateTime="2023-08-31T09:45:39" maxSheetId="26" userName="morgau_fin3" r:id="rId1409" minRId="56817" maxRId="5682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EC58B7F-C37B-4DB8-B81D-C07D9C8DBD64}" dateTime="2023-09-04T08:54:49" maxSheetId="26" userName="morgau_fin3" r:id="rId1410" minRId="56851" maxRId="5685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A6A6466-B5B5-4718-B202-22EE4E331A06}" dateTime="2023-09-04T10:28:44" maxSheetId="26" userName="morgau_fin3" r:id="rId1411" minRId="56884" maxRId="5691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E4304F3-1C88-4924-A57B-F98126AE32B1}" dateTime="2023-09-04T10:59:04" maxSheetId="26" userName="morgau_fin3" r:id="rId1412" minRId="56945" maxRId="5695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1ACDFB6-FE31-4A3A-B60C-866363E24198}" dateTime="2023-09-04T10:59:56" maxSheetId="26" userName="morgau_fin3" r:id="rId1413" minRId="56988" maxRId="5698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588A737-E8DF-44F7-B9CF-B8BA03F2AB9B}" dateTime="2023-09-04T14:07:14" maxSheetId="26" userName="morgau_fin3" r:id="rId1414" minRId="57019" maxRId="5704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FA629DA-2DFD-416D-8A35-E60F276E4AFD}" dateTime="2023-09-04T16:11:15" maxSheetId="26" userName="morgau_fin3" r:id="rId1415" minRId="57077" maxRId="5708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DBFFF8E-85DB-45F5-8D3D-FD362B8C9B06}" dateTime="2023-09-04T16:14:43" maxSheetId="26" userName="morgau_fin3" r:id="rId1416" minRId="57113" maxRId="5711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85FB1F5-F2B3-4E6D-B75B-89A7082BD209}" dateTime="2023-09-04T16:16:45" maxSheetId="26" userName="morgau_fin3" r:id="rId1417" minRId="5714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CF50D70-BEB8-4A4E-B5C2-77DCC7E0B3AE}" dateTime="2023-09-04T16:19:30" maxSheetId="26" userName="morgau_fin3" r:id="rId1418" minRId="5717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8DD7121-2EDE-4C9E-A69D-C7DD13444B4C}" dateTime="2023-09-04T16:45:14" maxSheetId="26" userName="morgau_fin3" r:id="rId1419" minRId="57204" maxRId="5720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608238E-AD7E-4034-A9BE-AD28B5A06C54}" dateTime="2023-09-04T17:00:14" maxSheetId="26" userName="morgau_fin3" r:id="rId1420" minRId="57239" maxRId="5724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A1E25DD-DFA1-4177-A757-05026C13EE22}" dateTime="2023-09-05T09:07:18" maxSheetId="26" userName="morgau_fin3" r:id="rId1421" minRId="57270" maxRId="5727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1E9D6C6-7106-4267-B3D3-76DEBB0CF9F7}" dateTime="2023-09-05T09:17:31" maxSheetId="26" userName="morgau_fin3" r:id="rId142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F772C84-CDC0-4D3F-9A78-EC3339CB7DC2}" dateTime="2023-09-05T09:39:28" maxSheetId="26" userName="morgau_fin3" r:id="rId1423" minRId="573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E2FA4E3-FA66-47A7-92EB-DBD058002289}" dateTime="2023-09-05T09:53:03" maxSheetId="26" userName="morgau_fin3" r:id="rId1424" minRId="57363" maxRId="573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5B03991-BB61-4C6E-9CAC-2B0736BD8691}" dateTime="2023-09-05T10:18:47" maxSheetId="26" userName="morgau_fin3" r:id="rId1425" minRId="57395" maxRId="5739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66B6745-07E7-4B79-9870-6E3C69C1779D}" dateTime="2023-09-05T10:35:28" maxSheetId="26" userName="morgau_fin3" r:id="rId1426" minRId="5742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571CAAB-64D7-4CAE-89CA-79F3F7126191}" dateTime="2023-09-05T10:36:33" maxSheetId="26" userName="morgau_fin3" r:id="rId142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A4E68BD-33EB-4E29-8FDC-2E2DE7C49655}" dateTime="2023-09-05T11:21:01" maxSheetId="26" userName="morgau_fin3" r:id="rId1428" minRId="5748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7698DB4-3194-4E9B-A0F8-0E9EF3424D46}" dateTime="2023-09-05T11:23:25" maxSheetId="26" userName="morgau_fin3" r:id="rId1429" minRId="5751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11408D4-0433-4ADB-BEF5-CFB9D97DE441}" dateTime="2023-09-05T11:26:02" maxSheetId="26" userName="morgau_fin3" r:id="rId143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BB04887-B3CF-4A60-A0B8-5F715DD719B5}" dateTime="2023-09-05T11:30:00" maxSheetId="26" userName="morgau_fin3" r:id="rId1431" minRId="5757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0816B4D-22D6-438B-9A2B-C0ADAA054BAA}" dateTime="2023-09-05T11:39:00" maxSheetId="26" userName="morgau_fin3" r:id="rId1432" minRId="57605" maxRId="5760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4D85B53-0BF5-4373-A073-7125A07A7C26}" dateTime="2023-09-05T11:46:14" maxSheetId="26" userName="morgau_fin3" r:id="rId14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3644E57-9FEE-4904-9866-B32443AF573E}" dateTime="2023-09-05T11:50:22" maxSheetId="26" userName="morgau_fin3" r:id="rId1434" minRId="57666" maxRId="5766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9038B36-D7C8-49A8-89BA-BDE9EC60381C}" dateTime="2023-09-05T11:51:34" maxSheetId="26" userName="morgau_fin3" r:id="rId143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ED24C6A-8720-46A8-8AEE-27314990D572}" dateTime="2023-09-05T11:56:56" maxSheetId="26" userName="morgau_fin3" r:id="rId143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3BBBBA2-0EF3-4343-990E-C4EFC6417FF2}" dateTime="2023-09-05T11:59:24" maxSheetId="26" userName="morgau_fin3" r:id="rId1437" minRId="5775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C4A944D-3456-4DB7-B729-68AC3952E6C1}" dateTime="2023-09-05T16:15:48" maxSheetId="26" userName="morgau_fin3" r:id="rId1438" minRId="57785" maxRId="5782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AF45F63-C486-4D24-BDDC-329864897FF6}" dateTime="2023-09-05T16:16:02" maxSheetId="26" userName="morgau_fin3" r:id="rId143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D9CE464-9787-4947-9FD8-3C0012FC3654}" dateTime="2023-09-05T16:21:38" maxSheetId="26" userName="morgau_fin3" r:id="rId1440" minRId="57881" maxRId="5788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2BDF5DE-6C9A-4CD9-AB30-B5B1612DEAC0}" dateTime="2023-09-05T16:51:55" maxSheetId="26" userName="morgau_fin3" r:id="rId1441" minRId="57914" maxRId="579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FF8BB12-DA4B-48EF-8EB7-7E467CD38444}" dateTime="2023-09-05T16:52:43" maxSheetId="26" userName="morgau_fin3" r:id="rId1442" minRId="57963" maxRId="5796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56EDF40-4238-4CA6-8044-5BA8B4000245}" dateTime="2023-09-05T16:54:57" maxSheetId="26" userName="morgau_fin3" r:id="rId1443" minRId="5799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592E1DD-E02E-44A1-98CB-C9CA1C4F4184}" dateTime="2023-09-05T16:56:02" maxSheetId="26" userName="morgau_fin3" r:id="rId144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DDB7BD9-954E-4A18-BC5E-A1C3FA29D930}" dateTime="2023-09-05T16:57:29" maxSheetId="26" userName="morgau_fin3" r:id="rId144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8CF23E8-E44E-434F-A42F-59F87883636C}" dateTime="2023-09-06T08:15:50" maxSheetId="26" userName="morgau_fin3" r:id="rId144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0D6AE5B-E2B2-42A2-8646-18F8DCE201A8}" dateTime="2023-09-06T08:29:01" maxSheetId="26" userName="morgau_fin3" r:id="rId1447" minRId="58111" maxRId="5812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2F59416-F1B2-4380-875B-F4CB1EA2F73F}" dateTime="2023-09-06T08:33:16" maxSheetId="26" userName="morgau_fin3" r:id="rId1448" minRId="58154" maxRId="5817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D875309-A7F9-4A16-BD1D-54516D9103BD}" dateTime="2023-09-06T09:28:40" maxSheetId="26" userName="morgau_fin3" r:id="rId144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BEEAC2B-5FA6-4C19-BFDA-33B2C4FA9CCF}" dateTime="2023-10-02T09:25:28" maxSheetId="26" userName="morgau_fin3" r:id="rId1450" minRId="58238" maxRId="5826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74EBC5B-B610-4A2F-87EB-0FFEAD3A894B}" dateTime="2023-10-02T09:43:34" maxSheetId="26" userName="morgau_fin3" r:id="rId1451" minRId="58298" maxRId="5830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AD3B3AD-6EC4-4333-B858-1C0C7C292C89}" dateTime="2023-10-02T09:56:52" maxSheetId="26" userName="morgau_fin3" r:id="rId1452" minRId="5833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3982990-20D3-48D2-8909-AA38F68493A6}" dateTime="2023-10-02T09:57:18" maxSheetId="26" userName="morgau_fin3" r:id="rId145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3DCF3CD-34DC-4336-B1A4-DDA991A95E12}" dateTime="2023-10-02T10:13:39" maxSheetId="26" userName="morgau_fin3" r:id="rId1454" minRId="58394" maxRId="5842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486037E-6382-43A4-A62C-F2853770AA9C}" dateTime="2023-10-03T11:49:51" maxSheetId="26" userName="morgau_fin3" r:id="rId1455" minRId="58454" maxRId="5848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B5D270E-6F88-4C3C-BEC3-624414847EC1}" dateTime="2023-10-03T12:02:52" maxSheetId="26" userName="morgau_fin3" r:id="rId1456" minRId="58519" maxRId="5853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A903033-1D2D-4EF0-88C3-99A00BB4713C}" dateTime="2023-10-03T12:06:23" maxSheetId="26" userName="morgau_fin3" r:id="rId1457" minRId="58561" maxRId="5856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19D5FA2-66E0-4E89-A1CA-771419B3923A}" dateTime="2023-10-03T13:31:00" maxSheetId="26" userName="morgau_fin3" r:id="rId1458" minRId="58593" maxRId="5860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754CD20-BD4B-493C-A2DA-9F1755EE3B05}" dateTime="2023-10-03T13:31:30" maxSheetId="26" userName="morgau_fin3" r:id="rId145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40A0B78-8A4D-49AA-88AE-35FEDC48F400}" dateTime="2023-10-03T13:32:58" maxSheetId="26" userName="morgau_fin3" r:id="rId1460" minRId="58667" maxRId="5866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FB11416-A356-487D-98C4-85B5C350E9E0}" dateTime="2023-10-03T14:17:23" maxSheetId="26" userName="morgau_fin3" r:id="rId1461" minRId="58698" maxRId="5869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E57801A-E2B5-478F-8F08-B4BA9BF48A5E}" dateTime="2023-10-03T14:24:33" maxSheetId="26" userName="morgau_fin3" r:id="rId1462" minRId="58729" maxRId="5873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64A581C-CB21-4FED-B268-E8BF63B0493F}" dateTime="2023-10-03T14:25:24" maxSheetId="26" userName="morgau_fin3" r:id="rId146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100B8F3-069A-4393-BB2F-1A73A5354437}" dateTime="2023-10-03T14:32:58" maxSheetId="26" userName="morgau_fin3" r:id="rId1464" minRId="58791" maxRId="5879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3DDE0AF-516A-45B4-B337-6838827AAF5F}" dateTime="2023-10-03T15:02:14" maxSheetId="26" userName="morgau_fin3" r:id="rId1465" minRId="58823" maxRId="5882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52235F5-62A5-4975-8E41-57A9890A9FAE}" dateTime="2023-10-03T15:39:23" maxSheetId="26" userName="morgau_fin3" r:id="rId1466" minRId="58858" maxRId="5886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99A03F1-6F2C-441C-B2BB-0988B0AB6BEA}" dateTime="2023-10-03T15:44:48" maxSheetId="26" userName="morgau_fin3" r:id="rId1467" minRId="58893" maxRId="5889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FBE622A-089E-4D6C-9D84-3705B0A7CFF7}" dateTime="2023-10-03T15:59:38" maxSheetId="26" userName="morgau_fin3" r:id="rId1468" minRId="58924" maxRId="5892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EF284BF-E1D2-410C-BC36-39984A5FB3D5}" dateTime="2023-10-03T16:07:31" maxSheetId="26" userName="morgau_fin3" r:id="rId1469" minRId="58956" maxRId="5895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A6801B4-7F9A-42D1-A7CB-5338FB7ED295}" dateTime="2023-10-03T16:13:27" maxSheetId="26" userName="morgau_fin3" r:id="rId1470" minRId="58988" maxRId="5898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4C02DCF-35C1-4CE3-9022-544616680052}" dateTime="2023-10-03T16:15:25" maxSheetId="26" userName="morgau_fin3" r:id="rId1471" minRId="5901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FC9DEBF-4270-4B11-BD07-A6FF195D6276}" dateTime="2023-10-03T16:16:50" maxSheetId="26" userName="morgau_fin3" r:id="rId1472" minRId="5904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F449FA4-EE7A-493C-B3B7-021053BB1206}" dateTime="2023-10-03T16:53:40" maxSheetId="26" userName="morgau_fin3" r:id="rId147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13149E1-C731-4376-9F5F-AE96A1E436BF}" dateTime="2023-10-04T09:42:35" maxSheetId="26" userName="morgau_fin3" r:id="rId1474" minRId="5910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85D8BB2-7BEF-492B-9791-FFC1C3001B36}" dateTime="2023-10-04T09:53:16" maxSheetId="26" userName="morgau_fin3" r:id="rId147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971A077-5BE1-41CB-94D4-CD7208C6A9ED}" dateTime="2023-11-06T13:51:07" maxSheetId="26" userName="morgau_fin3" r:id="rId1476" minRId="59169" maxRId="5924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58E0294-0F88-486F-B103-E07C3F76508F}" dateTime="2023-11-06T13:54:21" maxSheetId="26" userName="morgau_fin3" r:id="rId1477" minRId="5927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F04DA95-82BE-48AF-9DA4-A1C40CA715AF}" dateTime="2023-11-06T13:54:37" maxSheetId="26" userName="morgau_fin3" r:id="rId147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3032278-7415-48A0-A970-B65C83DB1C4E}" dateTime="2023-11-06T14:10:08" maxSheetId="26" userName="morgau_fin3" r:id="rId1479" minRId="59333" maxRId="5934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995A8E2-362A-4741-9D15-E830FB037BDB}" dateTime="2023-11-06T14:38:58" maxSheetId="26" userName="morgau_fin3" r:id="rId1480" minRId="59372" maxRId="5939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61C8EF9-B421-4FBF-B704-974A1452E0F7}" dateTime="2023-11-06T14:52:50" maxSheetId="26" userName="morgau_fin3" r:id="rId1481" minRId="5942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FF90977-424F-4314-8B92-599E711225DE}" dateTime="2023-11-06T15:13:18" maxSheetId="26" userName="morgau_fin3" r:id="rId1482" minRId="59458" maxRId="5948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4803C82-1512-4DDA-8143-F19CCEBE3609}" dateTime="2023-11-06T15:13:58" maxSheetId="26" userName="morgau_fin3" r:id="rId148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EA51EA5-9015-4FCB-916C-4C5975F63F2A}" dateTime="2023-11-07T09:14:32" maxSheetId="26" userName="morgau_fin3" r:id="rId1484" minRId="59547" maxRId="5955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9F444FB-5D49-4071-866B-669EE1B24247}" dateTime="2023-11-07T09:22:23" maxSheetId="26" userName="morgau_fin3" r:id="rId1485" minRId="59581" maxRId="5958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F3D90B2-E63C-4969-9A15-EC7CB8DACABE}" dateTime="2023-11-07T09:34:01" maxSheetId="26" userName="morgau_fin3" r:id="rId1486" minRId="59618" maxRId="5962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BAA98DA-9579-48CC-B634-B1A09D8C8A41}" dateTime="2023-11-07T09:40:00" maxSheetId="26" userName="morgau_fin3" r:id="rId1487" minRId="59652" maxRId="5965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593ED84-AF3F-4FB7-AB4C-40FE5EDE4191}" dateTime="2023-11-07T09:59:09" maxSheetId="26" userName="morgau_fin3" r:id="rId1488" minRId="59685" maxRId="5968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341F8FD-53D6-4351-BF1B-33EF7A53C4D7}" dateTime="2023-11-07T10:15:16" maxSheetId="26" userName="morgau_fin3" r:id="rId1489" minRId="59720" maxRId="5972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86C3975-4BA9-42F7-87E2-D00E79CBA711}" dateTime="2023-11-07T10:21:49" maxSheetId="26" userName="morgau_fin3" r:id="rId1490" minRId="59755" maxRId="5975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2378726-E9E8-4547-9CA9-24672C97C03B}" dateTime="2023-11-07T10:22:08" maxSheetId="26" userName="morgau_fin3" r:id="rId149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CD13471-4574-4639-AA4F-ED19041AF4D3}" dateTime="2023-11-07T10:29:00" maxSheetId="26" userName="morgau_fin3" r:id="rId1492" minRId="59817" maxRId="5982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1901E7B-D7F8-44A5-AAAA-76D81A7041C4}" dateTime="2023-11-07T11:10:21" maxSheetId="26" userName="morgau_fin3" r:id="rId1493" minRId="59851" maxRId="5985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5F482F2-236D-4F9D-A0C3-70CDF8BC7D7B}" dateTime="2023-11-07T11:16:02" maxSheetId="26" userName="morgau_fin3" r:id="rId1494" minRId="5988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18A0B66-315A-4866-A83D-8BC2D0040BFC}" dateTime="2023-11-07T11:17:20" maxSheetId="26" userName="morgau_fin3" r:id="rId1495" minRId="5991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FC5357A-F7E2-49F6-8D30-258C6E68347F}" dateTime="2023-11-07T11:20:04" maxSheetId="26" userName="morgau_fin3" r:id="rId1496" minRId="5994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36A7F65-E801-43DD-8A55-15BAF93E77E0}" dateTime="2023-11-07T11:26:48" maxSheetId="26" userName="morgau_fin3" r:id="rId149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ACC3DE0-DE26-4B40-9A84-5D14B6A48BDD}" dateTime="2023-11-07T11:30:11" maxSheetId="26" userName="morgau_fin3" r:id="rId149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C1BA34B-0D29-4939-B5DA-15D90C2BE3A1}" dateTime="2023-11-07T11:39:34" maxSheetId="26" userName="morgau_fin3" r:id="rId149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580258C-9E5C-4E3C-8B5C-C72B33855A84}" dateTime="2023-11-07T14:59:13" maxSheetId="26" userName="morgau_fin3" r:id="rId150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2D114FE-3F96-4730-8BA5-B5C09651257D}" dateTime="2023-12-01T09:54:48" maxSheetId="26" userName="morgau_fin3" r:id="rId1501" minRId="60097" maxRId="6010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CD8202B-96E4-4FA1-83CD-CC79CB32F5C9}" dateTime="2023-12-01T14:32:16" maxSheetId="26" userName="morgau_fin3" r:id="rId1502" minRId="60132" maxRId="6015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BA1797A-0425-495D-951D-CCB8910C6F5C}" dateTime="2023-12-01T14:50:36" maxSheetId="26" userName="morgau_fin3" r:id="rId1503" minRId="60181" maxRId="6018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51C4654-E011-4C1C-8F49-1881E5E9E1D5}" dateTime="2023-12-01T14:57:57" maxSheetId="26" userName="morgau_fin3" r:id="rId1504" minRId="60215" maxRId="6021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EBD7984-B77B-44C4-8802-38499B024690}" dateTime="2023-12-01T14:59:20" maxSheetId="26" userName="morgau_fin3" r:id="rId1505" minRId="60247" maxRId="6024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F7ADCBE-F96D-428A-91AC-044092151268}" dateTime="2023-12-01T15:00:06" maxSheetId="26" userName="morgau_fin3" r:id="rId1506" minRId="6027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F38FA9F-7525-46E3-8140-ECC65952EE04}" dateTime="2023-12-01T16:42:33" maxSheetId="26" userName="morgau_fin3" r:id="rId1507" minRId="60310" maxRId="6031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E3619C7-633E-42DA-BC48-134D6DB7E05C}" dateTime="2023-12-01T16:49:32" maxSheetId="26" userName="morgau_fin3" r:id="rId1508" minRId="60346" maxRId="6035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E9F9663-12B8-46D3-85CA-39C727D2B14C}" dateTime="2023-12-01T16:50:52" maxSheetId="26" userName="morgau_fin3" r:id="rId1509" minRId="60388" maxRId="6039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AACAAAB-FB69-449C-B4EA-5BBFB7B08DAD}" dateTime="2023-12-01T16:55:26" maxSheetId="26" userName="morgau_fin3" r:id="rId1510" minRId="60421" maxRId="604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58199AB-D773-4ABC-95FE-848E27B23D21}" dateTime="2023-12-01T16:56:49" maxSheetId="26" userName="morgau_fin3" r:id="rId1511" minRId="60460" maxRId="6046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ABF5B77-F14F-4FEE-9A33-68BDBF96EB89}" dateTime="2023-12-01T16:57:12" maxSheetId="26" userName="morgau_fin3" r:id="rId151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897C7F9-8131-41D3-B3E7-CC40AE70A2D4}" dateTime="2023-12-04T15:19:19" maxSheetId="26" userName="morgau_fin3" r:id="rId1513" minRId="60523" maxRId="6052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B6A5CDD-04C7-4C29-8F81-E499DD7669BD}" dateTime="2023-12-04T15:26:36" maxSheetId="26" userName="morgau_fin3" r:id="rId1514" minRId="60558" maxRId="6057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344BBA5-CD18-49BE-818C-13633A49F72A}" dateTime="2023-12-04T15:30:41" maxSheetId="26" userName="morgau_fin3" r:id="rId1515" minRId="60601" maxRId="6061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A1F9D61-1471-4327-95E5-99702ADE3457}" dateTime="2023-12-04T16:03:24" maxSheetId="26" userName="morgau_fin3" r:id="rId1516" minRId="60645" maxRId="6066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0D264DB-47F5-4EFD-BCD6-0C27954AD925}" dateTime="2023-12-04T16:07:52" maxSheetId="26" userName="morgau_fin3" r:id="rId1517" minRId="60694" maxRId="6069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BFD4B4B-8CB2-47CA-85CA-F6EA87F5FBF4}" dateTime="2023-12-04T16:25:40" maxSheetId="26" userName="morgau_fin3" r:id="rId1518" minRId="60728" maxRId="6073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2C9EC1E-4F42-4F2F-9D3D-8FFEAFA825C0}" dateTime="2023-12-04T16:38:01" maxSheetId="26" userName="morgau_fin3" r:id="rId1519" minRId="60762" maxRId="607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C077A9F-8D91-4B3E-9984-33C0F56EA741}" dateTime="2023-12-04T16:38:56" maxSheetId="26" userName="morgau_fin3" r:id="rId1520" minRId="60796" maxRId="6079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F4503B3-BA8C-4B3E-91D8-0CD6E9B71438}" dateTime="2023-12-04T16:42:16" maxSheetId="26" userName="morgau_fin3" r:id="rId1521" minRId="60828" maxRId="6083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F660F52-C024-4BCC-89C4-33F66D61F62C}" dateTime="2023-12-04T17:00:36" maxSheetId="26" userName="morgau_fin3" r:id="rId152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AC5D94E-3695-4B54-A6EC-BF3FEC6E4EC0}" dateTime="2023-12-05T10:00:48" maxSheetId="26" userName="morgau_fin3" r:id="rId1523" minRId="60892" maxRId="6089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BCD5460-4049-42B3-9AE4-7E3E66007578}" dateTime="2023-12-05T10:02:05" maxSheetId="26" userName="morgau_fin3" r:id="rId152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DD888E6-D66F-4D41-B7FF-DBB54E79DCE4}" dateTime="2023-12-05T10:02:58" maxSheetId="26" userName="morgau_fin3" r:id="rId1525" minRId="6095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10CC025-C458-4D36-A147-7EBCAD8B25B9}" dateTime="2023-12-05T10:18:09" maxSheetId="26" userName="morgau_fin3" r:id="rId1526" minRId="60990" maxRId="6099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247B1A9-081B-4BA8-A688-87A1C3E8D38E}" dateTime="2023-12-05T16:57:20" maxSheetId="26" userName="morgau_fin3" r:id="rId1527" minRId="61028" maxRId="6106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86933C0-23FE-4E50-90DB-C5060F12A841}" dateTime="2023-12-05T17:00:20" maxSheetId="26" userName="morgau_fin3" r:id="rId1528" minRId="61094" maxRId="6110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8B5D569-D4C7-4720-9DC4-C43CFFC95108}" dateTime="2023-12-06T08:56:14" maxSheetId="26" userName="morgau_fin3" r:id="rId1529" minRId="6113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1D612FF-CFD4-4C59-A237-118E59A48A4B}" dateTime="2023-12-06T13:56:06" maxSheetId="26" userName="morgau_fin3" r:id="rId1530" minRId="61163" maxRId="6119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F2B80D8-D2C5-4F97-AD90-FA66E8D2AECF}" dateTime="2023-12-06T17:06:39" maxSheetId="26" userName="morgau_fin3" r:id="rId1531" minRId="61227" maxRId="6123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666FE1B-DF32-49B4-ACCC-01A08E7311C2}" dateTime="2023-12-13T10:05:12" maxSheetId="26" userName="morgau_fin3" r:id="rId1532" minRId="61263" maxRId="612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69E58E4-5B2C-4BE7-9D57-23D55F5080D8}" dateTime="2023-12-13T10:06:26" maxSheetId="26" userName="morgau_fin3" r:id="rId15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88EC845-282C-4BF7-8BCB-8AF1F21FAAB5}" dateTime="2023-12-30T12:09:01" maxSheetId="26" userName="morgau_fin3" r:id="rId153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8323C7E-B939-4191-958C-ED66CED6457A}" dateTime="2023-12-30T12:53:11" maxSheetId="26" userName="morgau_fin3" r:id="rId1535" minRId="61356" maxRId="6140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82F4E7A-AA33-4BB2-BF89-13CAD61A2DB6}" dateTime="2023-12-30T12:54:03" maxSheetId="26" userName="morgau_fin3" r:id="rId153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0901B22-84EB-422E-BF79-B6B3C500A50D}" dateTime="2023-12-30T12:55:18" maxSheetId="26" userName="morgau_fin3" r:id="rId1537" minRId="6146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DFCC0F0-C950-4997-BAA1-1A530AF22E10}" dateTime="2023-12-30T14:22:43" maxSheetId="26" userName="morgau_fin3" r:id="rId1538" minRId="6149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5FF793E-E257-4D34-A78E-1CBC6D3CC291}" dateTime="2024-01-09T09:57:52" maxSheetId="26" userName="morgau_fin3" r:id="rId1539" minRId="61529" maxRId="6154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57F817E-F8F7-40F0-BA87-20E240322841}" dateTime="2024-01-09T10:50:20" maxSheetId="26" userName="morgau_fin3" r:id="rId1540" minRId="61571" maxRId="6159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6D680C5-9698-4FB3-A535-F1BAAC4D3BFC}" dateTime="2024-01-09T11:08:45" maxSheetId="26" userName="morgau_fin3" r:id="rId1541" minRId="61625" maxRId="6163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B0C6F2F-A5C0-4C3F-A7C1-4011844BD9D0}" dateTime="2024-01-09T11:13:23" maxSheetId="26" userName="morgau_fin3" r:id="rId1542" minRId="6166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E4A0839-0AD6-4237-9776-A3470765A4EE}" dateTime="2024-01-09T11:56:43" maxSheetId="26" userName="morgau_fin3" r:id="rId1543" minRId="6170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1670F19-BC13-4C09-A410-6E7BCEAF9F81}" dateTime="2024-01-09T12:03:53" maxSheetId="26" userName="morgau_fin3" r:id="rId1544" minRId="61731" maxRId="6174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247DBA4-3A3C-40AA-AA91-C44BDE3FE4B2}" dateTime="2024-01-09T12:04:44" maxSheetId="26" userName="morgau_fin3" r:id="rId154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2E6CF06-99B0-4EAB-915B-6402E431A5EA}" dateTime="2024-01-09T13:40:36" maxSheetId="26" userName="morgau_fin3" r:id="rId1546" minRId="61803" maxRId="6182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2A9C6FA-F590-44A8-9A4E-BB4D5B86041A}" dateTime="2024-01-09T13:41:23" maxSheetId="26" userName="morgau_fin3" r:id="rId1547" minRId="61852" maxRId="6185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68FCB32-F437-45CA-9255-5E82A2986A31}" dateTime="2024-01-09T15:54:36" maxSheetId="26" userName="morgau_fin3" r:id="rId1548" minRId="61884" maxRId="6190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DF10ADB-10D5-4653-8FAF-A5F8E9A0D764}" dateTime="2024-01-09T15:56:09" maxSheetId="26" userName="morgau_fin3" r:id="rId154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1846C75-4D06-4C23-8859-F7AC5F5F321F}" dateTime="2024-01-09T16:22:41" maxSheetId="26" userName="morgau_fin3" r:id="rId1550" minRId="61965" maxRId="6198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E3F49C4-0A7B-4F92-B8A6-699F237F856D}" dateTime="2024-01-09T16:36:28" maxSheetId="26" userName="morgau_fin3" r:id="rId155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A836AC5-05C5-47D4-BCD7-75823803E54F}" dateTime="2024-01-09T16:39:46" maxSheetId="26" userName="morgau_fin3" r:id="rId155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8FB9F9C-5838-42DB-853D-B3EBE2F082E5}" dateTime="2024-01-10T10:24:05" maxSheetId="26" userName="morgau_fin3" r:id="rId1553" minRId="62071" maxRId="6211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E656460-D212-492D-AE35-7517B8057FC2}" dateTime="2024-01-10T10:24:37" maxSheetId="26" userName="morgau_fin3" r:id="rId155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298C0BE-99CA-44CA-8BA8-74A683C61972}" dateTime="2024-01-10T11:18:05" maxSheetId="26" userName="morgau_fin3" r:id="rId155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757167B-7C3E-4D88-AEA5-FAED441DABC7}" dateTime="2024-01-10T11:22:56" maxSheetId="26" userName="morgau_fin3" r:id="rId1556" minRId="62210" maxRId="6221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A881D35-3E99-4244-8C25-7828F096B1F9}" dateTime="2024-01-10T11:25:44" maxSheetId="26" userName="morgau_fin3" r:id="rId155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8365AF0-9086-47EF-B91D-3DF8958E97BB}" dateTime="2024-01-10T17:05:42" maxSheetId="26" userName="morgau_fin3" r:id="rId155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210547C-5C93-43FC-B894-3A01F5E1AC51}" dateTime="2024-01-11T16:49:15" maxSheetId="26" userName="morgau_fin3" r:id="rId1559" minRId="62310" maxRId="6232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27916CC-92CC-40D4-839B-BEAE3C86AA94}" dateTime="2024-01-11T17:00:37" maxSheetId="26" userName="morgau_fin3" r:id="rId1560" minRId="62353" maxRId="6237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B39F526-5469-4679-B46F-CD0FE3B2BE97}" dateTime="2024-01-11T17:01:04" maxSheetId="26" userName="morgau_fin3" r:id="rId156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D0AC716-D281-4776-82BA-34F268340FC7}" dateTime="2024-01-12T09:31:25" maxSheetId="26" userName="morgau_fin3" r:id="rId1562" minRId="62434" maxRId="6243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AAB87DD-D833-49EA-ABAE-8281C06C61B3}" dateTime="2024-01-12T09:42:28" maxSheetId="26" userName="morgau_fin3" r:id="rId1563" minRId="62470" maxRId="6247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2A8482E-CCFB-4AD4-A06D-A73DB8668314}" dateTime="2024-01-12T09:52:30" maxSheetId="26" userName="morgau_fin3" r:id="rId1564" minRId="62503" maxRId="6250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473FEF8-8553-49A9-B308-B6876EF12349}" dateTime="2024-01-12T10:05:54" maxSheetId="26" userName="morgau_fin3" r:id="rId1565" minRId="62536" maxRId="6254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E0EEBCD-59F8-4E36-BE4C-66DA4EE16B90}" dateTime="2024-01-12T10:22:30" maxSheetId="26" userName="morgau_fin3" r:id="rId1566" minRId="62571" maxRId="6257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D399FC5-19E3-4259-AC00-6159920EE727}" dateTime="2024-01-12T10:33:44" maxSheetId="26" userName="morgau_fin3" r:id="rId1567" minRId="62606" maxRId="6261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ECD0F79-547F-44EA-BDA9-8B30C5440187}" dateTime="2024-01-12T10:35:11" maxSheetId="26" userName="morgau_fin3" r:id="rId1568" minRId="6264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ED733E3-7939-4F1B-9EB6-C1B58ADE169C}" dateTime="2024-01-12T10:36:25" maxSheetId="26" userName="morgau_fin3" r:id="rId1569" minRId="6267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239AD9B-D7F5-46C3-98BF-F06048B977DC}" dateTime="2024-01-17T10:12:34" maxSheetId="26" userName="morgau_fin3" r:id="rId1570" minRId="62705" maxRId="6271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9DCC899-CCC0-47FA-A972-8E4FB4BAC720}" dateTime="2024-01-17T10:27:32" maxSheetId="26" userName="morgau_fin3" r:id="rId157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749E33C-2045-43A9-AD8D-ADE36AB15498}" dateTime="2024-01-17T10:57:31" maxSheetId="26" userName="morgau_fin3" r:id="rId1572" minRId="6277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3591333-2D5B-4B80-814F-87AFFB9F3463}" dateTime="2024-02-02T08:51:23" maxSheetId="26" userName="morgau_fin3" r:id="rId1573" minRId="62809" maxRId="6289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C108730-D2E6-41AB-98F9-92F83DC2C73F}" dateTime="2024-02-02T10:06:41" maxSheetId="26" userName="morgau_fin3" r:id="rId1574" minRId="62923" maxRId="6296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998CEE9-355D-459B-BBD9-EE14CEFA9368}" dateTime="2024-02-02T11:26:55" maxSheetId="26" userName="morgau_fin3" r:id="rId1575" minRId="62992" maxRId="6300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7AC5C44-C22D-479C-8D9F-37E855391709}" dateTime="2024-02-02T11:48:45" maxSheetId="26" userName="morgau_fin3" r:id="rId1576" minRId="63037" maxRId="6304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9581161-430F-4EFA-B4A4-A297FE15EB2E}" dateTime="2024-02-02T11:57:34" maxSheetId="26" userName="morgau_fin3" r:id="rId1577" minRId="63077" maxRId="6325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EA6BCE0-4AA0-478E-A258-EEB9CBB8C77F}" dateTime="2024-02-02T14:17:28" maxSheetId="26" userName="morgau_fin3" r:id="rId1578" minRId="63282" maxRId="6334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7AA4D1F-F55D-4EAF-9B89-3EEA8A72E4B5}" dateTime="2024-02-02T15:13:17" maxSheetId="26" userName="morgau_fin3" r:id="rId157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5869CB3-62D6-42F3-916B-EDA6F42A4525}" dateTime="2024-02-02T16:48:36" maxSheetId="26" userName="morgau_fin3" r:id="rId158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646F535-0CC1-4F2A-90AE-157E312B4E92}" dateTime="2024-02-02T16:50:36" maxSheetId="26" userName="morgau_fin3" r:id="rId158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F42006B-F3CA-4685-848B-4D2F6234A369}" dateTime="2024-02-02T16:56:24" maxSheetId="26" userName="morgau_fin3" r:id="rId1582" minRId="63470" maxRId="6347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6673276-FC86-43C2-B4E6-4CDF4D4A102B}" dateTime="2024-02-02T16:57:08" maxSheetId="26" userName="morgau_fin3" r:id="rId1583" minRId="63506" maxRId="6350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4AC464E-75FB-446A-AEE9-1B1E11DE8139}" dateTime="2024-02-02T16:58:34" maxSheetId="26" userName="morgau_fin3" r:id="rId1584" minRId="63540" maxRId="6354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1BFD65E-CFC3-4F9C-9490-65524183CC3A}" dateTime="2024-02-02T17:00:38" maxSheetId="26" userName="morgau_fin3" r:id="rId158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860E901-8D12-44B1-AD55-F1931C8E5EE8}" dateTime="2024-02-05T10:07:45" maxSheetId="26" userName="morgau_fin3" r:id="rId1586" minRId="63603" maxRId="6362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3073837-7D74-442D-B040-D5DD7EDA35F1}" dateTime="2024-02-05T10:20:04" maxSheetId="26" userName="morgau_fin3" r:id="rId1587" minRId="63652" maxRId="6367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B0C0E62-3120-4FC8-8C48-9A3D934001A3}" dateTime="2024-02-05T10:21:27" maxSheetId="26" userName="morgau_fin3" r:id="rId158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DBF58C2-A362-4D1B-83C0-8F356370CED4}" dateTime="2024-02-05T16:27:16" maxSheetId="26" userName="morgau_fin3" r:id="rId1589" minRId="63740" maxRId="6378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22C5A39-66F5-49B4-B5D5-880854D12677}" dateTime="2024-02-05T16:43:33" maxSheetId="26" userName="morgau_fin3" r:id="rId1590" minRId="63813" maxRId="6381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3318893-1118-4962-97C4-EEB89FFB9362}" dateTime="2024-02-06T09:22:32" maxSheetId="26" userName="morgau_fin3" r:id="rId1591" minRId="63849" maxRId="638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C87FADF-ED96-4D0F-ADA5-E972406C94D3}" dateTime="2024-02-06T10:10:38" maxSheetId="26" userName="morgau_fin3" r:id="rId1592" minRId="63896" maxRId="6392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FA8F50A-82E8-4360-9165-28BC3CC92DC3}" dateTime="2024-02-06T10:32:24" maxSheetId="26" userName="morgau_fin3" r:id="rId159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6503839-F4FC-4BE0-8372-8D9A70D07AB7}" dateTime="2024-02-06T10:38:10" maxSheetId="26" userName="morgau_fin3" r:id="rId1594" minRId="63981" maxRId="6399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0BE1CF3-CA8E-4B39-AAA8-3F4D23537D47}" dateTime="2024-02-09T09:34:58" maxSheetId="26" userName="morgau_fin3" r:id="rId159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B6EB210-CB94-4FC8-85DD-2E815E35D6AA}" dateTime="2024-02-09T09:36:56" maxSheetId="26" userName="morgau_fin3" r:id="rId159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9E94902-C305-4D54-97F3-4306A1ADCFA1}" dateTime="2024-02-14T09:14:47" maxSheetId="26" userName="morgau_fin3" r:id="rId1597" minRId="64087" maxRId="6408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A3F1C29-3C56-447B-924C-753DA87B4CE3}" dateTime="2024-02-14T10:44:14" maxSheetId="26" userName="morgau_fin3" r:id="rId1598" minRId="64119" maxRId="6412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0F68913-F40D-4315-8A64-88586D0B9B40}" dateTime="2024-02-14T10:45:12" maxSheetId="26" userName="morgau_fin3" r:id="rId1599" minRId="64159" maxRId="641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6CED408-9763-4940-9C71-593E78C2D099}" dateTime="2024-02-14T11:10:03" maxSheetId="26" userName="morgau_fin3" r:id="rId1600" minRId="64196" maxRId="6420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BBFC46C-7A53-4C9C-9E5C-7977F9AC198B}" dateTime="2024-02-14T11:16:12" maxSheetId="26" userName="morgau_fin3" r:id="rId1601" minRId="64234" maxRId="6424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224875D-80CC-488C-9B09-A601803EE7E9}" dateTime="2024-02-14T13:45:25" maxSheetId="26" userName="morgau_fin3" r:id="rId1602" minRId="6427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DBC2A2D-60C0-4552-A0D9-E47E4F1E45DF}" dateTime="2024-02-14T14:14:15" maxSheetId="26" userName="morgau_fin3" r:id="rId1603" minRId="64305" maxRId="6431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DF45435-D6B3-4F48-A3C6-3540DB20D6BA}" dateTime="2024-02-14T14:36:56" maxSheetId="26" userName="morgau_fin3" r:id="rId1604" minRId="64344" maxRId="6436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E0AAF5F-2B7B-45D0-8679-1782948B8BFE}" dateTime="2024-02-14T14:48:34" maxSheetId="26" userName="morgau_fin3" r:id="rId1605" minRId="64391" maxRId="6439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2731A47-6F73-43A9-9513-5FD26E9C50EB}" dateTime="2024-02-14T14:52:16" maxSheetId="26" userName="morgau_fin3" r:id="rId1606" minRId="64427" maxRId="6443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1AA0C3E-5924-4BF7-AEFD-1AA14064FE5D}" dateTime="2024-02-14T14:58:00" maxSheetId="26" userName="morgau_fin3" r:id="rId1607" minRId="64461" maxRId="644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29FECEC-C367-4790-960C-5215F291A1AD}" dateTime="2024-02-14T14:58:17" maxSheetId="26" userName="morgau_fin3" r:id="rId160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763E923-FC61-4AFF-82D8-4CEA769D360A}" dateTime="2024-02-14T15:17:19" maxSheetId="26" userName="morgau_fin3" r:id="rId1609" minRId="64526" maxRId="645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F7748A8-D399-4198-8EC0-3B7DB1F52355}" dateTime="2024-02-14T16:19:38" maxSheetId="26" userName="morgau_fin3" r:id="rId161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490508B-36D5-4AF2-999C-F707F8086882}" dateTime="2024-02-15T11:13:27" maxSheetId="26" userName="morgau_fin3" r:id="rId1611" minRId="64590" maxRId="6459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8898D29-367A-42FD-83BA-D23ABAC53A7D}" dateTime="2024-03-04T10:17:50" maxSheetId="26" userName="morgau_fin3" r:id="rId1612" minRId="64622" maxRId="6462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E90B1E3-4B69-4B42-84B5-4ED35F09ED2A}" dateTime="2024-03-04T15:18:57" maxSheetId="26" userName="morgau_fin3" r:id="rId1613" minRId="64657" maxRId="6466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0437D01-B737-4FF4-9338-9974DD18F5CD}" dateTime="2024-03-04T15:29:25" maxSheetId="26" userName="morgau_fin3" r:id="rId1614" minRId="64697" maxRId="6470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12E0659-F8AF-46DB-BB49-40FABF6F8519}" dateTime="2024-03-04T15:30:34" maxSheetId="26" userName="morgau_fin3" r:id="rId1615" minRId="64737" maxRId="6473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D192ABB-2FF9-4D7A-AFDA-15F014F09A39}" dateTime="2024-03-04T15:48:23" maxSheetId="26" userName="morgau_fin3" r:id="rId1616" minRId="64769" maxRId="6478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C9DC4CE-A889-4CA4-B5EF-CBB79BA70020}" dateTime="2024-03-04T16:07:53" maxSheetId="26" userName="morgau_fin3" r:id="rId1617" minRId="64817" maxRId="6482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2E09271-6FC5-4E31-96BC-48C5454A7A80}" dateTime="2024-03-04T16:08:16" maxSheetId="26" userName="morgau_fin3" r:id="rId161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22D6ED2-7CEE-41DB-9316-3C4482338996}" dateTime="2024-03-04T16:14:51" maxSheetId="26" userName="morgau_fin3" r:id="rId1619" minRId="64881" maxRId="6489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EFB4214-8DAE-4F61-B1E2-08D9F75BEA64}" dateTime="2024-03-04T16:17:49" maxSheetId="26" userName="morgau_fin3" r:id="rId1620" minRId="64924" maxRId="6492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D6D3A6D-9B5E-4996-80FB-B6317B7E233C}" dateTime="2024-03-04T16:19:19" maxSheetId="26" userName="morgau_fin3" r:id="rId1621" minRId="64956" maxRId="6495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37B670E-A378-4A39-9F73-0BEA598B36AF}" dateTime="2024-03-04T16:21:20" maxSheetId="26" userName="morgau_fin3" r:id="rId1622" minRId="64988" maxRId="6498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34A6674-6787-4657-991D-9275D3B735B9}" dateTime="2024-03-04T16:22:11" maxSheetId="26" userName="morgau_fin3" r:id="rId162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B0EB226-D3E1-42E6-B6B0-8DD618114A09}" dateTime="2024-03-04T17:02:12" maxSheetId="26" userName="morgau_fin3" r:id="rId162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EB63650-FFF8-4ADB-9DC6-74D9046C4D5F}" dateTime="2024-03-05T09:53:01" maxSheetId="26" userName="morgau_fin3" r:id="rId1625" minRId="65080" maxRId="6511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8E8FB16-5C68-4558-B3EF-E6561AE4083C}" dateTime="2024-03-05T16:25:54" maxSheetId="26" userName="morgau_fin3" r:id="rId1626" minRId="65145" maxRId="6514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8D91619-C2BC-481F-827B-9D508C4FD931}" dateTime="2024-03-05T17:02:01" maxSheetId="26" userName="morgau_fin3" r:id="rId1627" minRId="65180" maxRId="652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0B83338-41D6-466D-8ED1-F799E46FF715}" dateTime="2024-03-05T17:03:14" maxSheetId="26" userName="morgau_fin3" r:id="rId162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B74DA55-0B8C-4D60-86AC-2EA6D057DAC4}" dateTime="2024-03-06T08:42:49" maxSheetId="26" userName="morgau_fin3" r:id="rId1629" minRId="6529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DA6519C-9C4D-478E-9F0F-FA247771C3CA}" dateTime="2024-03-06T08:44:08" maxSheetId="26" userName="morgau_fin3" r:id="rId163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EE1A1A5-D0E4-453D-81B2-AD4A0CA2AB73}" dateTime="2024-03-06T08:59:49" maxSheetId="26" userName="morgau_fin3" r:id="rId163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5756706-E8E1-42C4-BDF4-E7FAC59DC948}" dateTime="2024-03-06T11:32:44" maxSheetId="26" userName="morgau_fin3" r:id="rId163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1FD6C01-12C7-4BCD-B81F-CBE36163CDF2}" dateTime="2024-04-02T16:38:08" maxSheetId="26" userName="morgau_fin3" r:id="rId1633" minRId="65415" maxRId="6541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5F4AA0C-F462-4FE6-AEDA-04E72B57CD74}" dateTime="2024-04-02T16:50:23" maxSheetId="26" userName="morgau_fin3" r:id="rId1634" minRId="65450" maxRId="6545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C477305-0CEB-4242-A06D-F592C20BF7B0}" dateTime="2024-04-02T16:52:11" maxSheetId="26" userName="morgau_fin3" r:id="rId1635" minRId="65489" maxRId="6549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C796EBB-9190-4805-A7D8-E3D7763779C8}" dateTime="2024-04-02T16:55:58" maxSheetId="26" userName="morgau_fin3" r:id="rId1636" minRId="65527" maxRId="6553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61D6DC7-C366-4EFE-9087-4FD3EB788C46}" dateTime="2024-04-02T16:57:31" maxSheetId="26" userName="morgau_fin3" r:id="rId1637" minRId="65566" maxRId="6557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E780F3B-F454-446B-9128-2EBF6B026B86}" dateTime="2024-04-02T16:58:08" maxSheetId="26" userName="morgau_fin3" r:id="rId1638" minRId="65602" maxRId="6560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3FAC359-A601-4287-8A69-DEC5717626B1}" dateTime="2024-04-02T17:00:24" maxSheetId="26" userName="morgau_fin3" r:id="rId1639" minRId="65637" maxRId="6564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4CD5889-51A3-402B-BBCC-C83B6187F348}" dateTime="2024-04-03T16:32:18" maxSheetId="26" userName="morgau_fin3" r:id="rId1640" minRId="65672" maxRId="6570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723860C-726E-4937-9C52-2123454C10A0}" dateTime="2024-04-04T09:23:27" maxSheetId="26" userName="morgau_fin3" r:id="rId1641" minRId="65733" maxRId="6576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44D0E0B-7400-443D-B1BE-DC491023C9C2}" dateTime="2024-04-04T09:34:06" maxSheetId="26" userName="morgau_fin3" r:id="rId1642" minRId="65793" maxRId="6580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2BA04E3-0E3B-45A8-81D8-4ACBDD340085}" dateTime="2024-04-04T09:40:04" maxSheetId="26" userName="morgau_fin3" r:id="rId1643" minRId="65832" maxRId="6584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7C37A9F-5533-474D-997B-7636213B9A64}" dateTime="2024-04-04T09:41:29" maxSheetId="26" userName="morgau_fin3" r:id="rId1644" minRId="65871" maxRId="6587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AAD2DE8-3211-45AF-AC22-F2BB6CB46AC7}" dateTime="2024-04-04T09:46:20" maxSheetId="26" userName="morgau_fin3" r:id="rId1645" minRId="65906" maxRId="6591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14C4444-C460-42DC-87D0-EF944073273E}" dateTime="2024-04-04T09:53:07" maxSheetId="26" userName="morgau_fin3" r:id="rId1646" minRId="65949" maxRId="6595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E657380-73C3-4FDB-8437-E070C8624529}" dateTime="2024-04-04T09:58:14" maxSheetId="26" userName="morgau_fin3" r:id="rId1647" minRId="65987" maxRId="6598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7BDB73F-3E77-4E9A-8B2B-A3F45EA73F6C}" dateTime="2024-04-04T09:59:06" maxSheetId="26" userName="morgau_fin3" r:id="rId1648" minRId="6601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1B813EE-B82F-4B39-8BF0-614D5984EC3C}" dateTime="2024-04-04T09:59:41" maxSheetId="26" userName="morgau_fin3" r:id="rId1649" minRId="6605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9E0E116-8A85-4C6D-A47D-F4B6F7895D89}" dateTime="2024-04-04T09:59:57" maxSheetId="26" userName="morgau_fin3" r:id="rId165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412492F-CC5E-4158-A0F4-06AEC1C8E7C4}" dateTime="2024-04-04T10:00:19" maxSheetId="26" userName="morgau_fin3" r:id="rId165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4306206-423A-4D0A-8AD9-16A04A4691A1}" dateTime="2024-04-04T10:05:38" maxSheetId="26" userName="morgau_fin3" r:id="rId165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4009A2C-4CF7-47F2-8BE6-DCB1EC78C9E5}" dateTime="2024-04-04T10:09:32" maxSheetId="26" userName="morgau_fin3" r:id="rId165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9DB5280-645A-4041-908E-B594CE620FDD}" dateTime="2024-04-04T11:51:50" maxSheetId="26" userName="morgau_fin3" r:id="rId1654" minRId="66201" maxRId="6620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1176CEC-6768-421D-AAAE-83605E518A68}" dateTime="2024-04-04T14:52:34" maxSheetId="26" userName="morgau_fin3" r:id="rId1655" minRId="66236" maxRId="6623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E9406FB-B781-4BA9-8904-7F4C45FE87BE}" dateTime="2024-04-04T14:59:49" maxSheetId="26" userName="morgau_fin3" r:id="rId1656" minRId="66269" maxRId="6627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62DAF96-805E-4634-9CAC-E7DE83D4BCED}" dateTime="2024-04-05T10:06:36" maxSheetId="26" userName="morgau_fin3" r:id="rId1657" minRId="66308" maxRId="6632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6669DC4-5CAD-4F5E-9FF0-AF224CD3BAAF}" dateTime="2024-04-05T10:15:28" maxSheetId="26" userName="morgau_fin3" r:id="rId165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6944DAC-7E74-4147-82E8-C6E7D5CA60E5}" dateTime="2024-04-05T10:42:01" maxSheetId="26" userName="morgau_fin3" r:id="rId165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2779693-BA7F-4BAE-A856-9C49E1DB4F87}" dateTime="2024-04-05T15:14:45" maxSheetId="26" userName="morgau_fin3" r:id="rId1660" minRId="66414" maxRId="6641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250178E-EF9A-4E95-AC2E-B16C23E63B98}" dateTime="2024-04-05T15:20:27" maxSheetId="26" userName="morgau_fin3" r:id="rId166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EB7542C-44BA-4CE4-9AB2-03B1B2E02BFC}" dateTime="2024-04-05T15:25:45" maxSheetId="26" userName="morgau_fin3" r:id="rId166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EB24071-3E25-4A23-B2E9-14058BA7B19E}" dateTime="2024-04-05T16:36:10" maxSheetId="26" userName="morgau_fin3" r:id="rId1663" minRId="66508" maxRId="6659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2139701-BE47-44DC-8B24-353B0AE93AB1}" dateTime="2024-04-09T15:05:55" maxSheetId="26" userName="morgau_fin3" r:id="rId166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936A9D0-6DFB-419D-B3A8-52268F77A690}" dateTime="2024-04-09T15:10:46" maxSheetId="26" userName="morgau_fin3" r:id="rId1665" minRId="66656" maxRId="6667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>
  <rcc rId="66656" sId="3">
    <nc r="G107">
      <f>SUM(D107/F107*100)</f>
    </nc>
  </rcc>
  <rcc rId="66657" sId="3">
    <nc r="G108">
      <f>SUM(D108/F108*100)</f>
    </nc>
  </rcc>
  <rcc rId="66658" sId="3">
    <nc r="G109">
      <f>SUM(D109/F109*100)</f>
    </nc>
  </rcc>
  <rcc rId="66659" sId="3">
    <nc r="G110">
      <f>SUM(D110/F110*100)</f>
    </nc>
  </rcc>
  <rcc rId="66660" sId="3">
    <nc r="G111">
      <f>SUM(D111/F111*100)</f>
    </nc>
  </rcc>
  <rcc rId="66661" sId="3">
    <nc r="G112">
      <f>SUM(D112/F112*100)</f>
    </nc>
  </rcc>
  <rcc rId="66662" sId="3">
    <nc r="G113">
      <f>SUM(D113/F113*100)</f>
    </nc>
  </rcc>
  <rcc rId="66663" sId="3">
    <nc r="G114">
      <f>SUM(D114/F114*100)</f>
    </nc>
  </rcc>
  <rcc rId="66664" sId="3">
    <nc r="G115">
      <f>SUM(D115/F115*100)</f>
    </nc>
  </rcc>
  <rcc rId="66665" sId="3">
    <oc r="G116">
      <f>SUM(D116/F116*100)</f>
    </oc>
    <nc r="G116">
      <f>SUM(D116/F116*100)</f>
    </nc>
  </rcc>
  <rcc rId="66666" sId="3">
    <nc r="G117">
      <f>SUM(D117/F117*100)</f>
    </nc>
  </rcc>
  <rcc rId="66667" sId="3">
    <nc r="G118">
      <f>SUM(D118/F118*100)</f>
    </nc>
  </rcc>
  <rcc rId="66668" sId="3">
    <nc r="G119">
      <f>SUM(D119/F119*100)</f>
    </nc>
  </rcc>
  <rcc rId="66669" sId="3">
    <nc r="G120">
      <f>SUM(D120/F120*100)</f>
    </nc>
  </rcc>
  <rfmt sheetId="3" sqref="F111">
    <dxf>
      <alignment vertical="bottom" readingOrder="0"/>
    </dxf>
  </rfmt>
  <rfmt sheetId="3" sqref="F113">
    <dxf>
      <alignment horizontal="general" readingOrder="0"/>
    </dxf>
  </rfmt>
  <rfmt sheetId="3" sqref="F118">
    <dxf>
      <alignment horizontal="general" readingOrder="0"/>
    </dxf>
  </rfmt>
  <rfmt sheetId="3" sqref="F159">
    <dxf>
      <alignment horizontal="general" readingOrder="0"/>
    </dxf>
  </rfmt>
  <rfmt sheetId="3" sqref="F159">
    <dxf>
      <alignment horizontal="right" readingOrder="0"/>
    </dxf>
  </rfmt>
  <rfmt sheetId="3" sqref="F159">
    <dxf>
      <alignment horizontal="general" readingOrder="0"/>
    </dxf>
  </rfmt>
  <rfmt sheetId="3" sqref="F159">
    <dxf>
      <alignment vertical="bottom" readingOrder="0"/>
    </dxf>
  </rfmt>
  <rcc rId="66670" sId="3">
    <oc r="G194">
      <f>SUM(D194/F194*100)</f>
    </oc>
    <nc r="G194"/>
  </rcc>
  <rcc rId="66671" sId="3">
    <oc r="G195">
      <f>SUM(D195/F195*100)</f>
    </oc>
    <nc r="G195"/>
  </rcc>
  <rcc rId="66672" sId="3">
    <oc r="G193">
      <f>SUM(D193/F193*100)</f>
    </oc>
    <nc r="G193"/>
  </rcc>
  <rcc rId="66673" sId="3">
    <oc r="G144">
      <f>SUM(D144/F144*100)</f>
    </oc>
    <nc r="G144"/>
  </rcc>
  <rcc rId="66674" sId="3">
    <oc r="G76">
      <f>SUM(D76/F76*100)</f>
    </oc>
    <nc r="G76"/>
  </rcc>
  <rcc rId="66675" sId="3">
    <oc r="G34">
      <f>SUM(D34/F34*100)</f>
    </oc>
    <nc r="G34"/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.xml><?xml version="1.0" encoding="utf-8"?>
<revisions xmlns="http://schemas.openxmlformats.org/spreadsheetml/2006/main" xmlns:r="http://schemas.openxmlformats.org/officeDocument/2006/relationships">
  <rcc rId="56507" sId="3" numFmtId="4">
    <oc r="C157">
      <v>11026.5</v>
    </oc>
    <nc r="C157">
      <v>11988.007</v>
    </nc>
  </rcc>
  <rcc rId="56508" sId="3" numFmtId="4">
    <oc r="D157">
      <v>3649.4</v>
    </oc>
    <nc r="D157">
      <v>4664.5629300000001</v>
    </nc>
  </rcc>
  <rcc rId="56509" sId="3" numFmtId="4">
    <oc r="D158">
      <v>611.80660999999998</v>
    </oc>
    <nc r="D158">
      <v>927.08660999999995</v>
    </nc>
  </rcc>
  <rcc rId="56510" sId="3">
    <oc r="B160" t="inlineStr">
      <is>
    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(местные субсидии на иные цели)</t>
      </is>
    </oc>
    <nc r="B160" t="inlineStr">
      <is>
    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(субсидии на иные цели)</t>
      </is>
    </nc>
  </rcc>
  <rcc rId="56511" sId="3" numFmtId="4">
    <oc r="D160">
      <v>1855.51991</v>
    </oc>
    <nc r="D160">
      <v>1863.5873899999999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.xml><?xml version="1.0" encoding="utf-8"?>
<revisions xmlns="http://schemas.openxmlformats.org/spreadsheetml/2006/main" xmlns:r="http://schemas.openxmlformats.org/officeDocument/2006/relationships">
  <rcc rId="65415" sId="3">
    <oc r="A2" t="inlineStr">
      <is>
        <t xml:space="preserve">                                                                                Моргаушского муниципального округа на 01.03.2024 г.</t>
      </is>
    </oc>
    <nc r="A2" t="inlineStr">
      <is>
        <t xml:space="preserve">                                                                                Моргаушского муниципального округа на 01.04.2024 г.</t>
      </is>
    </nc>
  </rcc>
  <rcc rId="65416" sId="3">
    <oc r="D4" t="inlineStr">
      <is>
        <t>исполнено на 01.03.2024 г.</t>
      </is>
    </oc>
    <nc r="D4" t="inlineStr">
      <is>
        <t>исполнено на 01.04.2024 г.</t>
      </is>
    </nc>
  </rcc>
  <rcc rId="65417" sId="3">
    <oc r="F4" t="inlineStr">
      <is>
        <t>исполнено на 01.03.2023г.</t>
      </is>
    </oc>
    <nc r="F4" t="inlineStr">
      <is>
        <t>исполнено на 01.04.2023г.</t>
      </is>
    </nc>
  </rcc>
  <rcc rId="65418" sId="3">
    <oc r="D81" t="inlineStr">
      <is>
        <t>исполнено на 01.03.2024 г.</t>
      </is>
    </oc>
    <nc r="D81" t="inlineStr">
      <is>
        <t>исполнено на 01.04.2024 г.</t>
      </is>
    </nc>
  </rcc>
  <rcc rId="65419" sId="3">
    <oc r="F81" t="inlineStr">
      <is>
        <t>исполнено на 01.03.2023г.</t>
      </is>
    </oc>
    <nc r="F81" t="inlineStr">
      <is>
        <t>исполнено на 01.04.2023г.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район!$A$1:$G$199</formula>
    <oldFormula>район!$A$1:$G$199</oldFormula>
  </rdn>
  <rdn rId="0" localSheetId="3" customView="1" name="Z_61528DAC_5C4C_48F4_ADE2_8A724B05A086_.wvu.Rows" hidden="1" oldHidden="1">
    <formula>район!$195:$195</formula>
    <oldFormula>район!$195:$195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1.xml><?xml version="1.0" encoding="utf-8"?>
<revisions xmlns="http://schemas.openxmlformats.org/spreadsheetml/2006/main" xmlns:r="http://schemas.openxmlformats.org/officeDocument/2006/relationships">
  <rcc rId="51218" sId="3" numFmtId="4">
    <nc r="F102">
      <v>0</v>
    </nc>
  </rcc>
  <rcc rId="51219" sId="3">
    <nc r="G102">
      <f>SUM(D102/F102*100)</f>
    </nc>
  </rcc>
  <rcc rId="51220" sId="3">
    <nc r="G103">
      <f>SUM(D103/F103*100)</f>
    </nc>
  </rcc>
  <rcc rId="51221" sId="3" numFmtId="4">
    <nc r="F107">
      <v>175.92812000000001</v>
    </nc>
  </rcc>
  <rcc rId="51222" sId="3">
    <nc r="G107">
      <f>SUM(D107/F107*100)</f>
    </nc>
  </rcc>
  <rcc rId="51223" sId="3" numFmtId="4">
    <nc r="F108">
      <v>0</v>
    </nc>
  </rcc>
  <rcc rId="51224" sId="3">
    <nc r="G108">
      <f>SUM(D108/F108*100)</f>
    </nc>
  </rcc>
  <rcc rId="51225" sId="3" numFmtId="4">
    <nc r="F110">
      <v>0</v>
    </nc>
  </rcc>
  <rcc rId="51226" sId="3">
    <nc r="G110">
      <f>SUM(D110/F110*100)</f>
    </nc>
  </rcc>
  <rcc rId="51227" sId="3" numFmtId="4">
    <nc r="F111">
      <v>0</v>
    </nc>
  </rcc>
  <rcc rId="51228" sId="3">
    <nc r="G111">
      <f>SUM(D111/F111*100)</f>
    </nc>
  </rcc>
  <rcc rId="51229" sId="3" numFmtId="4">
    <nc r="F112">
      <v>2732.1</v>
    </nc>
  </rcc>
  <rcc rId="51230" sId="3">
    <nc r="G112">
      <f>SUM(D112/F112*100)</f>
    </nc>
  </rcc>
  <rcc rId="51231" sId="3" numFmtId="4">
    <nc r="F113">
      <v>0</v>
    </nc>
  </rcc>
  <rcc rId="51232" sId="3">
    <nc r="G113">
      <f>SUM(D113/F113*100)</f>
    </nc>
  </rcc>
  <rcc rId="51233" sId="3" numFmtId="4">
    <nc r="F115">
      <v>6317.2378600000002</v>
    </nc>
  </rcc>
  <rcc rId="51234" sId="3">
    <nc r="G115">
      <f>SUM(D115/F115*100)</f>
    </nc>
  </rcc>
  <rcc rId="51235" sId="3" numFmtId="4">
    <nc r="F116">
      <v>713.85311000000002</v>
    </nc>
  </rcc>
  <rcc rId="51236" sId="3">
    <nc r="G116">
      <f>SUM(D116/F116*100)</f>
    </nc>
  </rcc>
  <rcc rId="51237" sId="3" numFmtId="4">
    <nc r="F117">
      <v>266.53287</v>
    </nc>
  </rcc>
  <rcc rId="51238" sId="3">
    <nc r="G117">
      <f>SUM(D117/F117*100)</f>
    </nc>
  </rcc>
  <rcc rId="51239" sId="3" numFmtId="4">
    <nc r="F103">
      <v>20281.099999999999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11.xml><?xml version="1.0" encoding="utf-8"?>
<revisions xmlns="http://schemas.openxmlformats.org/spreadsheetml/2006/main" xmlns:r="http://schemas.openxmlformats.org/officeDocument/2006/relationships">
  <rfmt sheetId="3" sqref="A118:B118" start="0" length="2147483647">
    <dxf>
      <font>
        <b/>
      </font>
    </dxf>
  </rfmt>
  <rfmt sheetId="3" sqref="A113:B113" start="0" length="2147483647">
    <dxf>
      <font>
        <b/>
      </font>
    </dxf>
  </rfmt>
  <rfmt sheetId="3" sqref="A113:B113" start="0" length="2147483647">
    <dxf>
      <font>
        <sz val="14"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район!$A$1:$G$154</formula>
    <oldFormula>район!$A$1:$G$154</oldFormula>
  </rdn>
  <rdn rId="0" localSheetId="3" customView="1" name="Z_61528DAC_5C4C_48F4_ADE2_8A724B05A086_.wvu.Rows" hidden="1" oldHidden="1">
    <formula>район!$144:$144</formula>
    <oldFormula>район!$144:$144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2.xml><?xml version="1.0" encoding="utf-8"?>
<revisions xmlns="http://schemas.openxmlformats.org/spreadsheetml/2006/main" xmlns:r="http://schemas.openxmlformats.org/officeDocument/2006/relationships">
  <rfmt sheetId="3" sqref="F7" start="0" length="0">
    <dxf>
      <border outline="0">
        <left style="medium">
          <color indexed="64"/>
        </left>
      </border>
    </dxf>
  </rfmt>
  <rfmt sheetId="3" sqref="F9" start="0" length="0">
    <dxf>
      <border outline="0">
        <left style="medium">
          <color indexed="64"/>
        </left>
      </border>
    </dxf>
  </rfmt>
  <rfmt sheetId="3" sqref="F10" start="0" length="0">
    <dxf>
      <border outline="0">
        <left style="medium">
          <color indexed="64"/>
        </left>
      </border>
    </dxf>
  </rfmt>
  <rfmt sheetId="3" sqref="F11" start="0" length="0">
    <dxf>
      <border outline="0">
        <left style="medium">
          <color indexed="64"/>
        </left>
      </border>
    </dxf>
  </rfmt>
  <rfmt sheetId="3" sqref="F12" start="0" length="0">
    <dxf>
      <border outline="0">
        <left style="medium">
          <color indexed="64"/>
        </left>
      </border>
    </dxf>
  </rfmt>
  <rcc rId="64657" sId="3" odxf="1" dxf="1" numFmtId="4">
    <oc r="F14">
      <v>212.78738000000001</v>
    </oc>
    <nc r="F14">
      <v>1105.4792600000001</v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cc rId="64658" sId="3" odxf="1" dxf="1" numFmtId="4">
    <oc r="F15">
      <v>-60.669440000000002</v>
    </oc>
    <nc r="F15">
      <v>6.5893899999999999</v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cc rId="64659" sId="3" odxf="1" dxf="1" numFmtId="4">
    <oc r="F16">
      <v>2.6973600000000002</v>
    </oc>
    <nc r="F16">
      <v>20.192</v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cc rId="64660" sId="3" odxf="1" dxf="1" numFmtId="4">
    <oc r="F17">
      <v>-1018.09533</v>
    </oc>
    <nc r="F17">
      <v>393.56384000000003</v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cc rId="64661" sId="3" odxf="1" dxf="1" numFmtId="4">
    <oc r="F19">
      <v>50.699590000000001</v>
    </oc>
    <nc r="F19">
      <v>360.89614999999998</v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cc rId="64662" sId="3" odxf="1" dxf="1" numFmtId="4">
    <oc r="F7">
      <v>12930.80694</v>
    </oc>
    <nc r="F7">
      <v>16047.663790000001</v>
    </nc>
    <ndxf>
      <border outline="0">
        <left style="thin">
          <color indexed="64"/>
        </left>
      </border>
    </ndxf>
  </rcc>
  <rcc rId="64663" sId="3" odxf="1" dxf="1" numFmtId="4">
    <oc r="F9">
      <v>313.99360000000001</v>
    </oc>
    <nc r="F9">
      <v>1112.4028699999999</v>
    </nc>
    <ndxf>
      <border outline="0">
        <left style="thin">
          <color indexed="64"/>
        </left>
      </border>
    </ndxf>
  </rcc>
  <rcc rId="64664" sId="3" odxf="1" dxf="1" numFmtId="4">
    <oc r="F10">
      <v>0.67584</v>
    </oc>
    <nc r="F10">
      <v>4.0147500000000003</v>
    </nc>
    <ndxf>
      <border outline="0">
        <left style="thin">
          <color indexed="64"/>
        </left>
      </border>
    </ndxf>
  </rcc>
  <rcc rId="64665" sId="3" odxf="1" dxf="1" numFmtId="4">
    <oc r="F11">
      <v>445.04482000000002</v>
    </oc>
    <nc r="F11">
      <v>1133.2302500000001</v>
    </nc>
    <ndxf>
      <border outline="0">
        <left style="thin">
          <color indexed="64"/>
        </left>
      </border>
    </ndxf>
  </rcc>
  <rcc rId="64666" sId="3" odxf="1" dxf="1" numFmtId="4">
    <oc r="F12">
      <v>-37.309179999999998</v>
    </oc>
    <nc r="F12">
      <v>-112.38836999999999</v>
    </nc>
    <ndxf>
      <border outline="0">
        <left style="thin">
          <color indexed="64"/>
        </left>
      </border>
    </ndxf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21.xml><?xml version="1.0" encoding="utf-8"?>
<revisions xmlns="http://schemas.openxmlformats.org/spreadsheetml/2006/main" xmlns:r="http://schemas.openxmlformats.org/officeDocument/2006/relationships">
  <rrc rId="64305" sId="3" ref="A156:XFD156" action="insertRow">
    <undo index="0" exp="area" ref3D="1" dr="$A$194:$XFD$194" dn="Z_61528DAC_5C4C_48F4_ADE2_8A724B05A086_.wvu.Rows" sId="3"/>
    <undo index="16" exp="area" ref3D="1" dr="$A$189:$XFD$190" dn="Z_B31C8DB7_3E78_4144_A6B5_8DE36DE63F0E_.wvu.Rows" sId="3"/>
    <undo index="26" exp="area" ref3D="1" dr="$A$193:$XFD$194" dn="Z_A54C432C_6C68_4B53_A75C_446EB3A61B2B_.wvu.Rows" sId="3"/>
    <undo index="24" exp="area" ref3D="1" dr="$A$189:$XFD$190" dn="Z_A54C432C_6C68_4B53_A75C_446EB3A61B2B_.wvu.Rows" sId="3"/>
    <undo index="12" exp="area" ref3D="1" dr="$A$189:$XFD$189" dn="Z_5C539BE6_C8E0_453F_AB5E_9E58094195EA_.wvu.Rows" sId="3"/>
    <undo index="38" exp="area" ref3D="1" dr="$A$193:$XFD$194" dn="Z_42584DC0_1D41_4C93_9B38_C388E7B8DAC4_.wvu.Rows" sId="3"/>
    <undo index="36" exp="area" ref3D="1" dr="$A$189:$XFD$190" dn="Z_42584DC0_1D41_4C93_9B38_C388E7B8DAC4_.wvu.Rows" sId="3"/>
    <undo index="0" exp="area" ref3D="1" dr="$A$189:$XFD$189" dn="Z_3DCB9AAA_F09C_4EA6_B992_F93E466D374A_.wvu.Rows" sId="3"/>
    <undo index="18" exp="area" ref3D="1" dr="$A$189:$XFD$190" dn="Z_1A52382B_3765_4E8C_903F_6B8919B7242E_.wvu.Rows" sId="3"/>
  </rrc>
  <rcc rId="64306" sId="3" xfDxf="1" s="1" dxf="1">
    <nc r="B156" t="inlineStr">
      <is>
        <t>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64307" sId="3" numFmtId="4">
    <nc r="C156">
      <v>20155</v>
    </nc>
  </rcc>
  <rcc rId="64308" sId="3">
    <nc r="A156" t="inlineStr">
      <is>
        <t>Ц71</t>
      </is>
    </nc>
  </rcc>
  <rrc rId="64309" sId="3" ref="A157:XFD157" action="insertRow">
    <undo index="0" exp="area" ref3D="1" dr="$A$195:$XFD$195" dn="Z_61528DAC_5C4C_48F4_ADE2_8A724B05A086_.wvu.Rows" sId="3"/>
    <undo index="16" exp="area" ref3D="1" dr="$A$190:$XFD$191" dn="Z_B31C8DB7_3E78_4144_A6B5_8DE36DE63F0E_.wvu.Rows" sId="3"/>
    <undo index="26" exp="area" ref3D="1" dr="$A$194:$XFD$195" dn="Z_A54C432C_6C68_4B53_A75C_446EB3A61B2B_.wvu.Rows" sId="3"/>
    <undo index="24" exp="area" ref3D="1" dr="$A$190:$XFD$191" dn="Z_A54C432C_6C68_4B53_A75C_446EB3A61B2B_.wvu.Rows" sId="3"/>
    <undo index="12" exp="area" ref3D="1" dr="$A$190:$XFD$190" dn="Z_5C539BE6_C8E0_453F_AB5E_9E58094195EA_.wvu.Rows" sId="3"/>
    <undo index="38" exp="area" ref3D="1" dr="$A$194:$XFD$195" dn="Z_42584DC0_1D41_4C93_9B38_C388E7B8DAC4_.wvu.Rows" sId="3"/>
    <undo index="36" exp="area" ref3D="1" dr="$A$190:$XFD$191" dn="Z_42584DC0_1D41_4C93_9B38_C388E7B8DAC4_.wvu.Rows" sId="3"/>
    <undo index="0" exp="area" ref3D="1" dr="$A$190:$XFD$190" dn="Z_3DCB9AAA_F09C_4EA6_B992_F93E466D374A_.wvu.Rows" sId="3"/>
    <undo index="18" exp="area" ref3D="1" dr="$A$190:$XFD$191" dn="Z_1A52382B_3765_4E8C_903F_6B8919B7242E_.wvu.Rows" sId="3"/>
  </rrc>
  <rcc rId="64310" sId="3">
    <nc r="A157" t="inlineStr">
      <is>
        <t>Ц71</t>
      </is>
    </nc>
  </rcc>
  <rcc rId="64311" sId="3" xfDxf="1" s="1" dxf="1">
    <nc r="B157" t="inlineStr">
      <is>
        <t>Дополнительное финансовое обеспечение мероприятий по организации бесплатного горячего питания детей из многодетных малоимущих семей, обучающихся по образовательным программам основного общего и среднего общего образования в муниципальных образовательных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64312" sId="3" numFmtId="4">
    <nc r="C157">
      <v>2568.1129999999998</v>
    </nc>
  </rcc>
  <rcc rId="64313" sId="3" numFmtId="4">
    <nc r="D157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район!$140:$140</formula>
    <oldFormula>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3.xml><?xml version="1.0" encoding="utf-8"?>
<revisions xmlns="http://schemas.openxmlformats.org/spreadsheetml/2006/main" xmlns:r="http://schemas.openxmlformats.org/officeDocument/2006/relationships">
  <rcc rId="52102" sId="3" numFmtId="4">
    <oc r="C152">
      <v>30137.475999999999</v>
    </oc>
    <nc r="C152">
      <v>3516.7379999999998</v>
    </nc>
  </rcc>
  <rcc rId="52103" sId="3" numFmtId="4">
    <oc r="D152">
      <v>12186.43491</v>
    </oc>
    <nc r="D152">
      <v>239.79691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район!$A$1:$G$176</formula>
    <oldFormula>район!$A$1:$G$176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2.xml><?xml version="1.0" encoding="utf-8"?>
<revisions xmlns="http://schemas.openxmlformats.org/spreadsheetml/2006/main" xmlns:r="http://schemas.openxmlformats.org/officeDocument/2006/relationships">
  <rfmt sheetId="3" sqref="C203">
    <dxf>
      <numFmt numFmtId="186" formatCode="#,##0.0000"/>
    </dxf>
  </rfmt>
  <rfmt sheetId="3" sqref="C203">
    <dxf>
      <numFmt numFmtId="187" formatCode="#,##0.000"/>
    </dxf>
  </rfmt>
  <rfmt sheetId="3" sqref="C203">
    <dxf>
      <numFmt numFmtId="4" formatCode="#,##0.00"/>
    </dxf>
  </rfmt>
  <rfmt sheetId="3" sqref="C203">
    <dxf>
      <numFmt numFmtId="167" formatCode="#,##0.0"/>
    </dxf>
  </rfmt>
  <rcc rId="59272" sId="3" odxf="1" dxf="1" numFmtId="4">
    <oc r="D150">
      <v>467.64774</v>
    </oc>
    <nc r="D150">
      <f>SUM(D152)</f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211.xml><?xml version="1.0" encoding="utf-8"?>
<revisions xmlns="http://schemas.openxmlformats.org/spreadsheetml/2006/main" xmlns:r="http://schemas.openxmlformats.org/officeDocument/2006/relationships">
  <rcc rId="51395" sId="3">
    <oc r="B112" t="inlineStr">
      <is>
        <t>Обеспечение качества жилищно-коммунальных услуг</t>
      </is>
    </oc>
    <nc r="B112" t="inlineStr">
      <is>
        <t>Развитие водоснабжения в сельской местности</t>
      </is>
    </nc>
  </rcc>
  <rcc rId="51396" sId="3">
    <oc r="B110" t="inlineStr">
      <is>
        <t>Обеспечение качества жилищно-коммунальных услуг</t>
      </is>
    </oc>
    <nc r="B110" t="inlineStr">
      <is>
        <t>Мероприятия, направленные на развитие и модернизацию объектов коммунальной инфраструктуры</t>
      </is>
    </nc>
  </rcc>
  <rcc rId="51397" sId="3" numFmtId="4">
    <oc r="C110">
      <v>9834.9486799999995</v>
    </oc>
    <nc r="C110">
      <v>1334.94868</v>
    </nc>
  </rcc>
  <rrc rId="51398" sId="3" ref="A111:XFD111" action="insertRow">
    <undo index="10" exp="area" ref3D="1" dr="$A$140:$XFD$141" dn="Z_F85EE840_0C31_454A_8951_832C2E9E0600_.wvu.Rows" sId="3"/>
    <undo index="16" exp="area" ref3D="1" dr="$A$140:$XFD$142" dn="Z_B31C8DB7_3E78_4144_A6B5_8DE36DE63F0E_.wvu.Rows" sId="3"/>
    <undo index="26" exp="area" ref3D="1" dr="$A$145:$XFD$146" dn="Z_A54C432C_6C68_4B53_A75C_446EB3A61B2B_.wvu.Rows" sId="3"/>
    <undo index="24" exp="area" ref3D="1" dr="$A$140:$XFD$142" dn="Z_A54C432C_6C68_4B53_A75C_446EB3A61B2B_.wvu.Rows" sId="3"/>
    <undo index="2" exp="area" ref3D="1" dr="$A$140:$XFD$140" dn="Z_61528DAC_5C4C_48F4_ADE2_8A724B05A086_.wvu.Rows" sId="3"/>
    <undo index="12" exp="area" ref3D="1" dr="$A$140:$XFD$141" dn="Z_5C539BE6_C8E0_453F_AB5E_9E58094195EA_.wvu.Rows" sId="3"/>
    <undo index="38" exp="area" ref3D="1" dr="$A$145:$XFD$146" dn="Z_42584DC0_1D41_4C93_9B38_C388E7B8DAC4_.wvu.Rows" sId="3"/>
    <undo index="36" exp="area" ref3D="1" dr="$A$140:$XFD$142" dn="Z_42584DC0_1D41_4C93_9B38_C388E7B8DAC4_.wvu.Rows" sId="3"/>
    <undo index="34" exp="area" ref3D="1" dr="$A$114:$XFD$114" dn="Z_42584DC0_1D41_4C93_9B38_C388E7B8DAC4_.wvu.Rows" sId="3"/>
    <undo index="0" exp="area" ref3D="1" dr="$A$140:$XFD$141" dn="Z_3DCB9AAA_F09C_4EA6_B992_F93E466D374A_.wvu.Rows" sId="3"/>
    <undo index="18" exp="area" ref3D="1" dr="$A$140:$XFD$142" dn="Z_1A52382B_3765_4E8C_903F_6B8919B7242E_.wvu.Rows" sId="3"/>
  </rrc>
  <rcc rId="51399" sId="3">
    <nc r="B111" t="inlineStr">
      <is>
        <t>Приобретение коммунальной техники для ЖКХ</t>
      </is>
    </nc>
  </rcc>
  <rcc rId="51400" sId="3" numFmtId="4">
    <nc r="C111">
      <v>8500</v>
    </nc>
  </rcc>
  <rcc rId="51401" sId="3" numFmtId="4">
    <nc r="D111">
      <v>0</v>
    </nc>
  </rcc>
  <rcc rId="51402" sId="3">
    <nc r="A111" t="inlineStr">
      <is>
        <t>A11</t>
      </is>
    </nc>
  </rcc>
  <rcc rId="51403" sId="3" numFmtId="4">
    <oc r="C113">
      <v>18612.556089999998</v>
    </oc>
    <nc r="C113">
      <v>5358.4110899999996</v>
    </nc>
  </rcc>
  <rrc rId="51404" sId="3" ref="A114:XFD114" action="insertRow">
    <undo index="10" exp="area" ref3D="1" dr="$A$141:$XFD$142" dn="Z_F85EE840_0C31_454A_8951_832C2E9E0600_.wvu.Rows" sId="3"/>
    <undo index="16" exp="area" ref3D="1" dr="$A$141:$XFD$143" dn="Z_B31C8DB7_3E78_4144_A6B5_8DE36DE63F0E_.wvu.Rows" sId="3"/>
    <undo index="26" exp="area" ref3D="1" dr="$A$146:$XFD$147" dn="Z_A54C432C_6C68_4B53_A75C_446EB3A61B2B_.wvu.Rows" sId="3"/>
    <undo index="24" exp="area" ref3D="1" dr="$A$141:$XFD$143" dn="Z_A54C432C_6C68_4B53_A75C_446EB3A61B2B_.wvu.Rows" sId="3"/>
    <undo index="2" exp="area" ref3D="1" dr="$A$141:$XFD$141" dn="Z_61528DAC_5C4C_48F4_ADE2_8A724B05A086_.wvu.Rows" sId="3"/>
    <undo index="12" exp="area" ref3D="1" dr="$A$141:$XFD$142" dn="Z_5C539BE6_C8E0_453F_AB5E_9E58094195EA_.wvu.Rows" sId="3"/>
    <undo index="38" exp="area" ref3D="1" dr="$A$146:$XFD$147" dn="Z_42584DC0_1D41_4C93_9B38_C388E7B8DAC4_.wvu.Rows" sId="3"/>
    <undo index="36" exp="area" ref3D="1" dr="$A$141:$XFD$143" dn="Z_42584DC0_1D41_4C93_9B38_C388E7B8DAC4_.wvu.Rows" sId="3"/>
    <undo index="34" exp="area" ref3D="1" dr="$A$115:$XFD$115" dn="Z_42584DC0_1D41_4C93_9B38_C388E7B8DAC4_.wvu.Rows" sId="3"/>
    <undo index="0" exp="area" ref3D="1" dr="$A$141:$XFD$142" dn="Z_3DCB9AAA_F09C_4EA6_B992_F93E466D374A_.wvu.Rows" sId="3"/>
    <undo index="18" exp="area" ref3D="1" dr="$A$141:$XFD$143" dn="Z_1A52382B_3765_4E8C_903F_6B8919B7242E_.wvu.Rows" sId="3"/>
  </rrc>
  <rcc rId="51405" sId="3" numFmtId="4">
    <nc r="C114">
      <v>6488.94</v>
    </nc>
  </rcc>
  <rcc rId="51406" sId="3" numFmtId="4">
    <nc r="D114">
      <v>0</v>
    </nc>
  </rcc>
  <rcc rId="51407" sId="3">
    <nc r="A114" t="inlineStr">
      <is>
        <t>A13</t>
      </is>
    </nc>
  </rcc>
  <rfmt sheetId="3" sqref="B116" start="0" length="2147483647">
    <dxf>
      <font>
        <sz val="18"/>
      </font>
    </dxf>
  </rfmt>
  <rfmt sheetId="3" sqref="B109" start="0" length="2147483647">
    <dxf>
      <font>
        <sz val="18"/>
      </font>
    </dxf>
  </rfmt>
  <rfmt sheetId="3" sqref="B106" start="0" length="2147483647">
    <dxf>
      <font>
        <sz val="18"/>
      </font>
    </dxf>
  </rfmt>
  <rfmt sheetId="3" sqref="B105" start="0" length="2147483647">
    <dxf>
      <font>
        <sz val="20"/>
      </font>
    </dxf>
  </rfmt>
  <rfmt sheetId="3" sqref="B105" start="0" length="2147483647">
    <dxf>
      <font>
        <sz val="18"/>
      </font>
    </dxf>
  </rfmt>
  <rfmt sheetId="3" sqref="A101:B101" start="0" length="2147483647">
    <dxf>
      <font>
        <b/>
      </font>
    </dxf>
  </rfmt>
  <rfmt sheetId="3" sqref="A101:B101" start="0" length="2147483647">
    <dxf>
      <font>
        <sz val="18"/>
      </font>
    </dxf>
  </rfmt>
  <rcc rId="51408" sId="3">
    <nc r="B114" t="inlineStr">
      <is>
        <t>Капитальный и текущий ремонт объектов водоотвения (очистных сооружений и т.д.)</t>
      </is>
    </nc>
  </rcc>
  <rrc rId="51409" sId="3" ref="A118:XFD118" action="insertRow">
    <undo index="10" exp="area" ref3D="1" dr="$A$142:$XFD$143" dn="Z_F85EE840_0C31_454A_8951_832C2E9E0600_.wvu.Rows" sId="3"/>
    <undo index="16" exp="area" ref3D="1" dr="$A$142:$XFD$144" dn="Z_B31C8DB7_3E78_4144_A6B5_8DE36DE63F0E_.wvu.Rows" sId="3"/>
    <undo index="26" exp="area" ref3D="1" dr="$A$147:$XFD$148" dn="Z_A54C432C_6C68_4B53_A75C_446EB3A61B2B_.wvu.Rows" sId="3"/>
    <undo index="24" exp="area" ref3D="1" dr="$A$142:$XFD$144" dn="Z_A54C432C_6C68_4B53_A75C_446EB3A61B2B_.wvu.Rows" sId="3"/>
    <undo index="2" exp="area" ref3D="1" dr="$A$142:$XFD$142" dn="Z_61528DAC_5C4C_48F4_ADE2_8A724B05A086_.wvu.Rows" sId="3"/>
    <undo index="12" exp="area" ref3D="1" dr="$A$142:$XFD$143" dn="Z_5C539BE6_C8E0_453F_AB5E_9E58094195EA_.wvu.Rows" sId="3"/>
    <undo index="38" exp="area" ref3D="1" dr="$A$147:$XFD$148" dn="Z_42584DC0_1D41_4C93_9B38_C388E7B8DAC4_.wvu.Rows" sId="3"/>
    <undo index="36" exp="area" ref3D="1" dr="$A$142:$XFD$144" dn="Z_42584DC0_1D41_4C93_9B38_C388E7B8DAC4_.wvu.Rows" sId="3"/>
    <undo index="0" exp="area" ref3D="1" dr="$A$142:$XFD$143" dn="Z_3DCB9AAA_F09C_4EA6_B992_F93E466D374A_.wvu.Rows" sId="3"/>
    <undo index="18" exp="area" ref3D="1" dr="$A$142:$XFD$144" dn="Z_1A52382B_3765_4E8C_903F_6B8919B7242E_.wvu.Rows" sId="3"/>
  </rrc>
  <rcc rId="51410" sId="3">
    <nc r="B118" t="inlineStr">
      <is>
        <t>Уличное освещение</t>
      </is>
    </nc>
  </rcc>
  <rcc rId="51411" sId="3" numFmtId="4">
    <nc r="C118">
      <v>7401.4</v>
    </nc>
  </rcc>
  <rcc rId="51412" sId="3" numFmtId="4">
    <nc r="D118">
      <v>2273.7384000000002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район!$A$1:$G$153</formula>
    <oldFormula>район!$A$1:$G$153</oldFormula>
  </rdn>
  <rdn rId="0" localSheetId="3" customView="1" name="Z_61528DAC_5C4C_48F4_ADE2_8A724B05A086_.wvu.Rows" hidden="1" oldHidden="1">
    <formula>район!$70:$70,район!$143:$143</formula>
    <oldFormula>район!$70:$70,район!$143:$143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.xml><?xml version="1.0" encoding="utf-8"?>
<revisions xmlns="http://schemas.openxmlformats.org/spreadsheetml/2006/main" xmlns:r="http://schemas.openxmlformats.org/officeDocument/2006/relationships">
  <rrc rId="66201" sId="3" ref="A124:XFD124" action="insertRow">
    <undo index="26" exp="area" ref3D="1" dr="$A$194:$XFD$195" dn="Z_A54C432C_6C68_4B53_A75C_446EB3A61B2B_.wvu.Rows" sId="3"/>
    <undo index="0" exp="area" ref3D="1" dr="$A$195:$XFD$195" dn="Z_61528DAC_5C4C_48F4_ADE2_8A724B05A086_.wvu.Rows" sId="3"/>
    <undo index="38" exp="area" ref3D="1" dr="$A$194:$XFD$195" dn="Z_42584DC0_1D41_4C93_9B38_C388E7B8DAC4_.wvu.Rows" sId="3"/>
    <undo index="34" exp="area" ref3D="1" dr="$A$132:$XFD$132" dn="Z_42584DC0_1D41_4C93_9B38_C388E7B8DAC4_.wvu.Rows" sId="3"/>
  </rrc>
  <rcc rId="66202" sId="3">
    <nc r="A124" t="inlineStr">
      <is>
        <t>А21</t>
      </is>
    </nc>
  </rcc>
  <rcc rId="66203" sId="3" xfDxf="1" s="1" dxf="1">
    <nc r="B124" t="inlineStr">
      <is>
        <t>Обеспечение мероприятий по переселению граждан из аварийного и ветхого жилищного фонда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66204" sId="3" numFmtId="4">
    <nc r="C124">
      <v>3739.90209</v>
    </nc>
  </rcc>
  <rcc rId="66205" sId="3" numFmtId="4">
    <nc r="D124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1.xml><?xml version="1.0" encoding="utf-8"?>
<revisions xmlns="http://schemas.openxmlformats.org/spreadsheetml/2006/main" xmlns:r="http://schemas.openxmlformats.org/officeDocument/2006/relationships">
  <rcc rId="57575" sId="3" numFmtId="4">
    <oc r="D183">
      <v>0</v>
    </oc>
    <nc r="D183">
      <v>1152.1373900000001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11.xml><?xml version="1.0" encoding="utf-8"?>
<revisions xmlns="http://schemas.openxmlformats.org/spreadsheetml/2006/main" xmlns:r="http://schemas.openxmlformats.org/officeDocument/2006/relationships">
  <rcc rId="57270" sId="3" numFmtId="4">
    <oc r="C145">
      <v>5532.7018200000002</v>
    </oc>
    <nc r="C145">
      <v>5528.6878800000004</v>
    </nc>
  </rcc>
  <rcc rId="57271" sId="3" numFmtId="4">
    <oc r="D145">
      <v>0</v>
    </oc>
    <nc r="D145">
      <v>4753.8290500000003</v>
    </nc>
  </rcc>
  <rcc rId="57272" sId="3" numFmtId="4">
    <oc r="C147">
      <v>14009.86383</v>
    </oc>
    <nc r="C147">
      <v>12809.426750000001</v>
    </nc>
  </rcc>
  <rcc rId="57273" sId="3" numFmtId="4">
    <oc r="D147">
      <v>4147.2077200000003</v>
    </oc>
    <nc r="D147">
      <v>6272.5151599999999</v>
    </nc>
  </rcc>
  <rcc rId="57274" sId="3" numFmtId="4">
    <oc r="D142">
      <v>3260.4356499999999</v>
    </oc>
    <nc r="D142">
      <v>3670.8085900000001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111.xml><?xml version="1.0" encoding="utf-8"?>
<revisions xmlns="http://schemas.openxmlformats.org/spreadsheetml/2006/main" xmlns:r="http://schemas.openxmlformats.org/officeDocument/2006/relationships">
  <rrc rId="56724" sId="3" ref="A101:XFD101" action="insertRow">
    <undo index="16" exp="area" ref3D="1" dr="$A$195:$XFD$196" dn="Z_B31C8DB7_3E78_4144_A6B5_8DE36DE63F0E_.wvu.Rows" sId="3"/>
    <undo index="26" exp="area" ref3D="1" dr="$A$199:$XFD$200" dn="Z_A54C432C_6C68_4B53_A75C_446EB3A61B2B_.wvu.Rows" sId="3"/>
    <undo index="24" exp="area" ref3D="1" dr="$A$195:$XFD$196" dn="Z_A54C432C_6C68_4B53_A75C_446EB3A61B2B_.wvu.Rows" sId="3"/>
    <undo index="12" exp="area" ref3D="1" dr="$A$195:$XFD$195" dn="Z_5C539BE6_C8E0_453F_AB5E_9E58094195EA_.wvu.Rows" sId="3"/>
    <undo index="38" exp="area" ref3D="1" dr="$A$199:$XFD$200" dn="Z_42584DC0_1D41_4C93_9B38_C388E7B8DAC4_.wvu.Rows" sId="3"/>
    <undo index="36" exp="area" ref3D="1" dr="$A$195:$XFD$196" dn="Z_42584DC0_1D41_4C93_9B38_C388E7B8DAC4_.wvu.Rows" sId="3"/>
    <undo index="34" exp="area" ref3D="1" dr="$A$138:$XFD$138" dn="Z_42584DC0_1D41_4C93_9B38_C388E7B8DAC4_.wvu.Rows" sId="3"/>
    <undo index="0" exp="area" ref3D="1" dr="$A$195:$XFD$195" dn="Z_3DCB9AAA_F09C_4EA6_B992_F93E466D374A_.wvu.Rows" sId="3"/>
    <undo index="18" exp="area" ref3D="1" dr="$A$195:$XFD$196" dn="Z_1A52382B_3765_4E8C_903F_6B8919B7242E_.wvu.Rows" sId="3"/>
  </rrc>
  <rcc rId="56725" sId="3" odxf="1" dxf="1">
    <nc r="A101" t="inlineStr">
      <is>
        <t>Ц9</t>
      </is>
    </nc>
    <odxf>
      <font>
        <b/>
        <sz val="16"/>
        <name val="Times New Roman"/>
        <scheme val="none"/>
      </font>
    </odxf>
    <ndxf>
      <font>
        <b val="0"/>
        <sz val="16"/>
        <name val="Times New Roman"/>
        <scheme val="none"/>
      </font>
    </ndxf>
  </rcc>
  <rcc rId="56726" sId="3" xfDxf="1" s="1" dxf="1">
    <nc r="B101" t="inlineStr">
      <is>
        <t>Осуществление государственных полномочий Чувашской Республики по организации мероприятий при осуществлении деятельности по обращению с животными без владельцев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6727" sId="3" numFmtId="4">
    <nc r="C101">
      <v>364.5</v>
    </nc>
  </rcc>
  <rcc rId="56728" sId="3" numFmtId="4">
    <nc r="D101">
      <v>339.57870000000003</v>
    </nc>
  </rcc>
  <rcc rId="56729" sId="3">
    <nc r="E101">
      <f>SUM(D101/C101*100)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1111.xml><?xml version="1.0" encoding="utf-8"?>
<revisions xmlns="http://schemas.openxmlformats.org/spreadsheetml/2006/main" xmlns:r="http://schemas.openxmlformats.org/officeDocument/2006/relationships">
  <rcc rId="52791" sId="3">
    <oc r="C140">
      <f>SUM(C141:C154)</f>
    </oc>
    <nc r="C140">
      <f>SUM(C141+C145+C150+C152+C153+C154)</f>
    </nc>
  </rcc>
  <rcc rId="52792" sId="3">
    <oc r="C156">
      <f>SUM(C157:C163)</f>
    </oc>
    <nc r="C156">
      <f>SUM(C157+C163)</f>
    </nc>
  </rcc>
  <rcc rId="52793" sId="3">
    <oc r="D156">
      <f>SUM(D157:D163)</f>
    </oc>
    <nc r="D156">
      <f>SUM(D157+D163)</f>
    </nc>
  </rcc>
  <rcc rId="52794" sId="3">
    <oc r="F156">
      <f>SUM(F157:F163)</f>
    </oc>
    <nc r="F156">
      <f>SUM(F157+F163)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112.xml><?xml version="1.0" encoding="utf-8"?>
<revisions xmlns="http://schemas.openxmlformats.org/spreadsheetml/2006/main" xmlns:r="http://schemas.openxmlformats.org/officeDocument/2006/relationships">
  <rcc rId="56884" sId="3" numFmtId="4">
    <oc r="D12">
      <v>-668.73458000000005</v>
    </oc>
    <nc r="D12">
      <v>-752.11356000000001</v>
    </nc>
  </rcc>
  <rcc rId="56885" sId="3" numFmtId="4">
    <oc r="D14">
      <v>15942.128769999999</v>
    </oc>
    <nc r="D14">
      <v>16231.1193</v>
    </nc>
  </rcc>
  <rcc rId="56886" sId="3" numFmtId="4">
    <oc r="D16">
      <v>2402.1282799999999</v>
    </oc>
    <nc r="D16">
      <v>2407.6702700000001</v>
    </nc>
  </rcc>
  <rcc rId="56887" sId="3" numFmtId="4">
    <oc r="D17">
      <v>692.98518000000001</v>
    </oc>
    <nc r="D17">
      <v>711.81417999999996</v>
    </nc>
  </rcc>
  <rcc rId="56888" sId="3" numFmtId="4">
    <oc r="D19">
      <v>618.72414000000003</v>
    </oc>
    <nc r="D19">
      <v>675.74114999999995</v>
    </nc>
  </rcc>
  <rcc rId="56889" sId="3" numFmtId="4">
    <oc r="D21">
      <v>197.34106</v>
    </oc>
    <nc r="D21">
      <v>187.89492000000001</v>
    </nc>
  </rcc>
  <rcc rId="56890" sId="3" numFmtId="4">
    <oc r="D22">
      <v>264.21413000000001</v>
    </oc>
    <nc r="D22">
      <v>299.30808000000002</v>
    </nc>
  </rcc>
  <rcc rId="56891" sId="3" numFmtId="4">
    <oc r="D24">
      <v>4912.0013600000002</v>
    </oc>
    <nc r="D24">
      <v>4768.7270699999999</v>
    </nc>
  </rcc>
  <rcc rId="56892" sId="3" numFmtId="4">
    <oc r="D25">
      <v>647.28246999999999</v>
    </oc>
    <nc r="D25">
      <v>785.2047</v>
    </nc>
  </rcc>
  <rcc rId="56893" sId="3" numFmtId="4">
    <oc r="D27">
      <v>-606.38526000000002</v>
    </oc>
    <nc r="D27">
      <v>43.943739999999998</v>
    </nc>
  </rcc>
  <rcc rId="56894" sId="3" numFmtId="4">
    <oc r="D29">
      <v>1098.7133100000001</v>
    </oc>
    <nc r="D29">
      <v>1373.54997</v>
    </nc>
  </rcc>
  <rcc rId="56895" sId="3" numFmtId="4">
    <oc r="D30">
      <v>26.13</v>
    </oc>
    <nc r="D30">
      <v>30.53</v>
    </nc>
  </rcc>
  <rcc rId="56896" sId="3" numFmtId="4">
    <oc r="D41">
      <v>5673.4038899999996</v>
    </oc>
    <nc r="D41">
      <v>6175.5603499999997</v>
    </nc>
  </rcc>
  <rcc rId="56897" sId="3" numFmtId="4">
    <oc r="D42">
      <v>832.66909999999996</v>
    </oc>
    <nc r="D42">
      <v>929.01210000000003</v>
    </nc>
  </rcc>
  <rcc rId="56898" sId="3" numFmtId="4">
    <oc r="D43">
      <v>232.71066999999999</v>
    </oc>
    <nc r="D43">
      <v>255.92305999999999</v>
    </nc>
  </rcc>
  <rcc rId="56899" sId="3" numFmtId="4">
    <oc r="D47">
      <v>320.16178000000002</v>
    </oc>
    <nc r="D47">
      <v>376.21618000000001</v>
    </nc>
  </rcc>
  <rcc rId="56900" sId="3" numFmtId="4">
    <oc r="D49">
      <v>339.29154</v>
    </oc>
    <nc r="D49">
      <v>449.46568000000002</v>
    </nc>
  </rcc>
  <rcc rId="56901" sId="3" numFmtId="4">
    <oc r="D51">
      <v>445.44565999999998</v>
    </oc>
    <nc r="D51">
      <v>482.44049000000001</v>
    </nc>
  </rcc>
  <rrc rId="56902" sId="3" ref="A56:XFD56" action="insertRow">
    <undo index="16" exp="area" ref3D="1" dr="$A$196:$XFD$197" dn="Z_B31C8DB7_3E78_4144_A6B5_8DE36DE63F0E_.wvu.Rows" sId="3"/>
    <undo index="6" exp="area" ref3D="1" dr="$A$56:$XFD$57" dn="Z_B31C8DB7_3E78_4144_A6B5_8DE36DE63F0E_.wvu.Rows" sId="3"/>
    <undo index="26" exp="area" ref3D="1" dr="$A$200:$XFD$201" dn="Z_A54C432C_6C68_4B53_A75C_446EB3A61B2B_.wvu.Rows" sId="3"/>
    <undo index="24" exp="area" ref3D="1" dr="$A$196:$XFD$197" dn="Z_A54C432C_6C68_4B53_A75C_446EB3A61B2B_.wvu.Rows" sId="3"/>
    <undo index="12" exp="area" ref3D="1" dr="$A$56:$XFD$57" dn="Z_A54C432C_6C68_4B53_A75C_446EB3A61B2B_.wvu.Rows" sId="3"/>
    <undo index="12" exp="area" ref3D="1" dr="$A$196:$XFD$196" dn="Z_5C539BE6_C8E0_453F_AB5E_9E58094195EA_.wvu.Rows" sId="3"/>
    <undo index="8" exp="area" ref3D="1" dr="$A$56:$XFD$57" dn="Z_5C539BE6_C8E0_453F_AB5E_9E58094195EA_.wvu.Rows" sId="3"/>
    <undo index="38" exp="area" ref3D="1" dr="$A$200:$XFD$201" dn="Z_42584DC0_1D41_4C93_9B38_C388E7B8DAC4_.wvu.Rows" sId="3"/>
    <undo index="36" exp="area" ref3D="1" dr="$A$196:$XFD$197" dn="Z_42584DC0_1D41_4C93_9B38_C388E7B8DAC4_.wvu.Rows" sId="3"/>
    <undo index="34" exp="area" ref3D="1" dr="$A$139:$XFD$139" dn="Z_42584DC0_1D41_4C93_9B38_C388E7B8DAC4_.wvu.Rows" sId="3"/>
    <undo index="30" exp="area" ref3D="1" dr="$A$95:$XFD$95" dn="Z_42584DC0_1D41_4C93_9B38_C388E7B8DAC4_.wvu.Rows" sId="3"/>
    <undo index="26" exp="area" ref3D="1" dr="$A$86:$XFD$86" dn="Z_42584DC0_1D41_4C93_9B38_C388E7B8DAC4_.wvu.Rows" sId="3"/>
    <undo index="20" exp="area" ref3D="1" dr="$A$64:$XFD$66" dn="Z_42584DC0_1D41_4C93_9B38_C388E7B8DAC4_.wvu.Rows" sId="3"/>
    <undo index="14" exp="area" ref3D="1" dr="$A$56:$XFD$57" dn="Z_42584DC0_1D41_4C93_9B38_C388E7B8DAC4_.wvu.Rows" sId="3"/>
    <undo index="0" exp="area" ref3D="1" dr="$A$196:$XFD$196" dn="Z_3DCB9AAA_F09C_4EA6_B992_F93E466D374A_.wvu.Rows" sId="3"/>
    <undo index="18" exp="area" ref3D="1" dr="$A$196:$XFD$197" dn="Z_1A52382B_3765_4E8C_903F_6B8919B7242E_.wvu.Rows" sId="3"/>
    <undo index="6" exp="area" ref3D="1" dr="$A$56:$XFD$57" dn="Z_1A52382B_3765_4E8C_903F_6B8919B7242E_.wvu.Rows" sId="3"/>
  </rrc>
  <rcc rId="56903" sId="3">
    <oc r="A55">
      <v>1140600000</v>
    </oc>
    <nc r="A55">
      <v>1140601000</v>
    </nc>
  </rcc>
  <rcc rId="56904" sId="3">
    <oc r="B55" t="inlineStr">
      <is>
        <t>Доходы от продажи земли</t>
      </is>
    </oc>
    <nc r="B55" t="inlineStr">
      <is>
        <t>Доходы от продажи земельных участков, госуд.соб.на которые не разграничена</t>
      </is>
    </nc>
  </rcc>
  <rcc rId="56905" sId="3" numFmtId="4">
    <oc r="C55">
      <v>8000</v>
    </oc>
    <nc r="C55">
      <v>7300</v>
    </nc>
  </rcc>
  <rcc rId="56906" sId="3" numFmtId="4">
    <oc r="D55">
      <v>11484.0101</v>
    </oc>
    <nc r="D55">
      <v>11736.15495</v>
    </nc>
  </rcc>
  <rcc rId="56907" sId="3" numFmtId="4">
    <nc r="C56">
      <v>700</v>
    </nc>
  </rcc>
  <rcc rId="56908" sId="3" numFmtId="4">
    <nc r="D56">
      <v>215.68370999999999</v>
    </nc>
  </rcc>
  <rcc rId="56909" sId="3">
    <nc r="E56">
      <f>SUM(D56/C56*100)</f>
    </nc>
  </rcc>
  <rcc rId="56910" sId="3">
    <nc r="B56" t="inlineStr">
      <is>
        <t>Доходы от продажи земельных участков, госуд.соб.на которые разграничена</t>
      </is>
    </nc>
  </rcc>
  <rcc rId="56911" sId="3">
    <nc r="A56">
      <v>1140602000</v>
    </nc>
  </rcc>
  <rcc rId="56912" sId="3">
    <oc r="C53">
      <f>C54+C55</f>
    </oc>
    <nc r="C53">
      <f>C54+C55+C56</f>
    </nc>
  </rcc>
  <rcc rId="56913" sId="3" odxf="1" dxf="1">
    <oc r="D53">
      <f>D54+D55</f>
    </oc>
    <nc r="D53">
      <f>D54+D55+D56</f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cc rId="56914" sId="3" numFmtId="4">
    <oc r="D60">
      <v>574.47628999999995</v>
    </oc>
    <nc r="D60">
      <v>667.91264000000001</v>
    </nc>
  </rcc>
  <rcc rId="56915" sId="3" numFmtId="4">
    <oc r="D61">
      <v>105.1302</v>
    </oc>
    <nc r="D61">
      <v>150.26551000000001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4.xml><?xml version="1.0" encoding="utf-8"?>
<revisions xmlns="http://schemas.openxmlformats.org/spreadsheetml/2006/main" xmlns:r="http://schemas.openxmlformats.org/officeDocument/2006/relationships">
  <rcc rId="53015" sId="3" numFmtId="4">
    <oc r="C41">
      <v>11111</v>
    </oc>
    <nc r="C41">
      <v>8000</v>
    </nc>
  </rcc>
  <rcc rId="53016" sId="3" numFmtId="4">
    <oc r="D41">
      <v>5791.7826999999997</v>
    </oc>
    <nc r="D41">
      <v>5054.7255100000002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5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район!$A$1:$G$199</formula>
    <oldFormula>район!$A$1:$G$199</oldFormula>
  </rdn>
  <rdn rId="0" localSheetId="3" customView="1" name="Z_61528DAC_5C4C_48F4_ADE2_8A724B05A086_.wvu.Rows" hidden="1" oldHidden="1">
    <formula>район!$195:$195</formula>
    <oldFormula>район!$195:$195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5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6.xml><?xml version="1.0" encoding="utf-8"?>
<revisions xmlns="http://schemas.openxmlformats.org/spreadsheetml/2006/main" xmlns:r="http://schemas.openxmlformats.org/officeDocument/2006/relationships">
  <rcc rId="65832" sId="3" numFmtId="4">
    <oc r="D84">
      <v>7323.2779499999997</v>
    </oc>
    <nc r="D84">
      <v>12708.97</v>
    </nc>
  </rcc>
  <rcc rId="65833" sId="3" numFmtId="4">
    <nc r="D85">
      <v>4.0650000000000004</v>
    </nc>
  </rcc>
  <rcc rId="65834" sId="3" numFmtId="4">
    <oc r="D86">
      <v>997.72547999999995</v>
    </oc>
    <nc r="D86">
      <v>1589.51323</v>
    </nc>
  </rcc>
  <rcc rId="65835" sId="3" numFmtId="4">
    <oc r="C88">
      <v>14665.2</v>
    </oc>
    <nc r="C88">
      <v>10258.197910000001</v>
    </nc>
  </rcc>
  <rcc rId="65836" sId="3" numFmtId="4">
    <oc r="C89">
      <v>35008.147779999999</v>
    </oc>
    <nc r="C89">
      <v>35016.449780000003</v>
    </nc>
  </rcc>
  <rcc rId="65837" sId="3" numFmtId="4">
    <oc r="D89">
      <v>4982.3271100000002</v>
    </oc>
    <nc r="D89">
      <v>7769.8639800000001</v>
    </nc>
  </rcc>
  <rcc rId="65838" sId="3" numFmtId="4">
    <oc r="D92">
      <v>178.55099999999999</v>
    </oc>
    <nc r="D92">
      <v>372.77620000000002</v>
    </nc>
  </rcc>
  <rcc rId="65839" sId="3" numFmtId="4">
    <oc r="D94">
      <v>140.44397000000001</v>
    </oc>
    <nc r="D94">
      <v>318.60000000000002</v>
    </nc>
  </rcc>
  <rcc rId="65840" sId="3" numFmtId="4">
    <oc r="D95">
      <v>296.46564999999998</v>
    </oc>
    <nc r="D95">
      <v>540.45636999999999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район!$A$1:$G$199</formula>
    <oldFormula>район!$A$1:$G$199</oldFormula>
  </rdn>
  <rdn rId="0" localSheetId="3" customView="1" name="Z_61528DAC_5C4C_48F4_ADE2_8A724B05A086_.wvu.Rows" hidden="1" oldHidden="1">
    <formula>район!$195:$195</formula>
    <oldFormula>район!$195:$195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.xml><?xml version="1.0" encoding="utf-8"?>
<revisions xmlns="http://schemas.openxmlformats.org/spreadsheetml/2006/main" xmlns:r="http://schemas.openxmlformats.org/officeDocument/2006/relationships">
  <ris rId="51799" sheetId="25" name="[Анализ исполнения бюджета Моргаушского  округа на 01.06.2023.xlsx]Лист6" sheetPosition="24"/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район!$A$1:$G$167</formula>
    <oldFormula>район!$A$1:$G$167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0.xml><?xml version="1.0" encoding="utf-8"?>
<revisions xmlns="http://schemas.openxmlformats.org/spreadsheetml/2006/main" xmlns:r="http://schemas.openxmlformats.org/officeDocument/2006/relationships">
  <rfmt sheetId="3" sqref="F8">
    <dxf>
      <numFmt numFmtId="4" formatCode="#,##0.00"/>
    </dxf>
  </rfmt>
  <rfmt sheetId="3" sqref="F8">
    <dxf>
      <numFmt numFmtId="187" formatCode="#,##0.000"/>
    </dxf>
  </rfmt>
  <rfmt sheetId="3" sqref="F8">
    <dxf>
      <numFmt numFmtId="186" formatCode="#,##0.0000"/>
    </dxf>
  </rfmt>
  <rfmt sheetId="3" sqref="F8">
    <dxf>
      <numFmt numFmtId="172" formatCode="#,##0.00000"/>
    </dxf>
  </rfmt>
  <rfmt sheetId="3" sqref="F8">
    <dxf>
      <numFmt numFmtId="186" formatCode="#,##0.0000"/>
    </dxf>
  </rfmt>
  <rfmt sheetId="3" sqref="F8">
    <dxf>
      <numFmt numFmtId="187" formatCode="#,##0.000"/>
    </dxf>
  </rfmt>
  <rfmt sheetId="3" sqref="F8">
    <dxf>
      <numFmt numFmtId="4" formatCode="#,##0.00"/>
    </dxf>
  </rfmt>
  <rfmt sheetId="3" sqref="F8">
    <dxf>
      <numFmt numFmtId="167" formatCode="#,##0.0"/>
    </dxf>
  </rfmt>
  <rfmt sheetId="3" sqref="F13">
    <dxf>
      <numFmt numFmtId="4" formatCode="#,##0.00"/>
    </dxf>
  </rfmt>
  <rfmt sheetId="3" sqref="F13">
    <dxf>
      <numFmt numFmtId="187" formatCode="#,##0.000"/>
    </dxf>
  </rfmt>
  <rfmt sheetId="3" sqref="F13">
    <dxf>
      <numFmt numFmtId="186" formatCode="#,##0.0000"/>
    </dxf>
  </rfmt>
  <rfmt sheetId="3" sqref="F13">
    <dxf>
      <numFmt numFmtId="172" formatCode="#,##0.00000"/>
    </dxf>
  </rfmt>
  <rfmt sheetId="3" sqref="F13">
    <dxf>
      <numFmt numFmtId="186" formatCode="#,##0.0000"/>
    </dxf>
  </rfmt>
  <rfmt sheetId="3" sqref="F13">
    <dxf>
      <numFmt numFmtId="187" formatCode="#,##0.000"/>
    </dxf>
  </rfmt>
  <rfmt sheetId="3" sqref="F13">
    <dxf>
      <numFmt numFmtId="4" formatCode="#,##0.00"/>
    </dxf>
  </rfmt>
  <rfmt sheetId="3" sqref="F13">
    <dxf>
      <numFmt numFmtId="167" formatCode="#,##0.0"/>
    </dxf>
  </rfmt>
  <rfmt sheetId="3" sqref="F18">
    <dxf>
      <numFmt numFmtId="4" formatCode="#,##0.00"/>
    </dxf>
  </rfmt>
  <rfmt sheetId="3" sqref="F18">
    <dxf>
      <numFmt numFmtId="187" formatCode="#,##0.000"/>
    </dxf>
  </rfmt>
  <rfmt sheetId="3" sqref="F18">
    <dxf>
      <numFmt numFmtId="186" formatCode="#,##0.0000"/>
    </dxf>
  </rfmt>
  <rfmt sheetId="3" sqref="F18">
    <dxf>
      <numFmt numFmtId="172" formatCode="#,##0.00000"/>
    </dxf>
  </rfmt>
  <rfmt sheetId="3" sqref="F18">
    <dxf>
      <numFmt numFmtId="186" formatCode="#,##0.0000"/>
    </dxf>
  </rfmt>
  <rfmt sheetId="3" sqref="F18">
    <dxf>
      <numFmt numFmtId="187" formatCode="#,##0.000"/>
    </dxf>
  </rfmt>
  <rfmt sheetId="3" sqref="F18">
    <dxf>
      <numFmt numFmtId="4" formatCode="#,##0.00"/>
    </dxf>
  </rfmt>
  <rfmt sheetId="3" sqref="F18">
    <dxf>
      <numFmt numFmtId="167" formatCode="#,##0.0"/>
    </dxf>
  </rfmt>
  <rfmt sheetId="3" sqref="F26">
    <dxf>
      <numFmt numFmtId="4" formatCode="#,##0.00"/>
    </dxf>
  </rfmt>
  <rfmt sheetId="3" sqref="F26">
    <dxf>
      <numFmt numFmtId="187" formatCode="#,##0.000"/>
    </dxf>
  </rfmt>
  <rfmt sheetId="3" sqref="F26">
    <dxf>
      <numFmt numFmtId="186" formatCode="#,##0.0000"/>
    </dxf>
  </rfmt>
  <rfmt sheetId="3" sqref="F26">
    <dxf>
      <numFmt numFmtId="172" formatCode="#,##0.00000"/>
    </dxf>
  </rfmt>
  <rfmt sheetId="3" sqref="F26">
    <dxf>
      <numFmt numFmtId="186" formatCode="#,##0.0000"/>
    </dxf>
  </rfmt>
  <rfmt sheetId="3" sqref="F26">
    <dxf>
      <numFmt numFmtId="187" formatCode="#,##0.000"/>
    </dxf>
  </rfmt>
  <rfmt sheetId="3" sqref="F26">
    <dxf>
      <numFmt numFmtId="4" formatCode="#,##0.00"/>
    </dxf>
  </rfmt>
  <rfmt sheetId="3" sqref="F26">
    <dxf>
      <numFmt numFmtId="167" formatCode="#,##0.0"/>
    </dxf>
  </rfmt>
  <rfmt sheetId="3" sqref="F28">
    <dxf>
      <numFmt numFmtId="4" formatCode="#,##0.00"/>
    </dxf>
  </rfmt>
  <rfmt sheetId="3" sqref="F28">
    <dxf>
      <numFmt numFmtId="187" formatCode="#,##0.000"/>
    </dxf>
  </rfmt>
  <rfmt sheetId="3" sqref="F28">
    <dxf>
      <numFmt numFmtId="186" formatCode="#,##0.0000"/>
    </dxf>
  </rfmt>
  <rfmt sheetId="3" sqref="F28">
    <dxf>
      <numFmt numFmtId="172" formatCode="#,##0.00000"/>
    </dxf>
  </rfmt>
  <rfmt sheetId="3" sqref="F28">
    <dxf>
      <numFmt numFmtId="186" formatCode="#,##0.0000"/>
    </dxf>
  </rfmt>
  <rfmt sheetId="3" sqref="F28">
    <dxf>
      <numFmt numFmtId="187" formatCode="#,##0.000"/>
    </dxf>
  </rfmt>
  <rfmt sheetId="3" sqref="F28">
    <dxf>
      <numFmt numFmtId="4" formatCode="#,##0.00"/>
    </dxf>
  </rfmt>
  <rfmt sheetId="3" sqref="F28">
    <dxf>
      <numFmt numFmtId="167" formatCode="#,##0.0"/>
    </dxf>
  </rfmt>
  <rfmt sheetId="3" sqref="F38">
    <dxf>
      <numFmt numFmtId="4" formatCode="#,##0.00"/>
    </dxf>
  </rfmt>
  <rfmt sheetId="3" sqref="F38">
    <dxf>
      <numFmt numFmtId="187" formatCode="#,##0.000"/>
    </dxf>
  </rfmt>
  <rfmt sheetId="3" sqref="F38">
    <dxf>
      <numFmt numFmtId="186" formatCode="#,##0.0000"/>
    </dxf>
  </rfmt>
  <rfmt sheetId="3" sqref="F38">
    <dxf>
      <numFmt numFmtId="172" formatCode="#,##0.00000"/>
    </dxf>
  </rfmt>
  <rfmt sheetId="3" sqref="F38">
    <dxf>
      <numFmt numFmtId="179" formatCode="#,##0.000000"/>
    </dxf>
  </rfmt>
  <rfmt sheetId="3" sqref="F38">
    <dxf>
      <numFmt numFmtId="188" formatCode="#,##0.0000000"/>
    </dxf>
  </rfmt>
  <rfmt sheetId="3" sqref="F38">
    <dxf>
      <numFmt numFmtId="179" formatCode="#,##0.000000"/>
    </dxf>
  </rfmt>
  <rfmt sheetId="3" sqref="F38">
    <dxf>
      <numFmt numFmtId="172" formatCode="#,##0.00000"/>
    </dxf>
  </rfmt>
  <rfmt sheetId="3" sqref="F38">
    <dxf>
      <numFmt numFmtId="186" formatCode="#,##0.0000"/>
    </dxf>
  </rfmt>
  <rfmt sheetId="3" sqref="F38">
    <dxf>
      <numFmt numFmtId="187" formatCode="#,##0.000"/>
    </dxf>
  </rfmt>
  <rfmt sheetId="3" sqref="F38">
    <dxf>
      <numFmt numFmtId="4" formatCode="#,##0.00"/>
    </dxf>
  </rfmt>
  <rfmt sheetId="3" sqref="F38">
    <dxf>
      <numFmt numFmtId="167" formatCode="#,##0.0"/>
    </dxf>
  </rfmt>
  <rfmt sheetId="3" sqref="F48">
    <dxf>
      <numFmt numFmtId="4" formatCode="#,##0.00"/>
    </dxf>
  </rfmt>
  <rfmt sheetId="3" sqref="F48">
    <dxf>
      <numFmt numFmtId="187" formatCode="#,##0.000"/>
    </dxf>
  </rfmt>
  <rfmt sheetId="3" sqref="F48">
    <dxf>
      <numFmt numFmtId="186" formatCode="#,##0.0000"/>
    </dxf>
  </rfmt>
  <rfmt sheetId="3" sqref="F48">
    <dxf>
      <numFmt numFmtId="172" formatCode="#,##0.00000"/>
    </dxf>
  </rfmt>
  <rfmt sheetId="3" sqref="F48">
    <dxf>
      <numFmt numFmtId="186" formatCode="#,##0.0000"/>
    </dxf>
  </rfmt>
  <rfmt sheetId="3" sqref="F48">
    <dxf>
      <numFmt numFmtId="187" formatCode="#,##0.000"/>
    </dxf>
  </rfmt>
  <rfmt sheetId="3" sqref="F48">
    <dxf>
      <numFmt numFmtId="4" formatCode="#,##0.00"/>
    </dxf>
  </rfmt>
  <rfmt sheetId="3" sqref="F48">
    <dxf>
      <numFmt numFmtId="167" formatCode="#,##0.0"/>
    </dxf>
  </rfmt>
  <rfmt sheetId="3" sqref="F50">
    <dxf>
      <numFmt numFmtId="4" formatCode="#,##0.00"/>
    </dxf>
  </rfmt>
  <rfmt sheetId="3" sqref="F50">
    <dxf>
      <numFmt numFmtId="187" formatCode="#,##0.000"/>
    </dxf>
  </rfmt>
  <rfmt sheetId="3" sqref="F50">
    <dxf>
      <numFmt numFmtId="186" formatCode="#,##0.0000"/>
    </dxf>
  </rfmt>
  <rfmt sheetId="3" sqref="F50">
    <dxf>
      <numFmt numFmtId="172" formatCode="#,##0.00000"/>
    </dxf>
  </rfmt>
  <rfmt sheetId="3" sqref="F50">
    <dxf>
      <numFmt numFmtId="186" formatCode="#,##0.0000"/>
    </dxf>
  </rfmt>
  <rfmt sheetId="3" sqref="F50">
    <dxf>
      <numFmt numFmtId="187" formatCode="#,##0.000"/>
    </dxf>
  </rfmt>
  <rfmt sheetId="3" sqref="F50">
    <dxf>
      <numFmt numFmtId="4" formatCode="#,##0.00"/>
    </dxf>
  </rfmt>
  <rfmt sheetId="3" sqref="F50">
    <dxf>
      <numFmt numFmtId="167" formatCode="#,##0.0"/>
    </dxf>
  </rfmt>
  <rfmt sheetId="3" sqref="F53">
    <dxf>
      <numFmt numFmtId="4" formatCode="#,##0.00"/>
    </dxf>
  </rfmt>
  <rfmt sheetId="3" sqref="F53">
    <dxf>
      <numFmt numFmtId="187" formatCode="#,##0.000"/>
    </dxf>
  </rfmt>
  <rfmt sheetId="3" sqref="F53">
    <dxf>
      <numFmt numFmtId="186" formatCode="#,##0.0000"/>
    </dxf>
  </rfmt>
  <rfmt sheetId="3" sqref="F53">
    <dxf>
      <numFmt numFmtId="172" formatCode="#,##0.00000"/>
    </dxf>
  </rfmt>
  <rfmt sheetId="3" sqref="F53">
    <dxf>
      <numFmt numFmtId="186" formatCode="#,##0.0000"/>
    </dxf>
  </rfmt>
  <rfmt sheetId="3" sqref="F53">
    <dxf>
      <numFmt numFmtId="187" formatCode="#,##0.000"/>
    </dxf>
  </rfmt>
  <rfmt sheetId="3" sqref="F53">
    <dxf>
      <numFmt numFmtId="4" formatCode="#,##0.00"/>
    </dxf>
  </rfmt>
  <rfmt sheetId="3" sqref="F53">
    <dxf>
      <numFmt numFmtId="167" formatCode="#,##0.0"/>
    </dxf>
  </rfmt>
  <rfmt sheetId="3" sqref="F58">
    <dxf>
      <numFmt numFmtId="4" formatCode="#,##0.00"/>
    </dxf>
  </rfmt>
  <rfmt sheetId="3" sqref="F58">
    <dxf>
      <numFmt numFmtId="187" formatCode="#,##0.000"/>
    </dxf>
  </rfmt>
  <rfmt sheetId="3" sqref="F58">
    <dxf>
      <numFmt numFmtId="186" formatCode="#,##0.0000"/>
    </dxf>
  </rfmt>
  <rfmt sheetId="3" sqref="F58">
    <dxf>
      <numFmt numFmtId="172" formatCode="#,##0.00000"/>
    </dxf>
  </rfmt>
  <rfmt sheetId="3" sqref="F58">
    <dxf>
      <numFmt numFmtId="186" formatCode="#,##0.0000"/>
    </dxf>
  </rfmt>
  <rfmt sheetId="3" sqref="F58">
    <dxf>
      <numFmt numFmtId="187" formatCode="#,##0.000"/>
    </dxf>
  </rfmt>
  <rfmt sheetId="3" sqref="F58">
    <dxf>
      <numFmt numFmtId="4" formatCode="#,##0.00"/>
    </dxf>
  </rfmt>
  <rfmt sheetId="3" sqref="F58">
    <dxf>
      <numFmt numFmtId="167" formatCode="#,##0.0"/>
    </dxf>
  </rfmt>
  <rfmt sheetId="3" sqref="F68">
    <dxf>
      <numFmt numFmtId="4" formatCode="#,##0.00"/>
    </dxf>
  </rfmt>
  <rfmt sheetId="3" sqref="F68">
    <dxf>
      <numFmt numFmtId="187" formatCode="#,##0.000"/>
    </dxf>
  </rfmt>
  <rfmt sheetId="3" sqref="F68">
    <dxf>
      <numFmt numFmtId="186" formatCode="#,##0.0000"/>
    </dxf>
  </rfmt>
  <rfmt sheetId="3" sqref="F68">
    <dxf>
      <numFmt numFmtId="172" formatCode="#,##0.00000"/>
    </dxf>
  </rfmt>
  <rfmt sheetId="3" sqref="F77">
    <dxf>
      <numFmt numFmtId="186" formatCode="#,##0.0000"/>
    </dxf>
  </rfmt>
  <rfmt sheetId="3" sqref="F77">
    <dxf>
      <numFmt numFmtId="187" formatCode="#,##0.000"/>
    </dxf>
  </rfmt>
  <rfmt sheetId="3" sqref="F77">
    <dxf>
      <numFmt numFmtId="4" formatCode="#,##0.00"/>
    </dxf>
  </rfmt>
  <rfmt sheetId="3" sqref="F77">
    <dxf>
      <numFmt numFmtId="167" formatCode="#,##0.0"/>
    </dxf>
  </rfmt>
  <rfmt sheetId="3" sqref="F78">
    <dxf>
      <numFmt numFmtId="187" formatCode="#,##0.000"/>
    </dxf>
  </rfmt>
  <rfmt sheetId="3" sqref="F78">
    <dxf>
      <numFmt numFmtId="4" formatCode="#,##0.00"/>
    </dxf>
  </rfmt>
  <rfmt sheetId="3" sqref="F7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01.xml><?xml version="1.0" encoding="utf-8"?>
<revisions xmlns="http://schemas.openxmlformats.org/spreadsheetml/2006/main" xmlns:r="http://schemas.openxmlformats.org/officeDocument/2006/relationships">
  <rcc rId="53508" sId="3" numFmtId="4">
    <oc r="F83">
      <v>17561.571609999999</v>
    </oc>
    <nc r="F83">
      <v>22608.65814</v>
    </nc>
  </rcc>
  <rcc rId="53509" sId="3" numFmtId="4">
    <oc r="F85">
      <v>2310.8806599999998</v>
    </oc>
    <nc r="F85">
      <v>2692.12916</v>
    </nc>
  </rcc>
  <rcc rId="53510" sId="3" numFmtId="4">
    <oc r="F88">
      <v>6399.0713400000004</v>
    </oc>
    <nc r="F88">
      <v>7614.56639</v>
    </nc>
  </rcc>
  <rcc rId="53511" sId="3" numFmtId="4">
    <oc r="F90">
      <v>652.97793999999999</v>
    </oc>
    <nc r="F90">
      <v>843.00282000000004</v>
    </nc>
  </rcc>
  <rcc rId="53512" sId="3" numFmtId="4">
    <oc r="F92">
      <v>432.85793000000001</v>
    </oc>
    <nc r="F92">
      <v>627.4</v>
    </nc>
  </rcc>
  <rcc rId="53513" sId="3" numFmtId="4">
    <oc r="F93">
      <v>1232.2650000000001</v>
    </oc>
    <nc r="F93">
      <v>1525.5446300000001</v>
    </nc>
  </rcc>
  <rcc rId="53514" sId="3" numFmtId="4">
    <oc r="F94">
      <v>44.235900000000001</v>
    </oc>
    <nc r="F94">
      <v>338.61394999999999</v>
    </nc>
  </rcc>
  <rcc rId="53515" sId="3" numFmtId="4">
    <oc r="F95">
      <v>350.505</v>
    </oc>
    <nc r="F95">
      <v>360.45499999999998</v>
    </nc>
  </rcc>
  <rcc rId="53516" sId="3" numFmtId="4">
    <oc r="F101">
      <v>20281.104019999999</v>
    </oc>
    <nc r="F101">
      <v>42256.337099999997</v>
    </nc>
  </rcc>
  <rcc rId="53517" sId="3" numFmtId="4">
    <oc r="F111">
      <v>1583.0023000000001</v>
    </oc>
    <nc r="F111">
      <v>2032.7973</v>
    </nc>
  </rcc>
  <rcc rId="53518" sId="3" numFmtId="4">
    <oc r="F117">
      <v>175.92812000000001</v>
    </oc>
    <nc r="F117">
      <v>4407.2872600000001</v>
    </nc>
  </rcc>
  <rcc rId="53519" sId="3" numFmtId="4">
    <oc r="F121">
      <v>2732.11294</v>
    </oc>
    <nc r="F121">
      <v>5422.0600100000001</v>
    </nc>
  </rcc>
  <rcc rId="53520" sId="3" numFmtId="4">
    <oc r="F128">
      <v>7297.6238400000002</v>
    </oc>
    <nc r="F128">
      <v>10399.65134</v>
    </nc>
  </rcc>
  <rcc rId="53521" sId="3" numFmtId="4">
    <oc r="F141">
      <v>41858.209000000003</v>
    </oc>
    <nc r="F141">
      <v>52906.044000000002</v>
    </nc>
  </rcc>
  <rcc rId="53522" sId="3" numFmtId="4">
    <oc r="F145">
      <v>168667.17858000001</v>
    </oc>
    <nc r="F145">
      <v>210737.50258</v>
    </nc>
  </rcc>
  <rcc rId="53523" sId="3" numFmtId="4">
    <oc r="F150">
      <v>10890.072620000001</v>
    </oc>
    <nc r="F150">
      <v>12535.20462</v>
    </nc>
  </rcc>
  <rcc rId="53524" sId="3" numFmtId="4">
    <oc r="F153">
      <v>2392.5369999999998</v>
    </oc>
    <nc r="F153">
      <v>2485.366</v>
    </nc>
  </rcc>
  <rcc rId="53525" sId="3" numFmtId="4">
    <oc r="F154">
      <v>956.90976000000001</v>
    </oc>
    <nc r="F154">
      <v>1313.05205</v>
    </nc>
  </rcc>
  <rcc rId="53526" sId="3" numFmtId="4">
    <oc r="F157">
      <v>25719.345399999998</v>
    </oc>
    <nc r="F157">
      <v>30219.246780000001</v>
    </nc>
  </rcc>
  <rcc rId="53527" sId="3" numFmtId="4">
    <oc r="F163">
      <v>263.36662000000001</v>
    </oc>
    <nc r="F163">
      <v>697.270174</v>
    </nc>
  </rcc>
  <rcc rId="53528" sId="3" numFmtId="4">
    <oc r="F165">
      <v>5.6429499999999999</v>
    </oc>
    <nc r="F165">
      <v>7.0180899999999999</v>
    </nc>
  </rcc>
  <rcc rId="53529" sId="3" numFmtId="4">
    <oc r="F166">
      <v>4103.0345699999998</v>
    </oc>
    <nc r="F166">
      <v>4565.1830900000004</v>
    </nc>
  </rcc>
  <rcc rId="53530" sId="3" numFmtId="4">
    <oc r="F167">
      <v>28891.407289999999</v>
    </oc>
    <nc r="F167">
      <v>34991.951549999998</v>
    </nc>
  </rcc>
  <rcc rId="53531" sId="3" numFmtId="4">
    <oc r="F171">
      <v>167.64836</v>
    </oc>
    <nc r="F171">
      <v>237.19435999999999</v>
    </nc>
  </rcc>
  <rcc rId="53532" sId="3" numFmtId="4">
    <oc r="F173">
      <v>363.79199999999997</v>
    </oc>
    <nc r="F173">
      <v>345.95400000000001</v>
    </nc>
  </rcc>
  <rcc rId="53533" sId="3" numFmtId="4">
    <oc r="F174">
      <v>2911.5230000000001</v>
    </oc>
    <nc r="F174">
      <v>3504.5329999999999</v>
    </nc>
  </rcc>
  <rfmt sheetId="3" sqref="F78">
    <dxf>
      <numFmt numFmtId="4" formatCode="#,##0.00"/>
    </dxf>
  </rfmt>
  <rfmt sheetId="3" sqref="F78">
    <dxf>
      <numFmt numFmtId="187" formatCode="#,##0.000"/>
    </dxf>
  </rfmt>
  <rfmt sheetId="3" sqref="F78">
    <dxf>
      <numFmt numFmtId="186" formatCode="#,##0.0000"/>
    </dxf>
  </rfmt>
  <rfmt sheetId="3" sqref="F78">
    <dxf>
      <numFmt numFmtId="172" formatCode="#,##0.00000"/>
    </dxf>
  </rfmt>
  <rfmt sheetId="3" sqref="F78">
    <dxf>
      <numFmt numFmtId="179" formatCode="#,##0.000000"/>
    </dxf>
  </rfmt>
  <rfmt sheetId="3" sqref="F78">
    <dxf>
      <numFmt numFmtId="188" formatCode="#,##0.0000000"/>
    </dxf>
  </rfmt>
  <rfmt sheetId="3" sqref="F78">
    <dxf>
      <numFmt numFmtId="179" formatCode="#,##0.000000"/>
    </dxf>
  </rfmt>
  <rfmt sheetId="3" sqref="F78">
    <dxf>
      <numFmt numFmtId="172" formatCode="#,##0.00000"/>
    </dxf>
  </rfmt>
  <rfmt sheetId="3" sqref="F78">
    <dxf>
      <numFmt numFmtId="186" formatCode="#,##0.0000"/>
    </dxf>
  </rfmt>
  <rfmt sheetId="3" sqref="F78">
    <dxf>
      <numFmt numFmtId="187" formatCode="#,##0.000"/>
    </dxf>
  </rfmt>
  <rfmt sheetId="3" sqref="F78">
    <dxf>
      <numFmt numFmtId="4" formatCode="#,##0.00"/>
    </dxf>
  </rfmt>
  <rfmt sheetId="3" sqref="F7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1.xml><?xml version="1.0" encoding="utf-8"?>
<revisions xmlns="http://schemas.openxmlformats.org/spreadsheetml/2006/main" xmlns:r="http://schemas.openxmlformats.org/officeDocument/2006/relationships">
  <rcc rId="53135" sId="3">
    <oc r="D80" t="inlineStr">
      <is>
        <t>исполнено на 01.06.2023 г.</t>
      </is>
    </oc>
    <nc r="D80" t="inlineStr">
      <is>
        <t>исполнено на 01.07.2023 г.</t>
      </is>
    </nc>
  </rcc>
  <rcc rId="53136" sId="3">
    <oc r="F80" t="inlineStr">
      <is>
        <t>исполнено на 01.06.2022г.</t>
      </is>
    </oc>
    <nc r="F80" t="inlineStr">
      <is>
        <t>исполнено на 01.07.2022г.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район!$A$1:$G$163</formula>
    <oldFormula>район!$A$1:$G$163</oldFormula>
  </rdn>
  <rdn rId="0" localSheetId="3" customView="1" name="Z_61528DAC_5C4C_48F4_ADE2_8A724B05A086_.wvu.Rows" hidden="1" oldHidden="1">
    <formula>район!$70:$70,район!$153:$153</formula>
    <oldFormula>район!$70:$70,район!$153:$153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112.xml><?xml version="1.0" encoding="utf-8"?>
<revisions xmlns="http://schemas.openxmlformats.org/spreadsheetml/2006/main" xmlns:r="http://schemas.openxmlformats.org/officeDocument/2006/relationships">
  <rcc rId="51333" sId="3">
    <oc r="D97">
      <f>SUM(D98:D104)</f>
    </oc>
    <nc r="D97">
      <f>SUM(D98+D99+D100+D101+D104)</f>
    </nc>
  </rcc>
  <rcc rId="51334" sId="3">
    <oc r="D105">
      <f>SUM(D106:D114)</f>
    </oc>
    <nc r="D105">
      <f>SUM(D106+D109+D114+D118)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2.xml><?xml version="1.0" encoding="utf-8"?>
<revisions xmlns="http://schemas.openxmlformats.org/spreadsheetml/2006/main" xmlns:r="http://schemas.openxmlformats.org/officeDocument/2006/relationships">
  <rcc rId="56476" sId="3" numFmtId="4">
    <oc r="D153">
      <v>54</v>
    </oc>
    <nc r="D153">
      <v>3611.99</v>
    </nc>
  </rcc>
  <rcc rId="56477" sId="3" numFmtId="4">
    <oc r="D154">
      <v>425.51949999999999</v>
    </oc>
    <nc r="D154">
      <v>430.31950000000001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21.xml><?xml version="1.0" encoding="utf-8"?>
<revisions xmlns="http://schemas.openxmlformats.org/spreadsheetml/2006/main" xmlns:r="http://schemas.openxmlformats.org/officeDocument/2006/relationships">
  <rcc rId="56341" sId="3" numFmtId="4">
    <oc r="D110">
      <v>0</v>
    </oc>
    <nc r="D110">
      <v>10178.11692</v>
    </nc>
  </rcc>
  <rcc rId="56342" sId="3" numFmtId="4">
    <oc r="D111">
      <v>13163.31812</v>
    </oc>
    <nc r="D111">
      <v>15735.906010000001</v>
    </nc>
  </rcc>
  <rcc rId="56343" sId="3" numFmtId="4">
    <oc r="D112">
      <v>0</v>
    </oc>
    <nc r="D112">
      <v>3466.8888400000001</v>
    </nc>
  </rcc>
  <rcc rId="56344" sId="3" numFmtId="4">
    <oc r="D118">
      <v>286.5</v>
    </oc>
    <nc r="D118">
      <v>477.84</v>
    </nc>
  </rcc>
  <rcc rId="56345" sId="3" numFmtId="4">
    <oc r="D121">
      <v>251.50399999999999</v>
    </oc>
    <nc r="D121">
      <v>261.95400000000001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.xml><?xml version="1.0" encoding="utf-8"?>
<revisions xmlns="http://schemas.openxmlformats.org/spreadsheetml/2006/main" xmlns:r="http://schemas.openxmlformats.org/officeDocument/2006/relationships">
  <rcc rId="55405" sId="3">
    <nc r="A172" t="inlineStr">
      <is>
        <t>Ц41</t>
      </is>
    </nc>
  </rcc>
  <rcc rId="55406" sId="3">
    <nc r="A173" t="inlineStr">
      <is>
        <t>Ц41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.xml><?xml version="1.0" encoding="utf-8"?>
<revisions xmlns="http://schemas.openxmlformats.org/spreadsheetml/2006/main" xmlns:r="http://schemas.openxmlformats.org/officeDocument/2006/relationships">
  <rfmt sheetId="3" sqref="C106" start="0" length="2147483647">
    <dxf>
      <font>
        <b/>
      </font>
    </dxf>
  </rfmt>
  <rfmt sheetId="3" sqref="D106" start="0" length="2147483647">
    <dxf>
      <font>
        <b/>
      </font>
    </dxf>
  </rfmt>
  <rfmt sheetId="3" sqref="F106" start="0" length="2147483647">
    <dxf>
      <font>
        <b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район!$A$1:$G$194</formula>
    <oldFormula>район!$A$1:$G$194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1.xml><?xml version="1.0" encoding="utf-8"?>
<revisions xmlns="http://schemas.openxmlformats.org/spreadsheetml/2006/main" xmlns:r="http://schemas.openxmlformats.org/officeDocument/2006/relationships">
  <rcc rId="49699" sId="3" numFmtId="4">
    <oc r="F7">
      <v>31944.943910000002</v>
    </oc>
    <nc r="F7">
      <v>41063.938099999999</v>
    </nc>
  </rcc>
  <rcc rId="49700" sId="3" numFmtId="4">
    <oc r="F9">
      <v>2064.5104099999999</v>
    </oc>
    <nc r="F9">
      <v>2634.3838700000001</v>
    </nc>
  </rcc>
  <rcc rId="49701" sId="3" numFmtId="4">
    <oc r="F10">
      <v>13.228870000000001</v>
    </oc>
    <nc r="F10">
      <v>18.095420000000001</v>
    </nc>
  </rcc>
  <rcc rId="49702" sId="3" numFmtId="4">
    <oc r="F11">
      <v>2498.02351</v>
    </oc>
    <nc r="F11">
      <v>3126.2687900000001</v>
    </nc>
  </rcc>
  <rcc rId="49703" sId="3" numFmtId="4">
    <oc r="F12">
      <v>-276.98036999999999</v>
    </oc>
    <nc r="F12">
      <v>-381.39436999999998</v>
    </nc>
  </rcc>
  <rcc rId="49704" sId="3" numFmtId="4">
    <oc r="F14">
      <v>2703.9421499999999</v>
    </oc>
    <nc r="F14">
      <v>6470.9753099999998</v>
    </nc>
  </rcc>
  <rcc rId="49705" sId="3" numFmtId="4">
    <oc r="F15">
      <v>0.29969000000000001</v>
    </oc>
    <nc r="F15">
      <v>-3.4452500000000001</v>
    </nc>
  </rcc>
  <rcc rId="49706" sId="3" numFmtId="4">
    <oc r="F16">
      <v>1313.1139000000001</v>
    </oc>
    <nc r="F16">
      <v>1457.3998999999999</v>
    </nc>
  </rcc>
  <rcc rId="49707" sId="3" numFmtId="4">
    <oc r="F17">
      <v>944.40074000000004</v>
    </oc>
    <nc r="F17">
      <v>1139.7031899999999</v>
    </nc>
  </rcc>
  <rcc rId="49708" sId="3" numFmtId="4">
    <oc r="F19">
      <v>523.12360999999999</v>
    </oc>
    <nc r="F19">
      <v>581.36598000000004</v>
    </nc>
  </rcc>
  <rcc rId="49709" sId="3" numFmtId="4">
    <oc r="F21">
      <v>203.47613000000001</v>
    </oc>
    <nc r="F21">
      <v>266.38959999999997</v>
    </nc>
  </rcc>
  <rcc rId="49710" sId="3" numFmtId="4">
    <oc r="F22">
      <v>1618.1253099999999</v>
    </oc>
    <nc r="F22">
      <v>2381.9912199999999</v>
    </nc>
  </rcc>
  <rcc rId="49711" sId="3" numFmtId="4">
    <oc r="F26">
      <v>602.54841999999996</v>
    </oc>
    <nc r="F26">
      <v>812.05891999999994</v>
    </nc>
  </rcc>
  <rcc rId="49712" sId="3" numFmtId="4">
    <oc r="F27">
      <v>16.71</v>
    </oc>
    <nc r="F27">
      <v>22.01</v>
    </nc>
  </rcc>
  <rcc rId="49713" sId="3" numFmtId="4">
    <oc r="F31">
      <v>0.36364999999999997</v>
    </oc>
    <nc r="F31">
      <v>3.65E-3</v>
    </nc>
  </rcc>
  <rcc rId="49714" sId="3" numFmtId="4">
    <oc r="F38">
      <v>2163.4771799999999</v>
    </oc>
    <nc r="F38">
      <v>3354.8548599999999</v>
    </nc>
  </rcc>
  <rcc rId="49715" sId="3" numFmtId="4">
    <oc r="F39">
      <v>425.40550999999999</v>
    </oc>
    <nc r="F39">
      <v>811.11186999999995</v>
    </nc>
  </rcc>
  <rcc rId="49716" sId="3" numFmtId="4">
    <oc r="F40">
      <v>101.02974</v>
    </oc>
    <nc r="F40">
      <v>176.88935000000001</v>
    </nc>
  </rcc>
  <rcc rId="49717" sId="3" numFmtId="4">
    <oc r="F44">
      <v>113.43527</v>
    </oc>
    <nc r="F44">
      <v>164.12064000000001</v>
    </nc>
  </rcc>
  <rcc rId="49718" sId="3" numFmtId="4">
    <oc r="F46">
      <v>317.70154000000002</v>
    </oc>
    <nc r="F46">
      <v>457.53095000000002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район!$A$1:$G$134</formula>
    <oldFormula>район!$A$1:$G$134</oldFormula>
  </rdn>
  <rdn rId="0" localSheetId="3" customView="1" name="Z_61528DAC_5C4C_48F4_ADE2_8A724B05A086_.wvu.Rows" hidden="1" oldHidden="1">
    <formula>район!$124:$124</formula>
    <oldFormula>район!$124:$124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2.xml><?xml version="1.0" encoding="utf-8"?>
<revisions xmlns="http://schemas.openxmlformats.org/spreadsheetml/2006/main" xmlns:r="http://schemas.openxmlformats.org/officeDocument/2006/relationships">
  <rfmt sheetId="3" sqref="C81:D81">
    <dxf>
      <numFmt numFmtId="186" formatCode="#,##0.0000"/>
    </dxf>
  </rfmt>
  <rfmt sheetId="3" sqref="C81:D81">
    <dxf>
      <numFmt numFmtId="187" formatCode="#,##0.000"/>
    </dxf>
  </rfmt>
  <rfmt sheetId="3" sqref="C81:D81">
    <dxf>
      <numFmt numFmtId="4" formatCode="#,##0.00"/>
    </dxf>
  </rfmt>
  <rfmt sheetId="3" sqref="C81:D81">
    <dxf>
      <numFmt numFmtId="167" formatCode="#,##0.0"/>
    </dxf>
  </rfmt>
  <rfmt sheetId="3" sqref="C89:D89">
    <dxf>
      <numFmt numFmtId="186" formatCode="#,##0.0000"/>
    </dxf>
  </rfmt>
  <rfmt sheetId="3" sqref="C89:D89">
    <dxf>
      <numFmt numFmtId="187" formatCode="#,##0.000"/>
    </dxf>
  </rfmt>
  <rfmt sheetId="3" sqref="C89:D89">
    <dxf>
      <numFmt numFmtId="4" formatCode="#,##0.00"/>
    </dxf>
  </rfmt>
  <rfmt sheetId="3" sqref="C89:D89">
    <dxf>
      <numFmt numFmtId="167" formatCode="#,##0.0"/>
    </dxf>
  </rfmt>
  <rfmt sheetId="3" sqref="C91:D91">
    <dxf>
      <numFmt numFmtId="186" formatCode="#,##0.0000"/>
    </dxf>
  </rfmt>
  <rfmt sheetId="3" sqref="C91:D91">
    <dxf>
      <numFmt numFmtId="187" formatCode="#,##0.000"/>
    </dxf>
  </rfmt>
  <rfmt sheetId="3" sqref="C91:D91">
    <dxf>
      <numFmt numFmtId="4" formatCode="#,##0.00"/>
    </dxf>
  </rfmt>
  <rfmt sheetId="3" sqref="C91:D91">
    <dxf>
      <numFmt numFmtId="167" formatCode="#,##0.0"/>
    </dxf>
  </rfmt>
  <rfmt sheetId="3" sqref="C96:D96">
    <dxf>
      <numFmt numFmtId="186" formatCode="#,##0.0000"/>
    </dxf>
  </rfmt>
  <rfmt sheetId="3" sqref="C96:D96">
    <dxf>
      <numFmt numFmtId="187" formatCode="#,##0.000"/>
    </dxf>
  </rfmt>
  <rfmt sheetId="3" sqref="C96:D96">
    <dxf>
      <numFmt numFmtId="4" formatCode="#,##0.00"/>
    </dxf>
  </rfmt>
  <rfmt sheetId="3" sqref="C96:D96">
    <dxf>
      <numFmt numFmtId="167" formatCode="#,##0.0"/>
    </dxf>
  </rfmt>
  <rfmt sheetId="3" sqref="C116:D116">
    <dxf>
      <numFmt numFmtId="186" formatCode="#,##0.0000"/>
    </dxf>
  </rfmt>
  <rfmt sheetId="3" sqref="C116:D116">
    <dxf>
      <numFmt numFmtId="187" formatCode="#,##0.000"/>
    </dxf>
  </rfmt>
  <rfmt sheetId="3" sqref="C116:D116">
    <dxf>
      <numFmt numFmtId="4" formatCode="#,##0.00"/>
    </dxf>
  </rfmt>
  <rfmt sheetId="3" sqref="C116:D116">
    <dxf>
      <numFmt numFmtId="167" formatCode="#,##0.0"/>
    </dxf>
  </rfmt>
  <rfmt sheetId="3" sqref="C183:D183">
    <dxf>
      <numFmt numFmtId="186" formatCode="#,##0.0000"/>
    </dxf>
  </rfmt>
  <rfmt sheetId="3" sqref="C183:D183">
    <dxf>
      <numFmt numFmtId="187" formatCode="#,##0.000"/>
    </dxf>
  </rfmt>
  <rfmt sheetId="3" sqref="C183:D183">
    <dxf>
      <numFmt numFmtId="4" formatCode="#,##0.00"/>
    </dxf>
  </rfmt>
  <rfmt sheetId="3" sqref="C183:D183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211.xml><?xml version="1.0" encoding="utf-8"?>
<revisions xmlns="http://schemas.openxmlformats.org/spreadsheetml/2006/main" xmlns:r="http://schemas.openxmlformats.org/officeDocument/2006/relationships">
  <rrc rId="51551" sId="3" ref="A108:XFD108" action="deleteRow">
    <undo index="2" exp="area" ref3D="1" dr="$A$154:$XFD$154" dn="Z_61528DAC_5C4C_48F4_ADE2_8A724B05A086_.wvu.Rows" sId="3"/>
    <undo index="10" exp="area" ref3D="1" dr="$A$154:$XFD$155" dn="Z_F85EE840_0C31_454A_8951_832C2E9E0600_.wvu.Rows" sId="3"/>
    <undo index="16" exp="area" ref3D="1" dr="$A$154:$XFD$156" dn="Z_B31C8DB7_3E78_4144_A6B5_8DE36DE63F0E_.wvu.Rows" sId="3"/>
    <undo index="26" exp="area" ref3D="1" dr="$A$159:$XFD$160" dn="Z_A54C432C_6C68_4B53_A75C_446EB3A61B2B_.wvu.Rows" sId="3"/>
    <undo index="24" exp="area" ref3D="1" dr="$A$154:$XFD$156" dn="Z_A54C432C_6C68_4B53_A75C_446EB3A61B2B_.wvu.Rows" sId="3"/>
    <undo index="12" exp="area" ref3D="1" dr="$A$154:$XFD$155" dn="Z_5C539BE6_C8E0_453F_AB5E_9E58094195EA_.wvu.Rows" sId="3"/>
    <undo index="38" exp="area" ref3D="1" dr="$A$159:$XFD$160" dn="Z_42584DC0_1D41_4C93_9B38_C388E7B8DAC4_.wvu.Rows" sId="3"/>
    <undo index="36" exp="area" ref3D="1" dr="$A$154:$XFD$156" dn="Z_42584DC0_1D41_4C93_9B38_C388E7B8DAC4_.wvu.Rows" sId="3"/>
    <undo index="34" exp="area" ref3D="1" dr="$A$124:$XFD$124" dn="Z_42584DC0_1D41_4C93_9B38_C388E7B8DAC4_.wvu.Rows" sId="3"/>
    <undo index="0" exp="area" ref3D="1" dr="$A$154:$XFD$155" dn="Z_3DCB9AAA_F09C_4EA6_B992_F93E466D374A_.wvu.Rows" sId="3"/>
    <undo index="18" exp="area" ref3D="1" dr="$A$154:$XFD$156" dn="Z_1A52382B_3765_4E8C_903F_6B8919B7242E_.wvu.Rows" sId="3"/>
    <rfmt sheetId="3" xfDxf="1" s="1" sqref="A108:XFD108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08" start="0" length="0">
      <dxf>
        <font>
          <i/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B108" start="0" length="0">
      <dxf>
        <font>
          <i/>
          <sz val="14"/>
          <color auto="1"/>
          <name val="Times New Roman"/>
          <scheme val="none"/>
        </font>
        <fill>
          <patternFill patternType="solid">
            <bgColor indexed="9"/>
          </patternFill>
        </fill>
        <alignment vertical="center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="1" sqref="C108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08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08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08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08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район!$A$1:$G$163</formula>
    <oldFormula>район!$A$1:$G$163</oldFormula>
  </rdn>
  <rdn rId="0" localSheetId="3" customView="1" name="Z_61528DAC_5C4C_48F4_ADE2_8A724B05A086_.wvu.Rows" hidden="1" oldHidden="1">
    <formula>район!$70:$70,район!$153:$153</formula>
    <oldFormula>район!$70:$70,район!$153:$153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.xml><?xml version="1.0" encoding="utf-8"?>
<revisions xmlns="http://schemas.openxmlformats.org/spreadsheetml/2006/main" xmlns:r="http://schemas.openxmlformats.org/officeDocument/2006/relationships">
  <rcc rId="65871" sId="3" numFmtId="4">
    <oc r="D96">
      <v>1.9744999999999999</v>
    </oc>
    <nc r="D96">
      <v>14.86482</v>
    </nc>
  </rcc>
  <rcc rId="65872" sId="3" numFmtId="4">
    <oc r="D97">
      <v>19</v>
    </oc>
    <nc r="D97">
      <v>52.34</v>
    </nc>
  </rcc>
  <rcc rId="65873" sId="3" numFmtId="4">
    <nc r="D99">
      <v>58.75</v>
    </nc>
  </rcc>
  <rcc rId="65874" sId="3" numFmtId="4">
    <oc r="D100">
      <v>0</v>
    </oc>
    <nc r="D100">
      <v>58.8</v>
    </nc>
  </rcc>
  <rcc rId="65875" sId="3" numFmtId="4">
    <nc r="D101">
      <v>13.95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район!$A$1:$G$199</formula>
    <oldFormula>район!$A$1:$G$199</oldFormula>
  </rdn>
  <rdn rId="0" localSheetId="3" customView="1" name="Z_61528DAC_5C4C_48F4_ADE2_8A724B05A086_.wvu.Rows" hidden="1" oldHidden="1">
    <formula>район!$195:$195</formula>
    <oldFormula>район!$195:$195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.xml><?xml version="1.0" encoding="utf-8"?>
<revisions xmlns="http://schemas.openxmlformats.org/spreadsheetml/2006/main" xmlns:r="http://schemas.openxmlformats.org/officeDocument/2006/relationships">
  <rcc rId="65450" sId="3" numFmtId="4">
    <oc r="F7">
      <v>16047.663790000001</v>
    </oc>
    <nc r="F7">
      <v>29911.191889999998</v>
    </nc>
  </rcc>
  <rcc rId="65451" sId="3" numFmtId="4">
    <oc r="F9">
      <v>1112.4028699999999</v>
    </oc>
    <nc r="F9">
      <v>2323.4438399999999</v>
    </nc>
  </rcc>
  <rcc rId="65452" sId="3" numFmtId="4">
    <oc r="F10">
      <v>4.0147500000000003</v>
    </oc>
    <nc r="F10">
      <v>9.5357299999999992</v>
    </nc>
  </rcc>
  <rcc rId="65453" sId="3" numFmtId="4">
    <oc r="F11">
      <v>1133.2302500000001</v>
    </oc>
    <nc r="F11">
      <v>2484.3757799999998</v>
    </nc>
  </rcc>
  <rcc rId="65454" sId="3" numFmtId="4">
    <oc r="F12">
      <v>-112.38836999999999</v>
    </oc>
    <nc r="F12">
      <v>-297.7373</v>
    </nc>
  </rcc>
  <rcc rId="65455" sId="3" numFmtId="4">
    <oc r="F14">
      <v>-203.67801</v>
    </oc>
    <nc r="F14">
      <v>1908.0211899999999</v>
    </nc>
  </rcc>
  <rcc rId="65456" sId="3" numFmtId="4">
    <oc r="F15">
      <v>-67.579440000000005</v>
    </oc>
    <nc r="F15">
      <v>-66.51737</v>
    </nc>
  </rcc>
  <rcc rId="65457" sId="3" numFmtId="4">
    <oc r="F16">
      <v>4.1973599999999998</v>
    </oc>
    <nc r="F16">
      <v>1333.2173399999999</v>
    </nc>
  </rcc>
  <rcc rId="65458" sId="3" numFmtId="4">
    <oc r="F17">
      <v>-403.34386999999998</v>
    </oc>
    <nc r="F17">
      <v>-380.05275999999998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район!$A$1:$G$199</formula>
    <oldFormula>район!$A$1:$G$199</oldFormula>
  </rdn>
  <rdn rId="0" localSheetId="3" customView="1" name="Z_61528DAC_5C4C_48F4_ADE2_8A724B05A086_.wvu.Rows" hidden="1" oldHidden="1">
    <formula>район!$195:$195</formula>
    <oldFormula>район!$195:$195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1.xml><?xml version="1.0" encoding="utf-8"?>
<revisions xmlns="http://schemas.openxmlformats.org/spreadsheetml/2006/main" xmlns:r="http://schemas.openxmlformats.org/officeDocument/2006/relationships">
  <rcc rId="55748" sId="3">
    <oc r="A2" t="inlineStr">
      <is>
        <t xml:space="preserve">                                                                                Моргаушского муниципального округа на 01.07.2023 г.</t>
      </is>
    </oc>
    <nc r="A2" t="inlineStr">
      <is>
        <t xml:space="preserve">                                                                                Моргаушского муниципального округа на 01.08.2023 г.</t>
      </is>
    </nc>
  </rcc>
  <rcc rId="55749" sId="3">
    <oc r="D4" t="inlineStr">
      <is>
        <t>исполнено на 01.07.2023 г.</t>
      </is>
    </oc>
    <nc r="D4" t="inlineStr">
      <is>
        <t>исполнено на 01.08.2023 г.</t>
      </is>
    </nc>
  </rcc>
  <rcc rId="55750" sId="3">
    <oc r="F4" t="inlineStr">
      <is>
        <t>исполнено на 01.07.2022г.</t>
      </is>
    </oc>
    <nc r="F4" t="inlineStr">
      <is>
        <t>исполнено на 01.08.2022г.</t>
      </is>
    </nc>
  </rcc>
  <rcc rId="55751" sId="3" numFmtId="4">
    <oc r="D7">
      <v>59056.861980000001</v>
    </oc>
    <nc r="D7">
      <v>78533.367310000001</v>
    </nc>
  </rcc>
  <rcc rId="55752" sId="3" numFmtId="4">
    <oc r="D9">
      <v>4722.4044599999997</v>
    </oc>
    <nc r="D9">
      <v>5549.4531900000002</v>
    </nc>
  </rcc>
  <rcc rId="55753" sId="3" numFmtId="4">
    <oc r="D10">
      <v>24.546690000000002</v>
    </oc>
    <nc r="D10">
      <v>29.78669</v>
    </nc>
  </rcc>
  <rcc rId="55754" sId="3" numFmtId="4">
    <oc r="D11">
      <v>5002.9981500000004</v>
    </oc>
    <nc r="D11">
      <v>5887.7533899999999</v>
    </nc>
  </rcc>
  <rcc rId="55755" sId="3" numFmtId="4">
    <oc r="D12">
      <v>-589.21537999999998</v>
    </oc>
    <nc r="D12">
      <v>-668.73458000000005</v>
    </nc>
  </rcc>
  <rcc rId="55756" sId="3" numFmtId="4">
    <oc r="D14">
      <v>10897.30702</v>
    </oc>
    <nc r="D14">
      <v>15942.128769999999</v>
    </nc>
  </rcc>
  <rcc rId="55757" sId="3" numFmtId="4">
    <oc r="D15">
      <v>-57.604320000000001</v>
    </oc>
    <nc r="D15">
      <v>-56.594320000000003</v>
    </nc>
  </rcc>
  <rcc rId="55758" sId="3" numFmtId="4">
    <oc r="D16">
      <v>2025.5919899999999</v>
    </oc>
    <nc r="D16">
      <v>2402.1282799999999</v>
    </nc>
  </rcc>
  <rcc rId="55759" sId="3" numFmtId="4">
    <oc r="D17">
      <v>618.75522999999998</v>
    </oc>
    <nc r="D17">
      <v>692.98518000000001</v>
    </nc>
  </rcc>
  <rcc rId="55760" sId="3" numFmtId="4">
    <oc r="D21">
      <v>198.79891000000001</v>
    </oc>
    <nc r="D21">
      <v>197.34106</v>
    </nc>
  </rcc>
  <rcc rId="55761" sId="3" numFmtId="4">
    <oc r="D22">
      <v>219.65196</v>
    </oc>
    <nc r="D22">
      <v>264.21413000000001</v>
    </nc>
  </rcc>
  <rcc rId="55762" sId="3" numFmtId="4">
    <oc r="D19">
      <v>578.08606999999995</v>
    </oc>
    <nc r="D19">
      <f>SUM(D21:D22)</f>
    </nc>
  </rcc>
  <rcc rId="55763" sId="3" numFmtId="4">
    <oc r="D24">
      <v>4376.9396800000004</v>
    </oc>
    <nc r="D24">
      <v>4912.0013600000002</v>
    </nc>
  </rcc>
  <rcc rId="55764" sId="3" numFmtId="4">
    <oc r="D25">
      <v>465.15246999999999</v>
    </oc>
    <nc r="D25">
      <v>647.28246999999999</v>
    </nc>
  </rcc>
  <rcc rId="55765" sId="3" numFmtId="4">
    <oc r="D23">
      <v>4842.0921500000004</v>
    </oc>
    <nc r="D23">
      <f>SUM(D24:D25)</f>
    </nc>
  </rcc>
  <rcc rId="55766" sId="3" numFmtId="4">
    <oc r="D27">
      <v>-600.10126000000002</v>
    </oc>
    <nc r="D27">
      <v>-606.38526000000002</v>
    </nc>
  </rcc>
  <rcc rId="55767" sId="3" numFmtId="4">
    <oc r="D29">
      <v>926.30873999999994</v>
    </oc>
    <nc r="D29">
      <v>1098.7133100000001</v>
    </nc>
  </rcc>
  <rcc rId="55768" sId="3" numFmtId="4">
    <oc r="D30">
      <v>21.28</v>
    </oc>
    <nc r="D30">
      <v>0</v>
    </nc>
  </rcc>
  <rcc rId="55769" sId="3" numFmtId="4">
    <oc r="D49">
      <v>310.84913</v>
    </oc>
    <nc r="D49">
      <v>339.29154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11.xml><?xml version="1.0" encoding="utf-8"?>
<revisions xmlns="http://schemas.openxmlformats.org/spreadsheetml/2006/main" xmlns:r="http://schemas.openxmlformats.org/officeDocument/2006/relationships">
  <rcc rId="55599" sId="3">
    <oc r="A159" t="inlineStr">
      <is>
        <t>Ц71</t>
      </is>
    </oc>
    <nc r="A159" t="inlineStr">
      <is>
        <t>Ч2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111.xml><?xml version="1.0" encoding="utf-8"?>
<revisions xmlns="http://schemas.openxmlformats.org/spreadsheetml/2006/main" xmlns:r="http://schemas.openxmlformats.org/officeDocument/2006/relationships">
  <rcc rId="51612" sId="3">
    <oc r="B103" t="inlineStr">
      <is>
        <t>Безопасные и качественные автомобильные дороги" муниципальной программы "Развитие транспортной системы "</t>
      </is>
    </oc>
    <nc r="B103" t="inlineStr">
      <is>
        <t>Безопасные и качественные автомобильные дороги" муниципальной программы "Развитие транспортной системы ":</t>
      </is>
    </nc>
  </rcc>
  <rfmt sheetId="3" sqref="B103" start="0" length="2147483647">
    <dxf>
      <font>
        <b/>
      </font>
    </dxf>
  </rfmt>
  <rfmt sheetId="3" sqref="B124" start="0" length="2147483647">
    <dxf>
      <font>
        <b/>
      </font>
    </dxf>
  </rfmt>
  <rfmt sheetId="3" sqref="B124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район!$A$1:$G$163</formula>
    <oldFormula>район!$A$1:$G$163</oldFormula>
  </rdn>
  <rdn rId="0" localSheetId="3" customView="1" name="Z_61528DAC_5C4C_48F4_ADE2_8A724B05A086_.wvu.Rows" hidden="1" oldHidden="1">
    <formula>район!$70:$70,район!$153:$153</formula>
    <oldFormula>район!$70:$70,район!$153:$153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21.xml><?xml version="1.0" encoding="utf-8"?>
<revisions xmlns="http://schemas.openxmlformats.org/spreadsheetml/2006/main" xmlns:r="http://schemas.openxmlformats.org/officeDocument/2006/relationships">
  <rrc rId="54571" sId="3" ref="A101:XFD101" action="insertRow">
    <undo index="16" exp="area" ref3D="1" dr="$A$181:$XFD$182" dn="Z_B31C8DB7_3E78_4144_A6B5_8DE36DE63F0E_.wvu.Rows" sId="3"/>
    <undo index="26" exp="area" ref3D="1" dr="$A$185:$XFD$186" dn="Z_A54C432C_6C68_4B53_A75C_446EB3A61B2B_.wvu.Rows" sId="3"/>
    <undo index="24" exp="area" ref3D="1" dr="$A$181:$XFD$182" dn="Z_A54C432C_6C68_4B53_A75C_446EB3A61B2B_.wvu.Rows" sId="3"/>
    <undo index="12" exp="area" ref3D="1" dr="$A$181:$XFD$181" dn="Z_5C539BE6_C8E0_453F_AB5E_9E58094195EA_.wvu.Rows" sId="3"/>
    <undo index="38" exp="area" ref3D="1" dr="$A$185:$XFD$186" dn="Z_42584DC0_1D41_4C93_9B38_C388E7B8DAC4_.wvu.Rows" sId="3"/>
    <undo index="36" exp="area" ref3D="1" dr="$A$181:$XFD$182" dn="Z_42584DC0_1D41_4C93_9B38_C388E7B8DAC4_.wvu.Rows" sId="3"/>
    <undo index="34" exp="area" ref3D="1" dr="$A$133:$XFD$133" dn="Z_42584DC0_1D41_4C93_9B38_C388E7B8DAC4_.wvu.Rows" sId="3"/>
    <undo index="0" exp="area" ref3D="1" dr="$A$181:$XFD$181" dn="Z_3DCB9AAA_F09C_4EA6_B992_F93E466D374A_.wvu.Rows" sId="3"/>
    <undo index="18" exp="area" ref3D="1" dr="$A$181:$XFD$182" dn="Z_1A52382B_3765_4E8C_903F_6B8919B7242E_.wvu.Rows" sId="3"/>
  </rrc>
  <rrc rId="54572" sId="3" ref="A101:XFD101" action="insertRow">
    <undo index="16" exp="area" ref3D="1" dr="$A$182:$XFD$183" dn="Z_B31C8DB7_3E78_4144_A6B5_8DE36DE63F0E_.wvu.Rows" sId="3"/>
    <undo index="26" exp="area" ref3D="1" dr="$A$186:$XFD$187" dn="Z_A54C432C_6C68_4B53_A75C_446EB3A61B2B_.wvu.Rows" sId="3"/>
    <undo index="24" exp="area" ref3D="1" dr="$A$182:$XFD$183" dn="Z_A54C432C_6C68_4B53_A75C_446EB3A61B2B_.wvu.Rows" sId="3"/>
    <undo index="12" exp="area" ref3D="1" dr="$A$182:$XFD$182" dn="Z_5C539BE6_C8E0_453F_AB5E_9E58094195EA_.wvu.Rows" sId="3"/>
    <undo index="38" exp="area" ref3D="1" dr="$A$186:$XFD$187" dn="Z_42584DC0_1D41_4C93_9B38_C388E7B8DAC4_.wvu.Rows" sId="3"/>
    <undo index="36" exp="area" ref3D="1" dr="$A$182:$XFD$183" dn="Z_42584DC0_1D41_4C93_9B38_C388E7B8DAC4_.wvu.Rows" sId="3"/>
    <undo index="34" exp="area" ref3D="1" dr="$A$134:$XFD$134" dn="Z_42584DC0_1D41_4C93_9B38_C388E7B8DAC4_.wvu.Rows" sId="3"/>
    <undo index="0" exp="area" ref3D="1" dr="$A$182:$XFD$182" dn="Z_3DCB9AAA_F09C_4EA6_B992_F93E466D374A_.wvu.Rows" sId="3"/>
    <undo index="18" exp="area" ref3D="1" dr="$A$182:$XFD$183" dn="Z_1A52382B_3765_4E8C_903F_6B8919B7242E_.wvu.Rows" sId="3"/>
  </rrc>
  <rrc rId="54573" sId="3" ref="A101:XFD101" action="insertRow">
    <undo index="16" exp="area" ref3D="1" dr="$A$183:$XFD$184" dn="Z_B31C8DB7_3E78_4144_A6B5_8DE36DE63F0E_.wvu.Rows" sId="3"/>
    <undo index="26" exp="area" ref3D="1" dr="$A$187:$XFD$188" dn="Z_A54C432C_6C68_4B53_A75C_446EB3A61B2B_.wvu.Rows" sId="3"/>
    <undo index="24" exp="area" ref3D="1" dr="$A$183:$XFD$184" dn="Z_A54C432C_6C68_4B53_A75C_446EB3A61B2B_.wvu.Rows" sId="3"/>
    <undo index="12" exp="area" ref3D="1" dr="$A$183:$XFD$183" dn="Z_5C539BE6_C8E0_453F_AB5E_9E58094195EA_.wvu.Rows" sId="3"/>
    <undo index="38" exp="area" ref3D="1" dr="$A$187:$XFD$188" dn="Z_42584DC0_1D41_4C93_9B38_C388E7B8DAC4_.wvu.Rows" sId="3"/>
    <undo index="36" exp="area" ref3D="1" dr="$A$183:$XFD$184" dn="Z_42584DC0_1D41_4C93_9B38_C388E7B8DAC4_.wvu.Rows" sId="3"/>
    <undo index="34" exp="area" ref3D="1" dr="$A$135:$XFD$135" dn="Z_42584DC0_1D41_4C93_9B38_C388E7B8DAC4_.wvu.Rows" sId="3"/>
    <undo index="0" exp="area" ref3D="1" dr="$A$183:$XFD$183" dn="Z_3DCB9AAA_F09C_4EA6_B992_F93E466D374A_.wvu.Rows" sId="3"/>
    <undo index="18" exp="area" ref3D="1" dr="$A$183:$XFD$184" dn="Z_1A52382B_3765_4E8C_903F_6B8919B7242E_.wvu.Rows" sId="3"/>
  </rrc>
  <rcc rId="54574" sId="3" xfDxf="1" s="1" dxf="1">
    <nc r="B101" t="inlineStr">
      <is>
        <t>Реализация комплекса мероприятий по борьбе с распространением борщевика Сосновского на территории Чувашской Республики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4575" sId="3" numFmtId="4">
    <nc r="C101">
      <v>719.35500000000002</v>
    </nc>
  </rcc>
  <rcc rId="54576" sId="3" numFmtId="4">
    <nc r="D101">
      <v>0</v>
    </nc>
  </rcc>
  <rcc rId="54577" sId="3">
    <nc r="E101">
      <f>SUM(D101/C101*100)</f>
    </nc>
  </rcc>
  <rfmt sheetId="3" xfDxf="1" s="1" sqref="B102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</rfmt>
  <rcc rId="54578" sId="3">
    <nc r="B102" t="inlineStr">
      <is>
        <t>Подготовка проектов межевания земельных участков и на проведение кадастровых работ</t>
      </is>
    </nc>
  </rcc>
  <rcc rId="54579" sId="3" numFmtId="4">
    <nc r="C102">
      <v>213.04398</v>
    </nc>
  </rcc>
  <rcc rId="54580" sId="3" numFmtId="4">
    <nc r="D102">
      <v>0</v>
    </nc>
  </rcc>
  <rcc rId="54581" sId="3">
    <nc r="E102">
      <f>SUM(D102/C102*100)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район!$A$1:$G$193</formula>
    <oldFormula>район!$A$1:$G$193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211.xml><?xml version="1.0" encoding="utf-8"?>
<revisions xmlns="http://schemas.openxmlformats.org/spreadsheetml/2006/main" xmlns:r="http://schemas.openxmlformats.org/officeDocument/2006/relationships">
  <rfmt sheetId="3" sqref="B136" start="0" length="2147483647">
    <dxf>
      <font>
        <b val="0"/>
      </font>
    </dxf>
  </rfmt>
  <rcc rId="51921" sId="3">
    <nc r="B136" t="inlineStr">
      <is>
        <t>Охрана объектов растительного иживотного мира и среды их обитания</t>
      </is>
    </nc>
  </rcc>
  <rfmt sheetId="3" sqref="F136" start="0" length="2147483647">
    <dxf>
      <font>
        <b val="0"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район!$A$1:$G$168</formula>
    <oldFormula>район!$A$1:$G$168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22.xml><?xml version="1.0" encoding="utf-8"?>
<revisions xmlns="http://schemas.openxmlformats.org/spreadsheetml/2006/main" xmlns:r="http://schemas.openxmlformats.org/officeDocument/2006/relationships">
  <rrc rId="55436" sId="3" ref="A163:XFD163" action="insertRow">
    <undo index="16" exp="area" ref3D="1" dr="$A$192:$XFD$193" dn="Z_B31C8DB7_3E78_4144_A6B5_8DE36DE63F0E_.wvu.Rows" sId="3"/>
    <undo index="26" exp="area" ref3D="1" dr="$A$196:$XFD$197" dn="Z_A54C432C_6C68_4B53_A75C_446EB3A61B2B_.wvu.Rows" sId="3"/>
    <undo index="24" exp="area" ref3D="1" dr="$A$192:$XFD$193" dn="Z_A54C432C_6C68_4B53_A75C_446EB3A61B2B_.wvu.Rows" sId="3"/>
    <undo index="12" exp="area" ref3D="1" dr="$A$192:$XFD$192" dn="Z_5C539BE6_C8E0_453F_AB5E_9E58094195EA_.wvu.Rows" sId="3"/>
    <undo index="38" exp="area" ref3D="1" dr="$A$196:$XFD$197" dn="Z_42584DC0_1D41_4C93_9B38_C388E7B8DAC4_.wvu.Rows" sId="3"/>
    <undo index="36" exp="area" ref3D="1" dr="$A$192:$XFD$193" dn="Z_42584DC0_1D41_4C93_9B38_C388E7B8DAC4_.wvu.Rows" sId="3"/>
    <undo index="0" exp="area" ref3D="1" dr="$A$192:$XFD$192" dn="Z_3DCB9AAA_F09C_4EA6_B992_F93E466D374A_.wvu.Rows" sId="3"/>
    <undo index="18" exp="area" ref3D="1" dr="$A$192:$XFD$193" dn="Z_1A52382B_3765_4E8C_903F_6B8919B7242E_.wvu.Rows" sId="3"/>
  </rrc>
  <rrc rId="55437" sId="3" ref="A163:XFD163" action="insertRow">
    <undo index="16" exp="area" ref3D="1" dr="$A$193:$XFD$194" dn="Z_B31C8DB7_3E78_4144_A6B5_8DE36DE63F0E_.wvu.Rows" sId="3"/>
    <undo index="26" exp="area" ref3D="1" dr="$A$197:$XFD$198" dn="Z_A54C432C_6C68_4B53_A75C_446EB3A61B2B_.wvu.Rows" sId="3"/>
    <undo index="24" exp="area" ref3D="1" dr="$A$193:$XFD$194" dn="Z_A54C432C_6C68_4B53_A75C_446EB3A61B2B_.wvu.Rows" sId="3"/>
    <undo index="12" exp="area" ref3D="1" dr="$A$193:$XFD$193" dn="Z_5C539BE6_C8E0_453F_AB5E_9E58094195EA_.wvu.Rows" sId="3"/>
    <undo index="38" exp="area" ref3D="1" dr="$A$197:$XFD$198" dn="Z_42584DC0_1D41_4C93_9B38_C388E7B8DAC4_.wvu.Rows" sId="3"/>
    <undo index="36" exp="area" ref3D="1" dr="$A$193:$XFD$194" dn="Z_42584DC0_1D41_4C93_9B38_C388E7B8DAC4_.wvu.Rows" sId="3"/>
    <undo index="0" exp="area" ref3D="1" dr="$A$193:$XFD$193" dn="Z_3DCB9AAA_F09C_4EA6_B992_F93E466D374A_.wvu.Rows" sId="3"/>
    <undo index="18" exp="area" ref3D="1" dr="$A$193:$XFD$194" dn="Z_1A52382B_3765_4E8C_903F_6B8919B7242E_.wvu.Rows" sId="3"/>
  </rrc>
  <rrc rId="55438" sId="3" ref="A163:XFD163" action="insertRow">
    <undo index="16" exp="area" ref3D="1" dr="$A$194:$XFD$195" dn="Z_B31C8DB7_3E78_4144_A6B5_8DE36DE63F0E_.wvu.Rows" sId="3"/>
    <undo index="26" exp="area" ref3D="1" dr="$A$198:$XFD$199" dn="Z_A54C432C_6C68_4B53_A75C_446EB3A61B2B_.wvu.Rows" sId="3"/>
    <undo index="24" exp="area" ref3D="1" dr="$A$194:$XFD$195" dn="Z_A54C432C_6C68_4B53_A75C_446EB3A61B2B_.wvu.Rows" sId="3"/>
    <undo index="12" exp="area" ref3D="1" dr="$A$194:$XFD$194" dn="Z_5C539BE6_C8E0_453F_AB5E_9E58094195EA_.wvu.Rows" sId="3"/>
    <undo index="38" exp="area" ref3D="1" dr="$A$198:$XFD$199" dn="Z_42584DC0_1D41_4C93_9B38_C388E7B8DAC4_.wvu.Rows" sId="3"/>
    <undo index="36" exp="area" ref3D="1" dr="$A$194:$XFD$195" dn="Z_42584DC0_1D41_4C93_9B38_C388E7B8DAC4_.wvu.Rows" sId="3"/>
    <undo index="0" exp="area" ref3D="1" dr="$A$194:$XFD$194" dn="Z_3DCB9AAA_F09C_4EA6_B992_F93E466D374A_.wvu.Rows" sId="3"/>
    <undo index="18" exp="area" ref3D="1" dr="$A$194:$XFD$195" dn="Z_1A52382B_3765_4E8C_903F_6B8919B7242E_.wvu.Rows" sId="3"/>
  </rrc>
  <rcc rId="55439" sId="3" xfDxf="1" s="1" dxf="1">
    <nc r="B163" t="inlineStr">
      <is>
        <t>Обеспечение деятельности муниципальных организаций дополнительного образования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440" sId="3" numFmtId="4">
    <nc r="C163">
      <v>6230.0020000000004</v>
    </nc>
  </rcc>
  <rcc rId="55441" sId="3" numFmtId="4">
    <nc r="D163">
      <v>5040.4780000000001</v>
    </nc>
  </rcc>
  <rfmt sheetId="3" sqref="B164" start="0" length="0">
    <dxf/>
  </rfmt>
  <rcc rId="55442" sId="3" xfDxf="1" s="1" dxf="1">
    <nc r="B164" t="inlineStr">
      <is>
        <t>Софинансирование расходных обязательств муниципальных образований, связанных с повышением заработной платы педагогических работников муниципальных организаций дополнительного образования детей в соответствии с Указом Президента Российской Федерации от 1 июня 2012 года № 761 "О Национальной стратегии действий в интересах детей на 2012-2017 годы"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443" sId="3" numFmtId="4">
    <nc r="C164">
      <v>2860.2159999999999</v>
    </nc>
  </rcc>
  <rcc rId="55444" sId="3" numFmtId="4">
    <nc r="D164">
      <v>1087.2159999999999</v>
    </nc>
  </rcc>
  <rcc rId="55445" sId="3">
    <nc r="A162" t="inlineStr">
      <is>
        <t>Ц71</t>
      </is>
    </nc>
  </rcc>
  <rcc rId="55446" sId="3">
    <nc r="A163" t="inlineStr">
      <is>
        <t>Ц71</t>
      </is>
    </nc>
  </rcc>
  <rcc rId="55447" sId="3">
    <nc r="A164" t="inlineStr">
      <is>
        <t>Ц71</t>
      </is>
    </nc>
  </rcc>
  <rfmt sheetId="3" sqref="A162:A164" start="0" length="2147483647">
    <dxf>
      <font>
        <i/>
      </font>
    </dxf>
  </rfmt>
  <rcc rId="55448" sId="3" xfDxf="1" s="1" dxf="1">
    <nc r="B165" t="inlineStr">
      <is>
        <t>Обеспечение деятельности муниципальных детско-юношеских спортивных школ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449" sId="3">
    <nc r="A165" t="inlineStr">
      <is>
        <t>Ц52</t>
      </is>
    </nc>
  </rcc>
  <rcc rId="55450" sId="3" numFmtId="4">
    <nc r="C165">
      <v>8589.9079999999994</v>
    </nc>
  </rcc>
  <rcc rId="55451" sId="3" numFmtId="4">
    <nc r="D165">
      <v>4385.4859999999999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3.xml><?xml version="1.0" encoding="utf-8"?>
<revisions xmlns="http://schemas.openxmlformats.org/spreadsheetml/2006/main" xmlns:r="http://schemas.openxmlformats.org/officeDocument/2006/relationships">
  <rcc rId="64697" sId="3" odxf="1" dxf="1" numFmtId="4">
    <oc r="F14">
      <v>1105.4792600000001</v>
    </oc>
    <nc r="F14">
      <v>-203.67801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698" sId="3" odxf="1" dxf="1" numFmtId="4">
    <oc r="F15">
      <v>6.5893899999999999</v>
    </oc>
    <nc r="F15">
      <v>-67.579440000000005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699" sId="3" odxf="1" dxf="1" numFmtId="4">
    <oc r="F16">
      <v>20.192</v>
    </oc>
    <nc r="F16">
      <v>4.1973599999999998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700" sId="3" odxf="1" dxf="1" numFmtId="4">
    <oc r="F17">
      <v>393.56384000000003</v>
    </oc>
    <nc r="F17">
      <v>-403.34386999999998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701" sId="3" odxf="1" dxf="1" numFmtId="4">
    <oc r="F19">
      <v>360.89614999999998</v>
    </oc>
    <nc r="F19">
      <v>87.481049999999996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702" sId="3" numFmtId="4">
    <oc r="F22">
      <v>61.877450000000003</v>
    </oc>
    <nc r="F22">
      <v>97.310670000000002</v>
    </nc>
  </rcc>
  <rcc rId="64703" sId="3">
    <oc r="B24" t="inlineStr">
      <is>
        <t>земельный налог с организации</t>
      </is>
    </oc>
    <nc r="B24" t="inlineStr">
      <is>
        <t>земельный налог с организаций</t>
      </is>
    </nc>
  </rcc>
  <rcc rId="64704" sId="3" numFmtId="4">
    <oc r="F24">
      <v>5.0790000000000002E-2</v>
    </oc>
    <nc r="F24">
      <v>0.27078999999999998</v>
    </nc>
  </rcc>
  <rcc rId="64705" sId="3" numFmtId="4">
    <oc r="F25">
      <v>-108.84723</v>
    </oc>
    <nc r="F25">
      <v>-22.324300000000001</v>
    </nc>
  </rcc>
  <rcc rId="64706" sId="3" numFmtId="4">
    <oc r="F27">
      <v>-729.27526</v>
    </oc>
    <nc r="F27">
      <v>-728.97626000000002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31.xml><?xml version="1.0" encoding="utf-8"?>
<revisions xmlns="http://schemas.openxmlformats.org/spreadsheetml/2006/main" xmlns:r="http://schemas.openxmlformats.org/officeDocument/2006/relationships">
  <rcc rId="64344" sId="3" numFmtId="4">
    <nc r="D156">
      <v>0</v>
    </nc>
  </rcc>
  <rcc rId="64345" sId="3">
    <nc r="E156">
      <f>SUM(D156/C156*100)</f>
    </nc>
  </rcc>
  <rcc rId="64346" sId="3">
    <oc r="B157" t="inlineStr">
      <is>
        <t>Дополнительное финансовое обеспечение мероприятий по организации бесплатного горячего питания детей из многодетных малоимущих семей, обучающихся по образовательным программам основного общего и среднего общего образования в муниципальных образовательных</t>
      </is>
    </oc>
    <nc r="B157" t="inlineStr">
      <is>
        <t>Дополнительное финансовое обеспечение мероприятий по организации бесплатного горячего питания детей из многодетных малоимущих семей, обучающихся по образовательным программам основного общего и среднего общего образования в муниципальных образовательных(субсидии на иные цели)</t>
      </is>
    </nc>
  </rcc>
  <rcc rId="64347" sId="3">
    <oc r="B156" t="inlineStr">
      <is>
        <t>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    </is>
    </oc>
    <nc r="B156" t="inlineStr">
      <is>
        <t>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организаций(субсидии на иные цели)</t>
      </is>
    </nc>
  </rcc>
  <rrc rId="64348" sId="3" ref="A157:XFD157" action="insertRow">
    <undo index="0" exp="area" ref3D="1" dr="$A$196:$XFD$196" dn="Z_61528DAC_5C4C_48F4_ADE2_8A724B05A086_.wvu.Rows" sId="3"/>
    <undo index="16" exp="area" ref3D="1" dr="$A$191:$XFD$192" dn="Z_B31C8DB7_3E78_4144_A6B5_8DE36DE63F0E_.wvu.Rows" sId="3"/>
    <undo index="26" exp="area" ref3D="1" dr="$A$195:$XFD$196" dn="Z_A54C432C_6C68_4B53_A75C_446EB3A61B2B_.wvu.Rows" sId="3"/>
    <undo index="24" exp="area" ref3D="1" dr="$A$191:$XFD$192" dn="Z_A54C432C_6C68_4B53_A75C_446EB3A61B2B_.wvu.Rows" sId="3"/>
    <undo index="12" exp="area" ref3D="1" dr="$A$191:$XFD$191" dn="Z_5C539BE6_C8E0_453F_AB5E_9E58094195EA_.wvu.Rows" sId="3"/>
    <undo index="38" exp="area" ref3D="1" dr="$A$195:$XFD$196" dn="Z_42584DC0_1D41_4C93_9B38_C388E7B8DAC4_.wvu.Rows" sId="3"/>
    <undo index="36" exp="area" ref3D="1" dr="$A$191:$XFD$192" dn="Z_42584DC0_1D41_4C93_9B38_C388E7B8DAC4_.wvu.Rows" sId="3"/>
    <undo index="0" exp="area" ref3D="1" dr="$A$191:$XFD$191" dn="Z_3DCB9AAA_F09C_4EA6_B992_F93E466D374A_.wvu.Rows" sId="3"/>
    <undo index="18" exp="area" ref3D="1" dr="$A$191:$XFD$192" dn="Z_1A52382B_3765_4E8C_903F_6B8919B7242E_.wvu.Rows" sId="3"/>
  </rrc>
  <rcc rId="64349" sId="3">
    <nc r="A157" t="inlineStr">
      <is>
        <t>Ц71</t>
      </is>
    </nc>
  </rcc>
  <rcc rId="64350" sId="3" xfDxf="1" s="1" dxf="1">
    <nc r="B157" t="inlineStr">
      <is>
    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64351" sId="3" numFmtId="4">
    <nc r="C157">
      <v>15268.844440000001</v>
    </nc>
  </rcc>
  <rcc rId="64352" sId="3" numFmtId="4">
    <nc r="D157">
      <v>0</v>
    </nc>
  </rcc>
  <rcc rId="64353" sId="3">
    <nc r="E157">
      <f>SUM(D157/C157*100)</f>
    </nc>
  </rcc>
  <rrc rId="64354" sId="3" ref="A160:XFD160" action="insertRow">
    <undo index="0" exp="area" ref3D="1" dr="$A$197:$XFD$197" dn="Z_61528DAC_5C4C_48F4_ADE2_8A724B05A086_.wvu.Rows" sId="3"/>
    <undo index="16" exp="area" ref3D="1" dr="$A$192:$XFD$193" dn="Z_B31C8DB7_3E78_4144_A6B5_8DE36DE63F0E_.wvu.Rows" sId="3"/>
    <undo index="26" exp="area" ref3D="1" dr="$A$196:$XFD$197" dn="Z_A54C432C_6C68_4B53_A75C_446EB3A61B2B_.wvu.Rows" sId="3"/>
    <undo index="24" exp="area" ref3D="1" dr="$A$192:$XFD$193" dn="Z_A54C432C_6C68_4B53_A75C_446EB3A61B2B_.wvu.Rows" sId="3"/>
    <undo index="12" exp="area" ref3D="1" dr="$A$192:$XFD$192" dn="Z_5C539BE6_C8E0_453F_AB5E_9E58094195EA_.wvu.Rows" sId="3"/>
    <undo index="38" exp="area" ref3D="1" dr="$A$196:$XFD$197" dn="Z_42584DC0_1D41_4C93_9B38_C388E7B8DAC4_.wvu.Rows" sId="3"/>
    <undo index="36" exp="area" ref3D="1" dr="$A$192:$XFD$193" dn="Z_42584DC0_1D41_4C93_9B38_C388E7B8DAC4_.wvu.Rows" sId="3"/>
    <undo index="0" exp="area" ref3D="1" dr="$A$192:$XFD$192" dn="Z_3DCB9AAA_F09C_4EA6_B992_F93E466D374A_.wvu.Rows" sId="3"/>
    <undo index="18" exp="area" ref3D="1" dr="$A$192:$XFD$193" dn="Z_1A52382B_3765_4E8C_903F_6B8919B7242E_.wvu.Rows" sId="3"/>
  </rrc>
  <rcc rId="64355" sId="3">
    <nc r="A160" t="inlineStr">
      <is>
        <t>Ч2</t>
      </is>
    </nc>
  </rcc>
  <rcc rId="64356" sId="3">
    <nc r="B160" t="inlineStr">
      <is>
        <t>Обеспечение безопасности участия детей в дорожном движении (местные субсидии на иные цели)</t>
      </is>
    </nc>
  </rcc>
  <rcc rId="64357" sId="3" numFmtId="4">
    <nc r="C160">
      <v>200</v>
    </nc>
  </rcc>
  <rcc rId="64358" sId="3" numFmtId="4">
    <nc r="D160">
      <v>0</v>
    </nc>
  </rcc>
  <rcc rId="64359" sId="3">
    <nc r="E160">
      <f>SUM(D160/C160*100)</f>
    </nc>
  </rcc>
  <rrc rId="64360" sId="3" ref="A155:XFD155" action="deleteRow">
    <undo index="0" exp="area" ref3D="1" dr="$A$198:$XFD$198" dn="Z_61528DAC_5C4C_48F4_ADE2_8A724B05A086_.wvu.Rows" sId="3"/>
    <undo index="16" exp="area" ref3D="1" dr="$A$193:$XFD$194" dn="Z_B31C8DB7_3E78_4144_A6B5_8DE36DE63F0E_.wvu.Rows" sId="3"/>
    <undo index="26" exp="area" ref3D="1" dr="$A$197:$XFD$198" dn="Z_A54C432C_6C68_4B53_A75C_446EB3A61B2B_.wvu.Rows" sId="3"/>
    <undo index="24" exp="area" ref3D="1" dr="$A$193:$XFD$194" dn="Z_A54C432C_6C68_4B53_A75C_446EB3A61B2B_.wvu.Rows" sId="3"/>
    <undo index="12" exp="area" ref3D="1" dr="$A$193:$XFD$193" dn="Z_5C539BE6_C8E0_453F_AB5E_9E58094195EA_.wvu.Rows" sId="3"/>
    <undo index="38" exp="area" ref3D="1" dr="$A$197:$XFD$198" dn="Z_42584DC0_1D41_4C93_9B38_C388E7B8DAC4_.wvu.Rows" sId="3"/>
    <undo index="36" exp="area" ref3D="1" dr="$A$193:$XFD$194" dn="Z_42584DC0_1D41_4C93_9B38_C388E7B8DAC4_.wvu.Rows" sId="3"/>
    <undo index="0" exp="area" ref3D="1" dr="$A$193:$XFD$193" dn="Z_3DCB9AAA_F09C_4EA6_B992_F93E466D374A_.wvu.Rows" sId="3"/>
    <undo index="18" exp="area" ref3D="1" dr="$A$193:$XFD$194" dn="Z_1A52382B_3765_4E8C_903F_6B8919B7242E_.wvu.Rows" sId="3"/>
    <rfmt sheetId="3" xfDxf="1" s="1" sqref="A155:XFD155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55" t="inlineStr">
        <is>
          <t>Ч2</t>
        </is>
      </nc>
      <ndxf>
        <font>
          <i/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55" t="inlineStr">
        <is>
          <t>Обеспечение безопасности участия детей в дорожном движении (местные субсидии на иные цели)</t>
        </is>
      </nc>
      <ndxf>
        <font>
          <i/>
          <sz val="16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3" s="1" dxf="1" numFmtId="4">
      <nc r="C155">
        <v>200</v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 numFmtId="4">
      <nc r="D155">
        <v>0</v>
      </nc>
      <ndxf>
        <font>
          <i/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155">
        <f>SUM(D155/C155*100)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15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5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3" customView="1" name="Z_61528DAC_5C4C_48F4_ADE2_8A724B05A086_.wvu.Rows" hidden="1" oldHidden="1">
    <formula>район!$197:$197</formula>
    <oldFormula>район!$197:$197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311.xml><?xml version="1.0" encoding="utf-8"?>
<revisions xmlns="http://schemas.openxmlformats.org/spreadsheetml/2006/main" xmlns:r="http://schemas.openxmlformats.org/officeDocument/2006/relationships">
  <rcc rId="55929" sId="3" numFmtId="4">
    <oc r="D73">
      <v>17046.5661</v>
    </oc>
    <nc r="D73">
      <v>18114.461579999999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2.xml><?xml version="1.0" encoding="utf-8"?>
<revisions xmlns="http://schemas.openxmlformats.org/spreadsheetml/2006/main" xmlns:r="http://schemas.openxmlformats.org/officeDocument/2006/relationships">
  <rcc rId="54396" sId="3">
    <nc r="A112" t="inlineStr">
      <is>
        <t>A4</t>
      </is>
    </nc>
  </rcc>
  <rcc rId="54397" sId="3" xfDxf="1" s="1" dxf="1">
    <oc r="B112" t="inlineStr">
      <is>
        <t>Управление и распоряжение муниципальным имуществом</t>
      </is>
    </oc>
    <nc r="B112" t="inlineStr">
      <is>
        <t>Сопровождение и информационное наполнение автоматизированной информационной системы управления и распоряжения муниципальным имуществом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4398" sId="3">
    <nc r="A113" t="inlineStr">
      <is>
        <t>A6</t>
      </is>
    </nc>
  </rcc>
  <rcc rId="54399" sId="3" numFmtId="4">
    <oc r="D114">
      <v>0</v>
    </oc>
    <nc r="D114">
      <v>261.61290000000002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211.xml><?xml version="1.0" encoding="utf-8"?>
<revisions xmlns="http://schemas.openxmlformats.org/spreadsheetml/2006/main" xmlns:r="http://schemas.openxmlformats.org/officeDocument/2006/relationships">
  <rfmt sheetId="3" sqref="D58">
    <dxf>
      <numFmt numFmtId="186" formatCode="#,##0.0000"/>
    </dxf>
  </rfmt>
  <rfmt sheetId="3" sqref="D58">
    <dxf>
      <numFmt numFmtId="187" formatCode="#,##0.000"/>
    </dxf>
  </rfmt>
  <rfmt sheetId="3" sqref="D58">
    <dxf>
      <numFmt numFmtId="4" formatCode="#,##0.00"/>
    </dxf>
  </rfmt>
  <rfmt sheetId="3" sqref="D5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3.xml><?xml version="1.0" encoding="utf-8"?>
<revisions xmlns="http://schemas.openxmlformats.org/spreadsheetml/2006/main" xmlns:r="http://schemas.openxmlformats.org/officeDocument/2006/relationships">
  <rcc rId="56163" sId="3" numFmtId="4">
    <oc r="F69">
      <v>898.2</v>
    </oc>
    <nc r="F69">
      <v>31066.644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.xml><?xml version="1.0" encoding="utf-8"?>
<revisions xmlns="http://schemas.openxmlformats.org/spreadsheetml/2006/main" xmlns:r="http://schemas.openxmlformats.org/officeDocument/2006/relationships">
  <rfmt sheetId="3" sqref="D190">
    <dxf>
      <alignment vertical="bottom" readingOrder="0"/>
    </dxf>
  </rfmt>
  <rfmt sheetId="3" sqref="C190">
    <dxf>
      <alignment vertical="bottom" readingOrder="0"/>
    </dxf>
  </rfmt>
  <rfmt sheetId="3" sqref="C186:E186">
    <dxf>
      <alignment vertical="bottom" readingOrder="0"/>
    </dxf>
  </rfmt>
  <rfmt sheetId="3" sqref="C185:E185">
    <dxf>
      <alignment vertical="bottom" readingOrder="0"/>
    </dxf>
  </rfmt>
  <rfmt sheetId="3" sqref="C175:F184">
    <dxf>
      <alignment vertical="bottom" readingOrder="0"/>
    </dxf>
  </rfmt>
  <rfmt sheetId="3" sqref="C168:D171">
    <dxf>
      <alignment vertical="bottom" readingOrder="0"/>
    </dxf>
  </rfmt>
  <rfmt sheetId="3" sqref="C141:D149">
    <dxf>
      <alignment vertical="bottom" readingOrder="0"/>
    </dxf>
  </rfmt>
  <rfmt sheetId="3" sqref="C128:D138">
    <dxf>
      <alignment vertical="bottom" readingOrder="0"/>
    </dxf>
  </rfmt>
  <rfmt sheetId="3" sqref="C110:E121">
    <dxf>
      <alignment vertical="bottom" readingOrder="0"/>
    </dxf>
  </rfmt>
  <rfmt sheetId="3" sqref="C122:D122">
    <dxf>
      <alignment vertical="bottom" readingOrder="0"/>
    </dxf>
  </rfmt>
  <rfmt sheetId="3" sqref="C100:D105">
    <dxf>
      <alignment vertical="bottom" readingOrder="0"/>
    </dxf>
  </rfmt>
  <rfmt sheetId="3" sqref="C107:D107">
    <dxf>
      <alignment vertical="bottom" readingOrder="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1.xml><?xml version="1.0" encoding="utf-8"?>
<revisions xmlns="http://schemas.openxmlformats.org/spreadsheetml/2006/main" xmlns:r="http://schemas.openxmlformats.org/officeDocument/2006/relationships">
  <rcc rId="56193" sId="3" numFmtId="4">
    <oc r="F69">
      <v>31066.644</v>
    </oc>
    <nc r="F69">
      <v>1047.9000000000001</v>
    </nc>
  </rcc>
  <rcc rId="56194" sId="3" numFmtId="4">
    <oc r="F71">
      <v>88197.140729999999</v>
    </oc>
    <nc r="F71">
      <v>109011.43051999999</v>
    </nc>
  </rcc>
  <rcc rId="56195" sId="3" numFmtId="4">
    <oc r="F72">
      <v>249279.08241999999</v>
    </oc>
    <nc r="F72">
      <v>273484.35567999998</v>
    </nc>
  </rcc>
  <rcc rId="56196" sId="3" numFmtId="4">
    <oc r="F74">
      <v>2206.79927</v>
    </oc>
    <nc r="F74">
      <v>3891.9715099999999</v>
    </nc>
  </rcc>
  <rfmt sheetId="3" sqref="F77">
    <dxf>
      <numFmt numFmtId="4" formatCode="#,##0.00"/>
    </dxf>
  </rfmt>
  <rfmt sheetId="3" sqref="F77">
    <dxf>
      <numFmt numFmtId="187" formatCode="#,##0.000"/>
    </dxf>
  </rfmt>
  <rfmt sheetId="3" sqref="F77">
    <dxf>
      <numFmt numFmtId="186" formatCode="#,##0.0000"/>
    </dxf>
  </rfmt>
  <rfmt sheetId="3" sqref="F77">
    <dxf>
      <numFmt numFmtId="172" formatCode="#,##0.00000"/>
    </dxf>
  </rfmt>
  <rcc rId="56197" sId="3" numFmtId="4">
    <oc r="F83">
      <v>22608.65814</v>
    </oc>
    <nc r="F83">
      <v>26730.679550000001</v>
    </nc>
  </rcc>
  <rcc rId="56198" sId="3" numFmtId="4">
    <oc r="F85">
      <v>2692.12916</v>
    </oc>
    <nc r="F85">
      <v>3082.92857</v>
    </nc>
  </rcc>
  <rcc rId="56199" sId="3" numFmtId="4">
    <oc r="F88">
      <v>7614.56639</v>
    </oc>
    <nc r="F88">
      <v>8452.2443899999998</v>
    </nc>
  </rcc>
  <rcc rId="56200" sId="3" numFmtId="4">
    <oc r="F91">
      <v>843.00282000000004</v>
    </oc>
    <nc r="F91">
      <v>1053.6747800000001</v>
    </nc>
  </rcc>
  <rcc rId="56201" sId="3" numFmtId="4">
    <oc r="F93">
      <v>627.4</v>
    </oc>
    <nc r="F93">
      <v>700.49396000000002</v>
    </nc>
  </rcc>
  <rcc rId="56202" sId="3" numFmtId="4">
    <oc r="F94">
      <v>1525.5446300000001</v>
    </oc>
    <nc r="F94">
      <v>1764.24308</v>
    </nc>
  </rcc>
  <rcc rId="56203" sId="3" numFmtId="4">
    <oc r="F95">
      <v>338.61394999999999</v>
    </oc>
    <nc r="F95">
      <v>377.69394999999997</v>
    </nc>
  </rcc>
  <rcc rId="56204" sId="3" numFmtId="4">
    <oc r="F96">
      <v>360.45499999999998</v>
    </oc>
    <nc r="F96">
      <v>370.40499999999997</v>
    </nc>
  </rcc>
  <rcc rId="56205" sId="3" numFmtId="4">
    <oc r="F100">
      <v>16.2</v>
    </oc>
    <nc r="F100">
      <v>51.9315</v>
    </nc>
  </rcc>
  <rcc rId="56206" sId="3" numFmtId="4">
    <oc r="F104">
      <v>0</v>
    </oc>
    <nc r="F104">
      <v>446.65273999999999</v>
    </nc>
  </rcc>
  <rcc rId="56207" sId="3" numFmtId="4">
    <oc r="F106">
      <v>42256.337099999997</v>
    </oc>
    <nc r="F106">
      <v>50105.246149999999</v>
    </nc>
  </rcc>
  <rcc rId="56208" sId="3" numFmtId="4">
    <oc r="F116">
      <v>2032.7973</v>
    </oc>
    <nc r="F116">
      <v>2159.0097099999998</v>
    </nc>
  </rcc>
  <rcc rId="56209" sId="3" numFmtId="4">
    <oc r="F125">
      <v>4407.2872600000001</v>
    </oc>
    <nc r="F125">
      <v>4451.3663100000003</v>
    </nc>
  </rcc>
  <rcc rId="56210" sId="3" numFmtId="4">
    <oc r="F130">
      <v>5422.0600100000001</v>
    </oc>
    <nc r="F130">
      <v>21288.646949999998</v>
    </nc>
  </rcc>
  <rcc rId="56211" sId="3" numFmtId="4">
    <oc r="F138">
      <v>10399.65134</v>
    </oc>
    <nc r="F138">
      <v>16738.687190000001</v>
    </nc>
  </rcc>
  <rcc rId="56212" sId="3" numFmtId="4">
    <oc r="F152">
      <v>52906.044000000002</v>
    </oc>
    <nc r="F152">
      <v>61899.877899999999</v>
    </nc>
  </rcc>
  <rcc rId="56213" sId="3" numFmtId="4">
    <oc r="F156">
      <v>210737.50258</v>
    </oc>
    <nc r="F156">
      <v>229575.77608000001</v>
    </nc>
  </rcc>
  <rcc rId="56214" sId="3" numFmtId="4">
    <oc r="F161">
      <v>12535.20462</v>
    </oc>
    <nc r="F161">
      <v>15625.045620000001</v>
    </nc>
  </rcc>
  <rcc rId="56215" sId="3" numFmtId="4">
    <oc r="F167">
      <v>2485.366</v>
    </oc>
    <nc r="F167">
      <v>2486.5659999999998</v>
    </nc>
  </rcc>
  <rcc rId="56216" sId="3" numFmtId="4">
    <oc r="F168">
      <v>1313.05205</v>
    </oc>
    <nc r="F168">
      <v>1530.0798600000001</v>
    </nc>
  </rcc>
  <rcc rId="56217" sId="3" numFmtId="4">
    <oc r="F171">
      <v>30219.246780000001</v>
    </oc>
    <nc r="F171">
      <v>34158.989860000001</v>
    </nc>
  </rcc>
  <rcc rId="56218" sId="3" numFmtId="4">
    <oc r="F177">
      <v>697.270174</v>
    </oc>
    <nc r="F177">
      <v>1034.5808099999999</v>
    </nc>
  </rcc>
  <rcc rId="56219" sId="3" numFmtId="4">
    <oc r="F179">
      <v>7.0180899999999999</v>
    </oc>
    <nc r="F179">
      <v>8.3932300000000009</v>
    </nc>
  </rcc>
  <rcc rId="56220" sId="3" numFmtId="4">
    <oc r="F180">
      <v>4565.1830900000004</v>
    </oc>
    <nc r="F180">
      <v>5219.9990900000003</v>
    </nc>
  </rcc>
  <rcc rId="56221" sId="3" numFmtId="4">
    <oc r="F188">
      <v>237.19435999999999</v>
    </oc>
    <nc r="F188">
      <v>242.53376</v>
    </nc>
  </rcc>
  <rcc rId="56222" sId="3" numFmtId="4">
    <oc r="F184">
      <v>34991.951549999998</v>
    </oc>
    <nc r="F184">
      <v>35144.420160000001</v>
    </nc>
  </rcc>
  <rcc rId="56223" sId="3" numFmtId="4">
    <oc r="F190">
      <v>345.95400000000001</v>
    </oc>
    <nc r="F190">
      <v>384.49400000000003</v>
    </nc>
  </rcc>
  <rcc rId="56224" sId="3" numFmtId="4">
    <oc r="F192">
      <v>3504.5329999999999</v>
    </oc>
    <nc r="F192">
      <v>4412.9120000000003</v>
    </nc>
  </rcc>
  <rfmt sheetId="3" sqref="F201">
    <dxf>
      <numFmt numFmtId="4" formatCode="#,##0.00"/>
    </dxf>
  </rfmt>
  <rfmt sheetId="3" sqref="F201">
    <dxf>
      <numFmt numFmtId="187" formatCode="#,##0.000"/>
    </dxf>
  </rfmt>
  <rfmt sheetId="3" sqref="F201">
    <dxf>
      <numFmt numFmtId="186" formatCode="#,##0.0000"/>
    </dxf>
  </rfmt>
  <rfmt sheetId="3" sqref="F201">
    <dxf>
      <numFmt numFmtId="172" formatCode="#,##0.00000"/>
    </dxf>
  </rfmt>
  <rfmt sheetId="3" sqref="F78">
    <dxf>
      <numFmt numFmtId="4" formatCode="#,##0.00"/>
    </dxf>
  </rfmt>
  <rfmt sheetId="3" sqref="F78">
    <dxf>
      <numFmt numFmtId="187" formatCode="#,##0.000"/>
    </dxf>
  </rfmt>
  <rfmt sheetId="3" sqref="F78">
    <dxf>
      <numFmt numFmtId="186" formatCode="#,##0.000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11.xml><?xml version="1.0" encoding="utf-8"?>
<revisions xmlns="http://schemas.openxmlformats.org/spreadsheetml/2006/main" xmlns:r="http://schemas.openxmlformats.org/officeDocument/2006/relationships">
  <rcc rId="52197" sId="3" xfDxf="1" s="1" dxf="1">
    <nc r="B144" t="inlineStr">
      <is>
        <t>Обеспечение деятельности муниципальных общеобразовательных организаций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4" start="0" length="2147483647">
    <dxf>
      <font>
        <i/>
      </font>
    </dxf>
  </rfmt>
  <rcc rId="52198" sId="3" numFmtId="4">
    <nc r="C144">
      <v>8657.3709999999992</v>
    </nc>
  </rcc>
  <rcc rId="52199" sId="3" numFmtId="4">
    <nc r="D144">
      <v>3319.3820000000001</v>
    </nc>
  </rcc>
  <rrc rId="52200" sId="3" ref="A146:XFD146" action="insertRow">
    <undo index="16" exp="area" ref3D="1" dr="$A$171:$XFD$172" dn="Z_B31C8DB7_3E78_4144_A6B5_8DE36DE63F0E_.wvu.Rows" sId="3"/>
    <undo index="26" exp="area" ref3D="1" dr="$A$175:$XFD$176" dn="Z_A54C432C_6C68_4B53_A75C_446EB3A61B2B_.wvu.Rows" sId="3"/>
    <undo index="24" exp="area" ref3D="1" dr="$A$171:$XFD$172" dn="Z_A54C432C_6C68_4B53_A75C_446EB3A61B2B_.wvu.Rows" sId="3"/>
    <undo index="12" exp="area" ref3D="1" dr="$A$171:$XFD$171" dn="Z_5C539BE6_C8E0_453F_AB5E_9E58094195EA_.wvu.Rows" sId="3"/>
    <undo index="38" exp="area" ref3D="1" dr="$A$175:$XFD$176" dn="Z_42584DC0_1D41_4C93_9B38_C388E7B8DAC4_.wvu.Rows" sId="3"/>
    <undo index="36" exp="area" ref3D="1" dr="$A$171:$XFD$172" dn="Z_42584DC0_1D41_4C93_9B38_C388E7B8DAC4_.wvu.Rows" sId="3"/>
    <undo index="0" exp="area" ref3D="1" dr="$A$171:$XFD$171" dn="Z_3DCB9AAA_F09C_4EA6_B992_F93E466D374A_.wvu.Rows" sId="3"/>
    <undo index="18" exp="area" ref3D="1" dr="$A$171:$XFD$172" dn="Z_1A52382B_3765_4E8C_903F_6B8919B7242E_.wvu.Rows" sId="3"/>
  </rrc>
  <rcc rId="52201" sId="3" xfDxf="1" s="1" dxf="1">
    <nc r="B145" t="inlineStr">
      <is>
        <t>Организация льготного питания для отдельных категорий учащихся в муниципальных общеобразовательных организациях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5" start="0" length="2147483647">
    <dxf>
      <font>
        <i/>
      </font>
    </dxf>
  </rfmt>
  <rcc rId="52202" sId="3" numFmtId="4">
    <nc r="C145">
      <v>2566.34</v>
    </nc>
  </rcc>
  <rcc rId="52203" sId="3" numFmtId="4">
    <nc r="D145">
      <v>611.80660999999998</v>
    </nc>
  </rcc>
  <rcc rId="52204" sId="3" odxf="1" dxf="1">
    <nc r="B146" t="inlineStr">
      <is>
        <t>Обеспечение безопасности участия детей в дорожном движении</t>
      </is>
    </nc>
    <odxf>
      <font>
        <i val="0"/>
        <sz val="16"/>
        <name val="Times New Roman"/>
        <scheme val="none"/>
      </font>
    </odxf>
    <ndxf>
      <font>
        <i/>
        <sz val="16"/>
        <name val="Times New Roman"/>
        <scheme val="none"/>
      </font>
    </ndxf>
  </rcc>
  <rcc rId="52205" sId="3" numFmtId="4">
    <nc r="C146">
      <v>200</v>
    </nc>
  </rcc>
  <rcc rId="52206" sId="3" numFmtId="4">
    <nc r="D146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район!$A$1:$G$181</formula>
    <oldFormula>район!$A$1:$G$181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111.xml><?xml version="1.0" encoding="utf-8"?>
<revisions xmlns="http://schemas.openxmlformats.org/spreadsheetml/2006/main" xmlns:r="http://schemas.openxmlformats.org/officeDocument/2006/relationships">
  <rrc rId="52030" sId="3" ref="A140:XFD140" action="insertRow">
    <undo index="16" exp="area" ref3D="1" dr="$A$164:$XFD$165" dn="Z_B31C8DB7_3E78_4144_A6B5_8DE36DE63F0E_.wvu.Rows" sId="3"/>
    <undo index="26" exp="area" ref3D="1" dr="$A$168:$XFD$169" dn="Z_A54C432C_6C68_4B53_A75C_446EB3A61B2B_.wvu.Rows" sId="3"/>
    <undo index="24" exp="area" ref3D="1" dr="$A$164:$XFD$165" dn="Z_A54C432C_6C68_4B53_A75C_446EB3A61B2B_.wvu.Rows" sId="3"/>
    <undo index="12" exp="area" ref3D="1" dr="$A$164:$XFD$164" dn="Z_5C539BE6_C8E0_453F_AB5E_9E58094195EA_.wvu.Rows" sId="3"/>
    <undo index="38" exp="area" ref3D="1" dr="$A$168:$XFD$169" dn="Z_42584DC0_1D41_4C93_9B38_C388E7B8DAC4_.wvu.Rows" sId="3"/>
    <undo index="36" exp="area" ref3D="1" dr="$A$164:$XFD$165" dn="Z_42584DC0_1D41_4C93_9B38_C388E7B8DAC4_.wvu.Rows" sId="3"/>
    <undo index="0" exp="area" ref3D="1" dr="$A$164:$XFD$164" dn="Z_3DCB9AAA_F09C_4EA6_B992_F93E466D374A_.wvu.Rows" sId="3"/>
    <undo index="18" exp="area" ref3D="1" dr="$A$164:$XFD$165" dn="Z_1A52382B_3765_4E8C_903F_6B8919B7242E_.wvu.Rows" sId="3"/>
  </rrc>
  <rrc rId="52031" sId="3" ref="A140:XFD140" action="insertRow">
    <undo index="16" exp="area" ref3D="1" dr="$A$165:$XFD$166" dn="Z_B31C8DB7_3E78_4144_A6B5_8DE36DE63F0E_.wvu.Rows" sId="3"/>
    <undo index="26" exp="area" ref3D="1" dr="$A$169:$XFD$170" dn="Z_A54C432C_6C68_4B53_A75C_446EB3A61B2B_.wvu.Rows" sId="3"/>
    <undo index="24" exp="area" ref3D="1" dr="$A$165:$XFD$166" dn="Z_A54C432C_6C68_4B53_A75C_446EB3A61B2B_.wvu.Rows" sId="3"/>
    <undo index="12" exp="area" ref3D="1" dr="$A$165:$XFD$165" dn="Z_5C539BE6_C8E0_453F_AB5E_9E58094195EA_.wvu.Rows" sId="3"/>
    <undo index="38" exp="area" ref3D="1" dr="$A$169:$XFD$170" dn="Z_42584DC0_1D41_4C93_9B38_C388E7B8DAC4_.wvu.Rows" sId="3"/>
    <undo index="36" exp="area" ref3D="1" dr="$A$165:$XFD$166" dn="Z_42584DC0_1D41_4C93_9B38_C388E7B8DAC4_.wvu.Rows" sId="3"/>
    <undo index="0" exp="area" ref3D="1" dr="$A$165:$XFD$165" dn="Z_3DCB9AAA_F09C_4EA6_B992_F93E466D374A_.wvu.Rows" sId="3"/>
    <undo index="18" exp="area" ref3D="1" dr="$A$165:$XFD$166" dn="Z_1A52382B_3765_4E8C_903F_6B8919B7242E_.wvu.Rows" sId="3"/>
  </rrc>
  <rcc rId="52032" sId="3" xfDxf="1" s="1" dxf="1">
    <nc r="B140" t="inlineStr">
      <is>
        <t>Обеспечение деятельности детских дошкольных образовательных организаций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0" start="0" length="2147483647">
    <dxf>
      <font>
        <i/>
      </font>
    </dxf>
  </rfmt>
  <rrc rId="52033" sId="3" ref="A142:XFD142" action="insertRow">
    <undo index="16" exp="area" ref3D="1" dr="$A$166:$XFD$167" dn="Z_B31C8DB7_3E78_4144_A6B5_8DE36DE63F0E_.wvu.Rows" sId="3"/>
    <undo index="26" exp="area" ref3D="1" dr="$A$170:$XFD$171" dn="Z_A54C432C_6C68_4B53_A75C_446EB3A61B2B_.wvu.Rows" sId="3"/>
    <undo index="24" exp="area" ref3D="1" dr="$A$166:$XFD$167" dn="Z_A54C432C_6C68_4B53_A75C_446EB3A61B2B_.wvu.Rows" sId="3"/>
    <undo index="12" exp="area" ref3D="1" dr="$A$166:$XFD$166" dn="Z_5C539BE6_C8E0_453F_AB5E_9E58094195EA_.wvu.Rows" sId="3"/>
    <undo index="38" exp="area" ref3D="1" dr="$A$170:$XFD$171" dn="Z_42584DC0_1D41_4C93_9B38_C388E7B8DAC4_.wvu.Rows" sId="3"/>
    <undo index="36" exp="area" ref3D="1" dr="$A$166:$XFD$167" dn="Z_42584DC0_1D41_4C93_9B38_C388E7B8DAC4_.wvu.Rows" sId="3"/>
    <undo index="0" exp="area" ref3D="1" dr="$A$166:$XFD$166" dn="Z_3DCB9AAA_F09C_4EA6_B992_F93E466D374A_.wvu.Rows" sId="3"/>
    <undo index="18" exp="area" ref3D="1" dr="$A$166:$XFD$167" dn="Z_1A52382B_3765_4E8C_903F_6B8919B7242E_.wvu.Rows" sId="3"/>
  </rrc>
  <rcc rId="52034" sId="3" xfDxf="1" s="1" dxf="1">
    <nc r="B141" t="inlineStr">
      <is>
        <t>Расходы, связанные с освобождением от платы (установлением льготного размера платы), взимаемой с родителей (законных представителей) за присмотр и уход за детьми в муниципальных дошкольных образовательных организациях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1" start="0" length="2147483647">
    <dxf>
      <font>
        <i/>
      </font>
    </dxf>
  </rfmt>
  <rcc rId="52035" sId="3" xfDxf="1" s="1" dxf="1">
    <nc r="B142" t="inlineStr">
      <is>
        <t>Обеспечение безопасности участия детей в дорожном движении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2" start="0" length="2147483647">
    <dxf>
      <font>
        <i/>
      </font>
    </dxf>
  </rfmt>
  <rcc rId="52036" sId="3" numFmtId="4">
    <nc r="C140">
      <v>5652.5</v>
    </nc>
  </rcc>
  <rcc rId="52037" sId="3" numFmtId="4">
    <nc r="D140">
      <v>0</v>
    </nc>
  </rcc>
  <rcc rId="52038" sId="3" numFmtId="4">
    <nc r="C141">
      <v>1463.3</v>
    </nc>
  </rcc>
  <rcc rId="52039" sId="3" numFmtId="4">
    <nc r="D141">
      <v>425.51949999999999</v>
    </nc>
  </rcc>
  <rcc rId="52040" sId="3" numFmtId="4">
    <nc r="C142">
      <v>60</v>
    </nc>
  </rcc>
  <rcc rId="52041" sId="3" numFmtId="4">
    <nc r="D142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район!$A$1:$G$176</formula>
    <oldFormula>район!$A$1:$G$176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район!$A$1:$G$180</formula>
    <oldFormula>район!$A$1:$G$180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.xml><?xml version="1.0" encoding="utf-8"?>
<revisions xmlns="http://schemas.openxmlformats.org/spreadsheetml/2006/main" xmlns:r="http://schemas.openxmlformats.org/officeDocument/2006/relationships">
  <rcc rId="66236" sId="3" numFmtId="4">
    <oc r="D102">
      <v>0</v>
    </oc>
    <nc r="D102">
      <v>13.95</v>
    </nc>
  </rcc>
  <rcc rId="66237" sId="3" numFmtId="4">
    <oc r="D111">
      <v>6565.2160999999996</v>
    </oc>
    <nc r="D111">
      <v>9566.9245699999992</v>
    </nc>
  </rcc>
  <rcc rId="66238" sId="3" numFmtId="4">
    <oc r="D113">
      <v>2540.9223099999999</v>
    </oc>
    <nc r="D113">
      <v>5591.39786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.xml><?xml version="1.0" encoding="utf-8"?>
<revisions xmlns="http://schemas.openxmlformats.org/spreadsheetml/2006/main" xmlns:r="http://schemas.openxmlformats.org/officeDocument/2006/relationships">
  <rcc rId="60132" sId="3" numFmtId="4">
    <oc r="F7">
      <v>122421.22305</v>
    </oc>
    <nc r="F7">
      <v>138260.69631</v>
    </nc>
  </rcc>
  <rcc rId="60133" sId="3" numFmtId="4">
    <oc r="F9">
      <v>7929.5248499999998</v>
    </oc>
    <nc r="F9">
      <v>8820.2652999999991</v>
    </nc>
  </rcc>
  <rcc rId="60134" sId="3" numFmtId="4">
    <oc r="F10">
      <v>44.485579999999999</v>
    </oc>
    <nc r="F10">
      <v>48.789650000000002</v>
    </nc>
  </rcc>
  <rcc rId="60135" sId="3" numFmtId="4">
    <oc r="F11">
      <v>9009.2178999999996</v>
    </oc>
    <nc r="F11">
      <v>9817.7894799999995</v>
    </nc>
  </rcc>
  <rcc rId="60136" sId="3" numFmtId="4">
    <oc r="F12">
      <v>-916.99338</v>
    </oc>
    <nc r="F12">
      <v>-1034.4582800000001</v>
    </nc>
  </rcc>
  <rcc rId="60137" sId="3" numFmtId="4">
    <oc r="F14">
      <v>16441.826079999999</v>
    </oc>
    <nc r="F14">
      <v>17378.436099999999</v>
    </nc>
  </rcc>
  <rcc rId="60138" sId="3" numFmtId="4">
    <oc r="F15">
      <v>60.823529999999998</v>
    </oc>
    <nc r="F15">
      <v>58.375079999999997</v>
    </nc>
  </rcc>
  <rcc rId="60139" sId="3" numFmtId="4">
    <oc r="F17">
      <v>1628.7789399999999</v>
    </oc>
    <nc r="F17">
      <v>1697.0770600000001</v>
    </nc>
  </rcc>
  <rcc rId="60140" sId="3" numFmtId="4">
    <oc r="F19">
      <v>2651.2793299999998</v>
    </oc>
    <nc r="F19">
      <v>4976.3540400000002</v>
    </nc>
  </rcc>
  <rcc rId="60141" sId="3" numFmtId="4">
    <oc r="F21">
      <v>186.05123</v>
    </oc>
    <nc r="F21">
      <v>199.91838000000001</v>
    </nc>
  </rcc>
  <rcc rId="60142" sId="3" numFmtId="4">
    <oc r="F22">
      <v>1152.5570499999999</v>
    </oc>
    <nc r="F22">
      <v>2121.4662800000001</v>
    </nc>
  </rcc>
  <rcc rId="60143" sId="3" numFmtId="4">
    <oc r="F24">
      <v>3645.90825</v>
    </oc>
    <nc r="F24">
      <v>3858.3181300000001</v>
    </nc>
  </rcc>
  <rcc rId="60144" sId="3" numFmtId="4">
    <oc r="F25">
      <v>5832.3012600000002</v>
    </oc>
    <nc r="F25">
      <v>9508.7946699999993</v>
    </nc>
  </rcc>
  <rcc rId="60145" sId="3" numFmtId="4">
    <oc r="F29">
      <v>2078.7988799999998</v>
    </oc>
    <nc r="F29">
      <v>2326.7337200000002</v>
    </nc>
  </rcc>
  <rcc rId="60146" sId="3" numFmtId="4">
    <oc r="F30">
      <v>55.19</v>
    </oc>
    <nc r="F30">
      <v>59.98</v>
    </nc>
  </rcc>
  <rcc rId="60147" sId="3" numFmtId="4">
    <oc r="F42">
      <v>2205.5276100000001</v>
    </oc>
    <nc r="F42">
      <v>2460.3092000000001</v>
    </nc>
  </rcc>
  <rcc rId="60148" sId="3" numFmtId="4">
    <oc r="F43">
      <v>483.85806000000002</v>
    </oc>
    <nc r="F43">
      <v>580.02473999999995</v>
    </nc>
  </rcc>
  <rcc rId="60149" sId="3" numFmtId="4">
    <oc r="F47">
      <v>446.87675999999999</v>
    </oc>
    <nc r="F47">
      <v>495.09607</v>
    </nc>
  </rcc>
  <rcc rId="60150" sId="3" numFmtId="4">
    <oc r="F41">
      <v>11436.451209999999</v>
    </oc>
    <nc r="F41">
      <v>8093.2185099999997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1.xml><?xml version="1.0" encoding="utf-8"?>
<revisions xmlns="http://schemas.openxmlformats.org/spreadsheetml/2006/main" xmlns:r="http://schemas.openxmlformats.org/officeDocument/2006/relationships">
  <rcc rId="58893" sId="3" numFmtId="4">
    <oc r="D165">
      <v>5652.9589999999998</v>
    </oc>
    <nc r="D165">
      <v>5796.0339999999997</v>
    </nc>
  </rcc>
  <rcc rId="58894" sId="3" numFmtId="4">
    <oc r="D167">
      <v>4926.37</v>
    </oc>
    <nc r="D167">
      <v>5621.759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район!$A$1:$G$180</formula>
    <oldFormula>район!$A$1:$G$180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112.xml><?xml version="1.0" encoding="utf-8"?>
<revisions xmlns="http://schemas.openxmlformats.org/spreadsheetml/2006/main" xmlns:r="http://schemas.openxmlformats.org/officeDocument/2006/relationships">
  <rcc rId="52457" sId="3" numFmtId="4">
    <oc r="D159">
      <v>0</v>
    </oc>
    <nc r="D159">
      <v>85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район!$A$1:$G$182</formula>
    <oldFormula>район!$A$1:$G$182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2.xml><?xml version="1.0" encoding="utf-8"?>
<revisions xmlns="http://schemas.openxmlformats.org/spreadsheetml/2006/main" xmlns:r="http://schemas.openxmlformats.org/officeDocument/2006/relationships">
  <rcc rId="65906" sId="3" numFmtId="4">
    <oc r="D106">
      <v>9131.2424100000007</v>
    </oc>
    <nc r="D106">
      <v>15183.42643</v>
    </nc>
  </rcc>
  <rcc rId="65907" sId="3" numFmtId="4">
    <oc r="D116">
      <v>254.01356999999999</v>
    </oc>
    <nc r="D116">
      <v>350.94857000000002</v>
    </nc>
  </rcc>
  <rcc rId="65908" sId="3" numFmtId="4">
    <oc r="D122">
      <v>66.222759999999994</v>
    </oc>
    <nc r="D122">
      <v>152.10121000000001</v>
    </nc>
  </rcc>
  <rcc rId="65909" sId="3" numFmtId="4">
    <oc r="D124">
      <v>2151.5170800000001</v>
    </oc>
    <nc r="D124">
      <v>2842.7554399999999</v>
    </nc>
  </rcc>
  <rcc rId="65910" sId="3" numFmtId="4">
    <oc r="D132">
      <v>1287.07825</v>
    </oc>
    <nc r="D132">
      <v>2540.32098</v>
    </nc>
  </rcc>
  <rcc rId="65911" sId="3" numFmtId="4">
    <oc r="C148">
      <v>74461.2</v>
    </oc>
    <nc r="C148">
      <v>140760</v>
    </nc>
  </rcc>
  <rcc rId="65912" sId="3" numFmtId="4">
    <oc r="D148">
      <v>11590.592000000001</v>
    </oc>
    <nc r="D148">
      <v>24325.883999999998</v>
    </nc>
  </rcc>
  <rcc rId="65913" sId="3" numFmtId="4">
    <oc r="C152">
      <v>419151.82834000001</v>
    </oc>
    <nc r="C152">
      <v>450579.72833999997</v>
    </nc>
  </rcc>
  <rcc rId="65914" sId="3" numFmtId="4">
    <oc r="D152">
      <v>90606.831160000002</v>
    </oc>
    <nc r="D152">
      <v>130206.8057</v>
    </nc>
  </rcc>
  <rcc rId="65915" sId="3" numFmtId="4">
    <oc r="D160">
      <v>3504.3429999999998</v>
    </oc>
    <nc r="D160">
      <v>5508.63</v>
    </nc>
  </rcc>
  <rcc rId="65916" sId="3" numFmtId="4">
    <oc r="D164">
      <v>0</v>
    </oc>
    <nc r="D164">
      <v>18</v>
    </nc>
  </rcc>
  <rcc rId="65917" sId="3" numFmtId="4">
    <oc r="D165">
      <v>36.486899999999999</v>
    </oc>
    <nc r="D165">
      <v>40.686900000000001</v>
    </nc>
  </rcc>
  <rcc rId="65918" sId="3" numFmtId="4">
    <oc r="D166">
      <v>405.90370000000001</v>
    </oc>
    <nc r="D166">
      <v>791.24859000000004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район!$A$1:$G$199</formula>
    <oldFormula>район!$A$1:$G$199</oldFormula>
  </rdn>
  <rdn rId="0" localSheetId="3" customView="1" name="Z_61528DAC_5C4C_48F4_ADE2_8A724B05A086_.wvu.Rows" hidden="1" oldHidden="1">
    <formula>район!$195:$195</formula>
    <oldFormula>район!$195:$195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21.xml><?xml version="1.0" encoding="utf-8"?>
<revisions xmlns="http://schemas.openxmlformats.org/spreadsheetml/2006/main" xmlns:r="http://schemas.openxmlformats.org/officeDocument/2006/relationships">
  <rcc rId="65489" sId="3" numFmtId="4">
    <oc r="F19">
      <v>87.481049999999996</v>
    </oc>
    <nc r="F19">
      <v>164.07722000000001</v>
    </nc>
  </rcc>
  <rcc rId="65490" sId="3" numFmtId="4">
    <oc r="F21">
      <v>0.53769</v>
    </oc>
    <nc r="F21"/>
  </rcc>
  <rcc rId="65491" sId="3" numFmtId="4">
    <oc r="F22">
      <v>97.310670000000002</v>
    </oc>
    <nc r="F22"/>
  </rcc>
  <rcc rId="65492" sId="3" numFmtId="4">
    <oc r="F24">
      <v>0.27078999999999998</v>
    </oc>
    <nc r="F24"/>
  </rcc>
  <rcc rId="65493" sId="3" numFmtId="4">
    <oc r="F25">
      <v>-22.324300000000001</v>
    </oc>
    <nc r="F25"/>
  </rcc>
  <rcc rId="65494" sId="3" numFmtId="4">
    <oc r="F27">
      <v>-728.97626000000002</v>
    </oc>
    <nc r="F27">
      <v>-729.27526</v>
    </nc>
  </rcc>
  <rcc rId="65495" sId="3" numFmtId="4">
    <oc r="F29">
      <v>103.25581</v>
    </oc>
    <nc r="F29">
      <v>243.22507999999999</v>
    </nc>
  </rcc>
  <rcc rId="65496" sId="3" numFmtId="4">
    <oc r="F30">
      <v>2.2000000000000002</v>
    </oc>
    <nc r="F30">
      <v>7.33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район!$A$1:$G$199</formula>
    <oldFormula>район!$A$1:$G$199</oldFormula>
  </rdn>
  <rdn rId="0" localSheetId="3" customView="1" name="Z_61528DAC_5C4C_48F4_ADE2_8A724B05A086_.wvu.Rows" hidden="1" oldHidden="1">
    <formula>район!$195:$195</formula>
    <oldFormula>район!$195:$195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211.xml><?xml version="1.0" encoding="utf-8"?>
<revisions xmlns="http://schemas.openxmlformats.org/spreadsheetml/2006/main" xmlns:r="http://schemas.openxmlformats.org/officeDocument/2006/relationships">
  <rcc rId="65080" sId="3" numFmtId="4">
    <oc r="D7">
      <v>6167.8589099999999</v>
    </oc>
    <nc r="D7">
      <v>21620.985089999998</v>
    </nc>
  </rcc>
  <rcc rId="65081" sId="3" numFmtId="4">
    <oc r="D9">
      <v>823.07262000000003</v>
    </oc>
    <nc r="D9">
      <v>1661.9057700000001</v>
    </nc>
  </rcc>
  <rcc rId="65082" sId="3" numFmtId="4">
    <oc r="D10">
      <v>3.74377</v>
    </oc>
    <nc r="D10">
      <v>8.2286199999999994</v>
    </nc>
  </rcc>
  <rcc rId="65083" sId="3" numFmtId="4">
    <oc r="D11">
      <v>980.67217000000005</v>
    </oc>
    <nc r="D11">
      <v>1935.68499</v>
    </nc>
  </rcc>
  <rcc rId="65084" sId="3" numFmtId="4">
    <oc r="D12">
      <v>-83.722700000000003</v>
    </oc>
    <nc r="D12">
      <v>-151.56643</v>
    </nc>
  </rcc>
  <rcc rId="65085" sId="3" numFmtId="4">
    <oc r="D14">
      <v>-185.91177999999999</v>
    </oc>
    <nc r="D14">
      <v>-183.28715</v>
    </nc>
  </rcc>
  <rcc rId="65086" sId="3" numFmtId="4">
    <nc r="D15">
      <v>0.12409000000000001</v>
    </nc>
  </rcc>
  <rcc rId="65087" sId="3">
    <nc r="E15">
      <f>SUM(D15/C15*100)</f>
    </nc>
  </rcc>
  <rcc rId="65088" sId="3" numFmtId="4">
    <nc r="D16">
      <v>1.458</v>
    </nc>
  </rcc>
  <rcc rId="65089" sId="3" numFmtId="4">
    <oc r="D17">
      <v>1243.23233</v>
    </oc>
    <nc r="D17">
      <v>1260.3279399999999</v>
    </nc>
  </rcc>
  <rcc rId="65090" sId="3" numFmtId="4">
    <oc r="D19">
      <v>195.40424999999999</v>
    </oc>
    <nc r="D19">
      <v>548.15587000000005</v>
    </nc>
  </rcc>
  <rcc rId="65091" sId="3" numFmtId="4">
    <oc r="D21">
      <v>3.6639999999999999E-2</v>
    </oc>
    <nc r="D21">
      <v>30.218489999999999</v>
    </nc>
  </rcc>
  <rcc rId="65092" sId="3" numFmtId="4">
    <oc r="D22">
      <v>107.04957</v>
    </oc>
    <nc r="D22">
      <v>165.88888</v>
    </nc>
  </rcc>
  <rcc rId="65093" sId="3" numFmtId="4">
    <oc r="D24">
      <v>75.737669999999994</v>
    </oc>
    <nc r="D24">
      <v>528.45618999999999</v>
    </nc>
  </rcc>
  <rcc rId="65094" sId="3" numFmtId="4">
    <oc r="D25">
      <v>412.62221</v>
    </oc>
    <nc r="D25">
      <v>644.56769999999995</v>
    </nc>
  </rcc>
  <rcc rId="65095" sId="3" numFmtId="4">
    <oc r="D27">
      <v>20.242149999999999</v>
    </oc>
    <nc r="D27">
      <v>38.618000000000002</v>
    </nc>
  </rcc>
  <rcc rId="65096" sId="3" numFmtId="4">
    <oc r="D29">
      <v>146.07220000000001</v>
    </oc>
    <nc r="D29">
      <v>553.42493999999999</v>
    </nc>
  </rcc>
  <rcc rId="65097" sId="3" numFmtId="4">
    <oc r="D30">
      <v>3.9</v>
    </oc>
    <nc r="D30">
      <v>7.8</v>
    </nc>
  </rcc>
  <rcc rId="65098" sId="3" numFmtId="4">
    <oc r="D41">
      <v>454.68713000000002</v>
    </oc>
    <nc r="D41">
      <v>1257.11843</v>
    </nc>
  </rcc>
  <rcc rId="65099" sId="3" numFmtId="4">
    <oc r="D42">
      <v>124.35299999999999</v>
    </oc>
    <nc r="D42">
      <v>127.19</v>
    </nc>
  </rcc>
  <rcc rId="65100" sId="3" numFmtId="4">
    <oc r="D43">
      <v>14.276009999999999</v>
    </oc>
    <nc r="D43">
      <v>49.5824</v>
    </nc>
  </rcc>
  <rcc rId="65101" sId="3" numFmtId="4">
    <nc r="D45">
      <v>602.41399999999999</v>
    </nc>
  </rcc>
  <rcc rId="65102" sId="3" numFmtId="4">
    <oc r="D47">
      <v>41.816920000000003</v>
    </oc>
    <nc r="D47">
      <v>121.6203</v>
    </nc>
  </rcc>
  <rcc rId="65103" sId="3" numFmtId="4">
    <oc r="D49">
      <v>5.4475199999999999</v>
    </oc>
    <nc r="D49">
      <v>916.00499000000002</v>
    </nc>
  </rcc>
  <rfmt sheetId="3" sqref="D48">
    <dxf>
      <numFmt numFmtId="186" formatCode="#,##0.0000"/>
    </dxf>
  </rfmt>
  <rfmt sheetId="3" sqref="D48">
    <dxf>
      <numFmt numFmtId="187" formatCode="#,##0.000"/>
    </dxf>
  </rfmt>
  <rfmt sheetId="3" sqref="D48">
    <dxf>
      <numFmt numFmtId="4" formatCode="#,##0.00"/>
    </dxf>
  </rfmt>
  <rfmt sheetId="3" sqref="D48">
    <dxf>
      <numFmt numFmtId="167" formatCode="#,##0.0"/>
    </dxf>
  </rfmt>
  <rcc rId="65104" sId="3" numFmtId="4">
    <oc r="D51">
      <v>3.3777599999999999</v>
    </oc>
    <nc r="D51">
      <v>18.484249999999999</v>
    </nc>
  </rcc>
  <rcc rId="65105" sId="3" numFmtId="4">
    <nc r="D54">
      <v>611.37994000000003</v>
    </nc>
  </rcc>
  <rcc rId="65106" sId="3" numFmtId="4">
    <oc r="D55">
      <v>185.75629000000001</v>
    </oc>
    <nc r="D55">
      <v>969.17382999999995</v>
    </nc>
  </rcc>
  <rcc rId="65107" sId="3" numFmtId="4">
    <oc r="D56">
      <v>0.39673999999999998</v>
    </oc>
    <nc r="D56">
      <v>49.450099999999999</v>
    </nc>
  </rcc>
  <rcc rId="65108" sId="3" numFmtId="4">
    <oc r="D60">
      <v>105.19481</v>
    </oc>
    <nc r="D60">
      <v>230.0641</v>
    </nc>
  </rcc>
  <rcc rId="65109" sId="3" numFmtId="4">
    <oc r="D61">
      <v>208.42997</v>
    </oc>
    <nc r="D61">
      <v>214.19107</v>
    </nc>
  </rcc>
  <rcc rId="65110" sId="3" numFmtId="4">
    <oc r="D66">
      <v>0.2</v>
    </oc>
    <nc r="D66">
      <v>1.2</v>
    </nc>
  </rcc>
  <rcc rId="65111" sId="3" numFmtId="4">
    <nc r="D67">
      <v>650.69208000000003</v>
    </nc>
  </rcc>
  <rcc rId="65112" sId="3" numFmtId="4">
    <oc r="D70">
      <v>10456.200000000001</v>
    </oc>
    <nc r="D70">
      <v>20912.400000000001</v>
    </nc>
  </rcc>
  <rcc rId="65113" sId="3" numFmtId="4">
    <nc r="D72">
      <v>37553.773430000001</v>
    </nc>
  </rcc>
  <rcc rId="65114" sId="3" numFmtId="4">
    <oc r="D73">
      <v>31657.26312</v>
    </oc>
    <nc r="D73">
      <v>64756.593059999999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2111.xml><?xml version="1.0" encoding="utf-8"?>
<revisions xmlns="http://schemas.openxmlformats.org/spreadsheetml/2006/main" xmlns:r="http://schemas.openxmlformats.org/officeDocument/2006/relationships">
  <rcc rId="64737" sId="3" numFmtId="4">
    <oc r="F29">
      <v>32.870930000000001</v>
    </oc>
    <nc r="F29">
      <v>103.25581</v>
    </nc>
  </rcc>
  <rcc rId="64738" sId="3" odxf="1" dxf="1" numFmtId="4">
    <nc r="F30">
      <v>2.2000000000000002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fmt sheetId="3" sqref="F33" start="0" length="0">
    <dxf>
      <border outline="0">
        <left style="thin">
          <color indexed="64"/>
        </left>
      </border>
    </dxf>
  </rfmt>
  <rfmt sheetId="3" sqref="F34" start="0" length="0">
    <dxf>
      <border outline="0">
        <left style="thin">
          <color indexed="64"/>
        </left>
      </border>
    </dxf>
  </rfmt>
  <rfmt sheetId="3" sqref="F35" start="0" length="0">
    <dxf>
      <border outline="0">
        <left style="thin">
          <color indexed="64"/>
        </left>
      </border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21111.xml><?xml version="1.0" encoding="utf-8"?>
<revisions xmlns="http://schemas.openxmlformats.org/spreadsheetml/2006/main" xmlns:r="http://schemas.openxmlformats.org/officeDocument/2006/relationships">
  <rcc rId="57881" sId="3" numFmtId="4">
    <oc r="F84">
      <v>26730.679550000001</v>
    </oc>
    <nc r="F84">
      <v>28895.892510000001</v>
    </nc>
  </rcc>
  <rcc rId="57882" sId="3" numFmtId="4">
    <oc r="F86">
      <v>3082.92857</v>
    </oc>
    <nc r="F86">
      <v>3615.0261799999998</v>
    </nc>
  </rcc>
  <rcc rId="57883" sId="3" numFmtId="4">
    <oc r="F89">
      <v>8452.2443899999998</v>
    </oc>
    <nc r="F89">
      <v>9491.0332299999991</v>
    </nc>
  </rcc>
  <rcc rId="57884" sId="3" numFmtId="4">
    <oc r="F92">
      <v>1053.6747800000001</v>
    </oc>
    <nc r="F92">
      <v>1238.9502399999999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211111.xml><?xml version="1.0" encoding="utf-8"?>
<revisions xmlns="http://schemas.openxmlformats.org/spreadsheetml/2006/main" xmlns:r="http://schemas.openxmlformats.org/officeDocument/2006/relationships">
  <rfmt sheetId="3" sqref="D50">
    <dxf>
      <numFmt numFmtId="187" formatCode="#,##0.000"/>
    </dxf>
  </rfmt>
  <rfmt sheetId="3" sqref="D50">
    <dxf>
      <numFmt numFmtId="186" formatCode="#,##0.0000"/>
    </dxf>
  </rfmt>
  <rfmt sheetId="3" sqref="D50">
    <dxf>
      <numFmt numFmtId="172" formatCode="#,##0.00000"/>
    </dxf>
  </rfmt>
  <rfmt sheetId="3" sqref="D50">
    <dxf>
      <numFmt numFmtId="186" formatCode="#,##0.0000"/>
    </dxf>
  </rfmt>
  <rfmt sheetId="3" sqref="D50">
    <dxf>
      <numFmt numFmtId="187" formatCode="#,##0.000"/>
    </dxf>
  </rfmt>
  <rfmt sheetId="3" sqref="D50">
    <dxf>
      <numFmt numFmtId="4" formatCode="#,##0.00"/>
    </dxf>
  </rfmt>
  <rfmt sheetId="3" sqref="D50">
    <dxf>
      <numFmt numFmtId="167" formatCode="#,##0.0"/>
    </dxf>
  </rfmt>
  <rfmt sheetId="3" sqref="D53">
    <dxf>
      <numFmt numFmtId="187" formatCode="#,##0.000"/>
    </dxf>
  </rfmt>
  <rfmt sheetId="3" sqref="D53">
    <dxf>
      <numFmt numFmtId="186" formatCode="#,##0.0000"/>
    </dxf>
  </rfmt>
  <rfmt sheetId="3" sqref="D53">
    <dxf>
      <numFmt numFmtId="172" formatCode="#,##0.00000"/>
    </dxf>
  </rfmt>
  <rfmt sheetId="3" sqref="D53">
    <dxf>
      <numFmt numFmtId="186" formatCode="#,##0.0000"/>
    </dxf>
  </rfmt>
  <rfmt sheetId="3" sqref="D53">
    <dxf>
      <numFmt numFmtId="187" formatCode="#,##0.000"/>
    </dxf>
  </rfmt>
  <rfmt sheetId="3" sqref="D53">
    <dxf>
      <numFmt numFmtId="4" formatCode="#,##0.00"/>
    </dxf>
  </rfmt>
  <rfmt sheetId="3" sqref="D53">
    <dxf>
      <numFmt numFmtId="167" formatCode="#,##0.0"/>
    </dxf>
  </rfmt>
  <rfmt sheetId="3" sqref="D58">
    <dxf>
      <numFmt numFmtId="187" formatCode="#,##0.000"/>
    </dxf>
  </rfmt>
  <rfmt sheetId="3" sqref="D58">
    <dxf>
      <numFmt numFmtId="186" formatCode="#,##0.0000"/>
    </dxf>
  </rfmt>
  <rfmt sheetId="3" sqref="D58">
    <dxf>
      <numFmt numFmtId="172" formatCode="#,##0.00000"/>
    </dxf>
  </rfmt>
  <rfmt sheetId="3" sqref="D58">
    <dxf>
      <numFmt numFmtId="179" formatCode="#,##0.000000"/>
    </dxf>
  </rfmt>
  <rfmt sheetId="3" sqref="D58">
    <dxf>
      <numFmt numFmtId="172" formatCode="#,##0.00000"/>
    </dxf>
  </rfmt>
  <rcc rId="53046" sId="3" numFmtId="4">
    <oc r="D59">
      <v>422.60899999999998</v>
    </oc>
    <nc r="D59">
      <v>422.60908999999998</v>
    </nc>
  </rcc>
  <rfmt sheetId="3" sqref="D58">
    <dxf>
      <numFmt numFmtId="186" formatCode="#,##0.0000"/>
    </dxf>
  </rfmt>
  <rfmt sheetId="3" sqref="D58">
    <dxf>
      <numFmt numFmtId="187" formatCode="#,##0.000"/>
    </dxf>
  </rfmt>
  <rfmt sheetId="3" sqref="D58">
    <dxf>
      <numFmt numFmtId="4" formatCode="#,##0.00"/>
    </dxf>
  </rfmt>
  <rfmt sheetId="3" sqref="D5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22.xml><?xml version="1.0" encoding="utf-8"?>
<revisions xmlns="http://schemas.openxmlformats.org/spreadsheetml/2006/main" xmlns:r="http://schemas.openxmlformats.org/officeDocument/2006/relationships">
  <rfmt sheetId="3" sqref="A163" start="0" length="2147483647">
    <dxf>
      <font>
        <i/>
      </font>
    </dxf>
  </rfmt>
  <rrc rId="64391" sId="3" ref="A168:XFD168" action="insertRow">
    <undo index="0" exp="area" ref3D="1" dr="$A$197:$XFD$197" dn="Z_61528DAC_5C4C_48F4_ADE2_8A724B05A086_.wvu.Rows" sId="3"/>
    <undo index="16" exp="area" ref3D="1" dr="$A$192:$XFD$193" dn="Z_B31C8DB7_3E78_4144_A6B5_8DE36DE63F0E_.wvu.Rows" sId="3"/>
    <undo index="26" exp="area" ref3D="1" dr="$A$196:$XFD$197" dn="Z_A54C432C_6C68_4B53_A75C_446EB3A61B2B_.wvu.Rows" sId="3"/>
    <undo index="24" exp="area" ref3D="1" dr="$A$192:$XFD$193" dn="Z_A54C432C_6C68_4B53_A75C_446EB3A61B2B_.wvu.Rows" sId="3"/>
    <undo index="12" exp="area" ref3D="1" dr="$A$192:$XFD$192" dn="Z_5C539BE6_C8E0_453F_AB5E_9E58094195EA_.wvu.Rows" sId="3"/>
    <undo index="38" exp="area" ref3D="1" dr="$A$196:$XFD$197" dn="Z_42584DC0_1D41_4C93_9B38_C388E7B8DAC4_.wvu.Rows" sId="3"/>
    <undo index="36" exp="area" ref3D="1" dr="$A$192:$XFD$193" dn="Z_42584DC0_1D41_4C93_9B38_C388E7B8DAC4_.wvu.Rows" sId="3"/>
    <undo index="0" exp="area" ref3D="1" dr="$A$192:$XFD$192" dn="Z_3DCB9AAA_F09C_4EA6_B992_F93E466D374A_.wvu.Rows" sId="3"/>
    <undo index="18" exp="area" ref3D="1" dr="$A$192:$XFD$193" dn="Z_1A52382B_3765_4E8C_903F_6B8919B7242E_.wvu.Rows" sId="3"/>
  </rrc>
  <rcc rId="64392" sId="3" xfDxf="1" s="1" dxf="1">
    <nc r="B168" t="inlineStr">
      <is>
        <t>Организация отдыха детей в загородных, пришкольных и других лагерях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64393" sId="3">
    <nc r="A168" t="inlineStr">
      <is>
        <t>Ц72</t>
      </is>
    </nc>
  </rcc>
  <rcc rId="64394" sId="3" numFmtId="4">
    <nc r="C168">
      <v>1100</v>
    </nc>
  </rcc>
  <rcc rId="64395" sId="3" numFmtId="4">
    <nc r="D168">
      <v>0</v>
    </nc>
  </rcc>
  <rcc rId="64396" sId="3">
    <nc r="E168">
      <f>SUM(D168/C168*100)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район!$A$1:$G$202</formula>
    <oldFormula>район!$A$1:$G$202</oldFormula>
  </rdn>
  <rdn rId="0" localSheetId="3" customView="1" name="Z_61528DAC_5C4C_48F4_ADE2_8A724B05A086_.wvu.Rows" hidden="1" oldHidden="1">
    <formula>район!$198:$198</formula>
    <oldFormula>район!$198:$198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221.xml><?xml version="1.0" encoding="utf-8"?>
<revisions xmlns="http://schemas.openxmlformats.org/spreadsheetml/2006/main" xmlns:r="http://schemas.openxmlformats.org/officeDocument/2006/relationships">
  <rcc rId="57963" sId="3" numFmtId="4">
    <oc r="F192">
      <v>384.49400000000003</v>
    </oc>
    <nc r="F192">
      <v>416.334</v>
    </nc>
  </rcc>
  <rcc rId="57964" sId="3" numFmtId="4">
    <oc r="F194">
      <v>4412.9120000000003</v>
    </oc>
    <nc r="F194">
      <v>4850.2370000000001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31.xml><?xml version="1.0" encoding="utf-8"?>
<revisions xmlns="http://schemas.openxmlformats.org/spreadsheetml/2006/main" xmlns:r="http://schemas.openxmlformats.org/officeDocument/2006/relationships">
  <rcc rId="58593" sId="3" numFmtId="4">
    <oc r="D140">
      <v>19063.644130000001</v>
    </oc>
    <nc r="D140">
      <v>29508.59791</v>
    </nc>
  </rcc>
  <rcc rId="58594" sId="3" numFmtId="4">
    <oc r="D154">
      <v>90413.112139999997</v>
    </oc>
    <nc r="D154">
      <v>99428.542140000005</v>
    </nc>
  </rcc>
  <rcc rId="58595" sId="3" numFmtId="4">
    <oc r="C158">
      <v>433613.40318000002</v>
    </oc>
    <nc r="C158">
      <v>434113.40318000002</v>
    </nc>
  </rcc>
  <rcc rId="58596" sId="3" numFmtId="4">
    <oc r="D158">
      <v>306835.06125999999</v>
    </oc>
    <nc r="D158">
      <v>360460.50556999998</v>
    </nc>
  </rcc>
  <rcc rId="58597" sId="3" numFmtId="4">
    <oc r="D163">
      <v>18263.407630000002</v>
    </oc>
    <nc r="D163">
      <v>19101.871630000001</v>
    </nc>
  </rcc>
  <rcc rId="58598" sId="3" numFmtId="4">
    <oc r="D169">
      <v>183.69919999999999</v>
    </oc>
    <nc r="D169">
      <v>225.69919999999999</v>
    </nc>
  </rcc>
  <rcc rId="58599" sId="3" numFmtId="4">
    <oc r="D170">
      <v>5815.1874900000003</v>
    </oc>
    <nc r="D170">
      <v>6708.5459199999996</v>
    </nc>
  </rcc>
  <rcc rId="58600" sId="3" numFmtId="4">
    <oc r="D173">
      <v>43057.617709999999</v>
    </oc>
    <nc r="D173">
      <v>48797.842149999997</v>
    </nc>
  </rcc>
  <rcc rId="58601" sId="3" numFmtId="4">
    <oc r="D179">
      <v>1156.0813700000001</v>
    </oc>
    <nc r="D179">
      <v>1172.7047700000001</v>
    </nc>
  </rcc>
  <rcc rId="58602" sId="3" numFmtId="4">
    <oc r="C182">
      <v>11051.56806</v>
    </oc>
    <nc r="C182">
      <v>10922.692709999999</v>
    </nc>
  </rcc>
  <rcc rId="58603" sId="3" numFmtId="4">
    <oc r="D182">
      <v>6580.2015799999999</v>
    </oc>
    <nc r="D182">
      <v>7364.9759299999996</v>
    </nc>
  </rcc>
  <rcc rId="58604" sId="3" numFmtId="4">
    <oc r="C186">
      <v>54058.711600000002</v>
    </oc>
    <nc r="C186">
      <v>58110.154600000002</v>
    </nc>
  </rcc>
  <rcc rId="58605" sId="3" numFmtId="4">
    <oc r="D186">
      <v>20821.268459999999</v>
    </oc>
    <nc r="D186">
      <v>24311.425999999999</v>
    </nc>
  </rcc>
  <rcc rId="58606" sId="3" numFmtId="4">
    <oc r="D190">
      <v>47.350580000000001</v>
    </oc>
    <nc r="D190">
      <v>51.40231</v>
    </nc>
  </rcc>
  <rcc rId="58607" sId="3" numFmtId="4">
    <oc r="D192">
      <v>650.83749999999998</v>
    </oc>
    <nc r="D192">
      <v>786.08079999999995</v>
    </nc>
  </rcc>
  <rcc rId="58608" sId="3" numFmtId="4">
    <oc r="D194">
      <v>6988.1326799999997</v>
    </oc>
    <nc r="D194">
      <v>7395.0006800000001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311.xml><?xml version="1.0" encoding="utf-8"?>
<revisions xmlns="http://schemas.openxmlformats.org/spreadsheetml/2006/main" xmlns:r="http://schemas.openxmlformats.org/officeDocument/2006/relationships">
  <rcc rId="58335" sId="3" numFmtId="4">
    <oc r="F41">
      <v>9082.5700300000008</v>
    </oc>
    <nc r="F41">
      <v>6815.9333800000004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.xml><?xml version="1.0" encoding="utf-8"?>
<revisions xmlns="http://schemas.openxmlformats.org/spreadsheetml/2006/main" xmlns:r="http://schemas.openxmlformats.org/officeDocument/2006/relationships">
  <rcc rId="62992" sId="3" numFmtId="4">
    <oc r="C49">
      <v>600</v>
    </oc>
    <nc r="C49">
      <v>650</v>
    </nc>
  </rcc>
  <rcc rId="62993" sId="3" numFmtId="4">
    <oc r="D49">
      <v>468.51413000000002</v>
    </oc>
    <nc r="D49">
      <v>5.4475199999999999</v>
    </nc>
  </rcc>
  <rcc rId="62994" sId="3" numFmtId="4">
    <oc r="C51">
      <v>1200</v>
    </oc>
    <nc r="C51">
      <v>5426.9</v>
    </nc>
  </rcc>
  <rcc rId="62995" sId="3" numFmtId="4">
    <oc r="D51">
      <v>1233.36437</v>
    </oc>
    <nc r="D51">
      <v>3.3777599999999999</v>
    </nc>
  </rcc>
  <rcc rId="62996" sId="3" numFmtId="4">
    <oc r="C54">
      <v>400</v>
    </oc>
    <nc r="C54">
      <v>2000</v>
    </nc>
  </rcc>
  <rcc rId="62997" sId="3" numFmtId="4">
    <oc r="C55">
      <v>15300</v>
    </oc>
    <nc r="C55">
      <v>9700</v>
    </nc>
  </rcc>
  <rcc rId="62998" sId="3" numFmtId="4">
    <nc r="D55">
      <v>185.75629000000001</v>
    </nc>
  </rcc>
  <rcc rId="62999" sId="3" numFmtId="4">
    <nc r="D56">
      <v>0.39673999999999998</v>
    </nc>
  </rcc>
  <rcc rId="63000" sId="3" numFmtId="4">
    <oc r="C60">
      <v>1027.9000000000001</v>
    </oc>
    <nc r="C60">
      <v>1476</v>
    </nc>
  </rcc>
  <rcc rId="63001" sId="3" numFmtId="4">
    <nc r="D60">
      <v>105.19481</v>
    </nc>
  </rcc>
  <rcc rId="63002" sId="3" numFmtId="4">
    <oc r="C61">
      <v>1463.1</v>
    </oc>
    <nc r="C61">
      <v>300</v>
    </nc>
  </rcc>
  <rcc rId="63003" sId="3" numFmtId="4">
    <nc r="D61">
      <v>208.42997</v>
    </nc>
  </rcc>
  <rcc rId="63004" sId="3" numFmtId="4">
    <oc r="C64">
      <v>396</v>
    </oc>
    <nc r="C64">
      <v>200</v>
    </nc>
  </rcc>
  <rfmt sheetId="3" sqref="D59">
    <dxf>
      <numFmt numFmtId="4" formatCode="#,##0.00"/>
    </dxf>
  </rfmt>
  <rfmt sheetId="3" sqref="D59">
    <dxf>
      <numFmt numFmtId="187" formatCode="#,##0.000"/>
    </dxf>
  </rfmt>
  <rfmt sheetId="3" sqref="D59">
    <dxf>
      <numFmt numFmtId="186" formatCode="#,##0.0000"/>
    </dxf>
  </rfmt>
  <rfmt sheetId="3" sqref="D59">
    <dxf>
      <numFmt numFmtId="172" formatCode="#,##0.00000"/>
    </dxf>
  </rfmt>
  <rfmt sheetId="3" sqref="D59">
    <dxf>
      <numFmt numFmtId="186" formatCode="#,##0.0000"/>
    </dxf>
  </rfmt>
  <rfmt sheetId="3" sqref="D59">
    <dxf>
      <numFmt numFmtId="187" formatCode="#,##0.000"/>
    </dxf>
  </rfmt>
  <rfmt sheetId="3" sqref="D59">
    <dxf>
      <numFmt numFmtId="4" formatCode="#,##0.00"/>
    </dxf>
  </rfmt>
  <rfmt sheetId="3" sqref="D59">
    <dxf>
      <numFmt numFmtId="167" formatCode="#,##0.0"/>
    </dxf>
  </rfmt>
  <rcc rId="63005" sId="3" numFmtId="4">
    <oc r="C62">
      <v>0</v>
    </oc>
    <nc r="C62">
      <v>20</v>
    </nc>
  </rcc>
  <rcc rId="63006" sId="3" numFmtId="4">
    <oc r="C63">
      <v>9</v>
    </oc>
    <nc r="C63">
      <v>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.xml><?xml version="1.0" encoding="utf-8"?>
<revisions xmlns="http://schemas.openxmlformats.org/spreadsheetml/2006/main" xmlns:r="http://schemas.openxmlformats.org/officeDocument/2006/relationships">
  <rcc rId="60892" sId="3" numFmtId="4">
    <oc r="D175">
      <v>0</v>
    </oc>
    <nc r="D175">
      <v>205.35</v>
    </nc>
  </rcc>
  <rcc rId="60893" sId="3" numFmtId="4">
    <oc r="C176">
      <v>7096.7380000000003</v>
    </oc>
    <nc r="C176">
      <v>7732.3899600000004</v>
    </nc>
  </rcc>
  <rcc rId="60894" sId="3" numFmtId="4">
    <oc r="D176">
      <v>3785.88294</v>
    </oc>
    <nc r="D176">
      <v>4010.3269399999999</v>
    </nc>
  </rcc>
  <rcc rId="60895" sId="3" numFmtId="4">
    <oc r="C178">
      <v>1373.9469999999999</v>
    </oc>
    <nc r="C178">
      <v>1552.93381</v>
    </nc>
  </rcc>
  <rcc rId="60896" sId="3" numFmtId="4">
    <oc r="D178">
      <v>1356</v>
    </oc>
    <nc r="D178">
      <v>1413.5338099999999</v>
    </nc>
  </rcc>
  <rcc rId="60897" sId="3" numFmtId="4">
    <oc r="C181">
      <v>1420.8</v>
    </oc>
    <nc r="C181">
      <v>1789.3</v>
    </nc>
  </rcc>
  <rcc rId="60898" sId="3" numFmtId="4">
    <oc r="D181">
      <v>1196.3947700000001</v>
    </oc>
    <nc r="D181">
      <v>1460.5779700000001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1.xml><?xml version="1.0" encoding="utf-8"?>
<revisions xmlns="http://schemas.openxmlformats.org/spreadsheetml/2006/main" xmlns:r="http://schemas.openxmlformats.org/officeDocument/2006/relationships">
  <rcc rId="59685" sId="3" numFmtId="4">
    <oc r="D128">
      <v>455.72230000000002</v>
    </oc>
    <nc r="D128">
      <v>491.14997</v>
    </nc>
  </rcc>
  <rcc rId="59686" sId="3" numFmtId="4">
    <oc r="D133">
      <v>463.40573000000001</v>
    </oc>
    <nc r="D133">
      <v>995.48089000000004</v>
    </nc>
  </rcc>
  <rcc rId="59687" sId="3" numFmtId="4">
    <oc r="D135">
      <v>12453.55127</v>
    </oc>
    <nc r="D135">
      <v>14267.94801</v>
    </nc>
  </rcc>
  <rcc rId="59688" sId="3" numFmtId="4">
    <oc r="D136">
      <v>4357.4166599999999</v>
    </oc>
    <nc r="D136">
      <v>4617.9300199999998</v>
    </nc>
  </rcc>
  <rcc rId="59689" sId="3" numFmtId="4">
    <oc r="D139">
      <v>34771.066079999997</v>
    </oc>
    <nc r="D139">
      <v>40402.181669999998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11.xml><?xml version="1.0" encoding="utf-8"?>
<revisions xmlns="http://schemas.openxmlformats.org/spreadsheetml/2006/main" xmlns:r="http://schemas.openxmlformats.org/officeDocument/2006/relationships">
  <rcc rId="58561" sId="3" numFmtId="4">
    <oc r="D118">
      <v>1637.79701</v>
    </oc>
    <nc r="D118">
      <v>2205.8405600000001</v>
    </nc>
  </rcc>
  <rcc rId="58562" sId="3" numFmtId="4">
    <oc r="C132">
      <v>153827.84849</v>
    </oc>
    <nc r="C132">
      <v>151261.42962000001</v>
    </nc>
  </rcc>
  <rcc rId="58563" sId="3" numFmtId="4">
    <oc r="D132">
      <v>36273.419569999998</v>
    </oc>
    <nc r="D132">
      <v>63726.122539999997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2.xml><?xml version="1.0" encoding="utf-8"?>
<revisions xmlns="http://schemas.openxmlformats.org/spreadsheetml/2006/main" xmlns:r="http://schemas.openxmlformats.org/officeDocument/2006/relationships">
  <rcc rId="58111" sId="3">
    <oc r="G32">
      <f>SUM(D32/F32*100)</f>
    </oc>
    <nc r="G32"/>
  </rcc>
  <rcc rId="58112" sId="3">
    <oc r="G31">
      <f>SUM(D31/F31*100)</f>
    </oc>
    <nc r="G31"/>
  </rcc>
  <rcc rId="58113" sId="3">
    <oc r="E31">
      <f>SUM(D31/C31*100)</f>
    </oc>
    <nc r="E31"/>
  </rcc>
  <rcc rId="58114" sId="3">
    <oc r="E39">
      <f>SUM(D39/C39*100)</f>
    </oc>
    <nc r="E39"/>
  </rcc>
  <rcc rId="58115" sId="3">
    <oc r="E40">
      <f>SUM(D40/C40*100)</f>
    </oc>
    <nc r="E40"/>
  </rcc>
  <rcc rId="58116" sId="3">
    <oc r="G40">
      <f>SUM(D40/F40*100)</f>
    </oc>
    <nc r="G40"/>
  </rcc>
  <rcc rId="58117" sId="3">
    <oc r="E44">
      <f>SUM(D44/C44*100)</f>
    </oc>
    <nc r="E44"/>
  </rcc>
  <rcc rId="58118" sId="3">
    <oc r="G44">
      <f>SUM(D44/F44*100)</f>
    </oc>
    <nc r="G44"/>
  </rcc>
  <rcc rId="58119" sId="3">
    <oc r="G46">
      <f>SUM(D46/F46*100)</f>
    </oc>
    <nc r="G46"/>
  </rcc>
  <rcc rId="58120" sId="3">
    <oc r="E58">
      <f>SUM(D58/C58*100)</f>
    </oc>
    <nc r="E58"/>
  </rcc>
  <rcc rId="58121" sId="3">
    <oc r="G58">
      <f>SUM(D58/F58*100)</f>
    </oc>
    <nc r="G58"/>
  </rcc>
  <rcc rId="58122" sId="3">
    <oc r="E57">
      <f>SUM(D57/C57*100)</f>
    </oc>
    <nc r="E57"/>
  </rcc>
  <rcc rId="58123" sId="3">
    <oc r="G57">
      <f>SUM(D57/F57*100)</f>
    </oc>
    <nc r="G57"/>
  </rcc>
  <rcc rId="58124" sId="3">
    <oc r="G88">
      <f>SUM(D88/F88*100)</f>
    </oc>
    <nc r="G88"/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21.xml><?xml version="1.0" encoding="utf-8"?>
<revisions xmlns="http://schemas.openxmlformats.org/spreadsheetml/2006/main" xmlns:r="http://schemas.openxmlformats.org/officeDocument/2006/relationships">
  <rcc rId="53166" sId="3" numFmtId="4">
    <oc r="C83">
      <v>67721.716</v>
    </oc>
    <nc r="C83">
      <v>74005.216</v>
    </nc>
  </rcc>
  <rcc rId="53167" sId="3" numFmtId="4">
    <oc r="D83">
      <v>21265.78947</v>
    </oc>
    <nc r="D83">
      <v>26816.901610000001</v>
    </nc>
  </rcc>
  <rcc rId="53168" sId="3" numFmtId="4">
    <oc r="D85">
      <v>2751.9206899999999</v>
    </oc>
    <nc r="D85">
      <v>3290.3609799999999</v>
    </nc>
  </rcc>
  <rcc rId="53169" sId="3" numFmtId="4">
    <oc r="C86">
      <v>266.565</v>
    </oc>
    <nc r="C86">
      <v>370.565</v>
    </nc>
  </rcc>
  <rcc rId="53170" sId="3" numFmtId="4">
    <oc r="D86">
      <v>0</v>
    </oc>
    <nc r="D86">
      <v>370.565</v>
    </nc>
  </rcc>
  <rcc rId="53171" sId="3" numFmtId="4">
    <oc r="C87">
      <v>14157.88983</v>
    </oc>
    <nc r="C87">
      <v>14101.73827</v>
    </nc>
  </rcc>
  <rcc rId="53172" sId="3" numFmtId="4">
    <oc r="C88">
      <v>26916.257320000001</v>
    </oc>
    <nc r="C88">
      <v>30592.257320000001</v>
    </nc>
  </rcc>
  <rcc rId="53173" sId="3" numFmtId="4">
    <oc r="D88">
      <v>12876.22688</v>
    </oc>
    <nc r="D88">
      <v>13506.098889999999</v>
    </nc>
  </rcc>
  <rcc rId="53174" sId="3" numFmtId="4">
    <oc r="D90">
      <v>616.43592000000001</v>
    </oc>
    <nc r="D90">
      <v>838.61649</v>
    </nc>
  </rcc>
  <rcc rId="53175" sId="3" numFmtId="4">
    <oc r="D92">
      <v>463.23151000000001</v>
    </oc>
    <nc r="D92">
      <v>641.26499999999999</v>
    </nc>
  </rcc>
  <rcc rId="53176" sId="3" numFmtId="4">
    <oc r="D93">
      <v>1183.56034</v>
    </oc>
    <nc r="D93">
      <v>1490.9807800000001</v>
    </nc>
  </rcc>
  <rcc rId="53177" sId="3" numFmtId="4">
    <oc r="D94">
      <v>26.034289999999999</v>
    </oc>
    <nc r="D94">
      <v>28.734290000000001</v>
    </nc>
  </rcc>
  <rcc rId="53178" sId="3" numFmtId="4">
    <oc r="D95">
      <v>71.099999999999994</v>
    </oc>
    <nc r="D95">
      <v>78.8</v>
    </nc>
  </rcc>
  <rcc rId="53179" sId="3" numFmtId="4">
    <oc r="C101">
      <v>137591.63016</v>
    </oc>
    <nc r="C101">
      <v>137374.21103999999</v>
    </nc>
  </rcc>
  <rcc rId="53180" sId="3" numFmtId="4">
    <oc r="D101">
      <v>15865.82567</v>
    </oc>
    <nc r="D101">
      <v>21505.09636</v>
    </nc>
  </rcc>
  <rcc rId="53181" sId="3" numFmtId="4">
    <oc r="D111">
      <v>388.25400000000002</v>
    </oc>
    <nc r="D111">
      <v>799.61689999999999</v>
    </nc>
  </rcc>
  <rcc rId="53182" sId="3" numFmtId="4">
    <oc r="D117">
      <v>217.68204</v>
    </oc>
    <nc r="D117">
      <v>365.39839000000001</v>
    </nc>
  </rcc>
  <rcc rId="53183" sId="3">
    <oc r="B126" t="inlineStr">
      <is>
        <t>Капитальный и текущий ремонт объектов водоотвения (очистных сооружений и т.д.)</t>
      </is>
    </oc>
    <nc r="B126" t="inlineStr">
      <is>
        <t>Капитальный и текущий ремонт объектов водоотведения (очистных сооружений и т.д.)</t>
      </is>
    </nc>
  </rcc>
  <rcc rId="53184" sId="3" numFmtId="4">
    <oc r="C121">
      <v>151674.11326000001</v>
    </oc>
    <nc r="C121">
      <v>151183.02783000001</v>
    </nc>
  </rcc>
  <rcc rId="53185" sId="3" numFmtId="4">
    <oc r="D121">
      <v>1599.2293500000001</v>
    </oc>
    <nc r="D121">
      <v>2615.1749100000002</v>
    </nc>
  </rcc>
  <rcc rId="53186" sId="3" numFmtId="4">
    <oc r="C128">
      <v>52831.29838</v>
    </oc>
    <nc r="C128">
      <v>52243.865299999998</v>
    </nc>
  </rcc>
  <rcc rId="53187" sId="3" numFmtId="4">
    <oc r="D128">
      <v>5958.1464800000003</v>
    </oc>
    <nc r="D128">
      <v>7323.7390299999997</v>
    </nc>
  </rcc>
  <rcc rId="53188" sId="3" numFmtId="4">
    <oc r="D139">
      <v>153.9</v>
    </oc>
    <nc r="D139">
      <v>380.22674999999998</v>
    </nc>
  </rcc>
  <rcc rId="53189" sId="3" numFmtId="4">
    <oc r="C141">
      <v>127759.41955999999</v>
    </oc>
    <nc r="C141">
      <v>128521.59256</v>
    </nc>
  </rcc>
  <rcc rId="53190" sId="3" numFmtId="4">
    <oc r="D141">
      <v>50048.729140000003</v>
    </oc>
    <nc r="D141">
      <v>67464.685140000001</v>
    </nc>
  </rcc>
  <rcc rId="53191" sId="3" numFmtId="4">
    <oc r="C145">
      <v>431469.00790000003</v>
    </oc>
    <nc r="C145">
      <v>432338.14390000002</v>
    </nc>
  </rcc>
  <rcc rId="53192" sId="3" numFmtId="4">
    <oc r="D145">
      <v>172501.43943</v>
    </oc>
    <nc r="D145">
      <v>253305.97226000001</v>
    </nc>
  </rcc>
  <rcc rId="53193" sId="3" numFmtId="4">
    <oc r="C150">
      <v>25284.416000000001</v>
    </oc>
    <nc r="C150">
      <v>25560.376</v>
    </nc>
  </rcc>
  <rcc rId="53194" sId="3" numFmtId="4">
    <oc r="D150">
      <v>14195.100060000001</v>
    </oc>
    <nc r="D150">
      <v>16223.04263</v>
    </nc>
  </rcc>
  <rcc rId="53195" sId="3" numFmtId="4">
    <oc r="D152">
      <v>24.6</v>
    </oc>
    <nc r="D152">
      <v>38.6</v>
    </nc>
  </rcc>
  <rcc rId="53196" sId="3" numFmtId="4">
    <oc r="C153">
      <v>430</v>
    </oc>
    <nc r="C153">
      <v>505</v>
    </nc>
  </rcc>
  <rcc rId="53197" sId="3" numFmtId="4">
    <oc r="D153">
      <v>74.313800000000001</v>
    </oc>
    <nc r="D153">
      <v>126.2092</v>
    </nc>
  </rcc>
  <rcc rId="53198" sId="3" numFmtId="4">
    <oc r="C154">
      <v>7938.8</v>
    </oc>
    <nc r="C154">
      <v>8488.2999999999993</v>
    </nc>
  </rcc>
  <rcc rId="53199" sId="3" numFmtId="4">
    <oc r="D154">
      <v>2021.26647</v>
    </oc>
    <nc r="D154">
      <v>4272.5484800000004</v>
    </nc>
  </rcc>
  <rcc rId="53200" sId="3" numFmtId="4">
    <oc r="C157">
      <v>63427.645940000002</v>
    </oc>
    <nc r="C157">
      <v>64107.592940000002</v>
    </nc>
  </rcc>
  <rcc rId="53201" sId="3" numFmtId="4">
    <oc r="D157">
      <v>29942.85497</v>
    </oc>
    <nc r="D157">
      <v>33746.498229999997</v>
    </nc>
  </rcc>
  <rcc rId="53202" sId="3" numFmtId="4">
    <oc r="C163">
      <v>1100</v>
    </oc>
    <nc r="C163">
      <v>1420.8</v>
    </nc>
  </rcc>
  <rcc rId="53203" sId="3" numFmtId="4">
    <oc r="D163">
      <v>455.15374000000003</v>
    </oc>
    <nc r="D163">
      <v>1084.16571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.xml><?xml version="1.0" encoding="utf-8"?>
<revisions xmlns="http://schemas.openxmlformats.org/spreadsheetml/2006/main" xmlns:r="http://schemas.openxmlformats.org/officeDocument/2006/relationships">
  <rcc rId="61731" sId="3" numFmtId="4">
    <oc r="F83">
      <v>41.714619999999996</v>
    </oc>
    <nc r="F83">
      <v>43.803620000000002</v>
    </nc>
  </rcc>
  <rcc rId="61732" sId="3" numFmtId="4">
    <oc r="F84">
      <v>46960.468459999996</v>
    </oc>
    <nc r="F84">
      <v>56728.639280000003</v>
    </nc>
  </rcc>
  <rcc rId="61733" sId="3" numFmtId="4">
    <oc r="F86">
      <v>4743.7021699999996</v>
    </oc>
    <nc r="F86">
      <v>6138.4750199999999</v>
    </nc>
  </rcc>
  <rcc rId="61734" sId="3" numFmtId="4">
    <oc r="F89">
      <v>14106.781859999999</v>
    </oc>
    <nc r="F89">
      <v>15863.926439999999</v>
    </nc>
  </rcc>
  <rcc rId="61735" sId="3" numFmtId="4">
    <oc r="F92">
      <v>1829.9714899999999</v>
    </oc>
    <nc r="F92">
      <v>2546.1</v>
    </nc>
  </rcc>
  <rcc rId="61736" sId="3" numFmtId="4">
    <oc r="F94">
      <v>1095.3968299999999</v>
    </oc>
    <nc r="F94">
      <v>1264.8</v>
    </nc>
  </rcc>
  <rcc rId="61737" sId="3" numFmtId="4">
    <oc r="F95">
      <v>2955.3526900000002</v>
    </oc>
    <nc r="F95">
      <v>3652.7981100000002</v>
    </nc>
  </rcc>
  <rcc rId="61738" sId="3" numFmtId="4">
    <oc r="F96">
      <v>434.53395</v>
    </oc>
    <nc r="F96">
      <v>642.25757999999996</v>
    </nc>
  </rcc>
  <rcc rId="61739" sId="3" numFmtId="4">
    <oc r="F97">
      <v>630.20500000000004</v>
    </oc>
    <nc r="F97">
      <v>894.66</v>
    </nc>
  </rcc>
  <rcc rId="61740" sId="3" numFmtId="4">
    <oc r="F101">
      <v>1482.1699799999999</v>
    </oc>
    <nc r="F101">
      <v>2762.7281800000001</v>
    </nc>
  </rcc>
  <rcc rId="61741" sId="3" numFmtId="4">
    <oc r="F108">
      <v>104540.29783</v>
    </oc>
    <nc r="F108">
      <v>122685.45398999999</v>
    </nc>
  </rcc>
  <rcc rId="61742" sId="3" numFmtId="4">
    <oc r="F118">
      <v>3402.7362400000002</v>
    </oc>
    <nc r="F118">
      <v>4054.5427399999999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12.xml><?xml version="1.0" encoding="utf-8"?>
<revisions xmlns="http://schemas.openxmlformats.org/spreadsheetml/2006/main" xmlns:r="http://schemas.openxmlformats.org/officeDocument/2006/relationships">
  <rcc rId="52940" sId="3">
    <oc r="A2" t="inlineStr">
      <is>
        <t xml:space="preserve">                                                                                Моргаушского муниципального округа на 01.06.2023 г.</t>
      </is>
    </oc>
    <nc r="A2" t="inlineStr">
      <is>
        <t xml:space="preserve">                                                                                Моргаушского муниципального округа на 01.07.2023 г.</t>
      </is>
    </nc>
  </rcc>
  <rcc rId="52941" sId="3">
    <oc r="D4" t="inlineStr">
      <is>
        <t>исполнено на 01.06.2023 г.</t>
      </is>
    </oc>
    <nc r="D4" t="inlineStr">
      <is>
        <t>исполнено на 01.07.2023 г.</t>
      </is>
    </nc>
  </rcc>
  <rcc rId="52942" sId="3">
    <oc r="F4" t="inlineStr">
      <is>
        <t>исполнено на 01.06.2022г.</t>
      </is>
    </oc>
    <nc r="F4" t="inlineStr">
      <is>
        <t>исполнено на 01.07.2022г.</t>
      </is>
    </nc>
  </rcc>
  <rcc rId="52943" sId="3" numFmtId="4">
    <oc r="C7">
      <v>155367.51999999999</v>
    </oc>
    <nc r="C7">
      <v>152367.51999999999</v>
    </nc>
  </rcc>
  <rcc rId="52944" sId="3" numFmtId="4">
    <oc r="D7">
      <v>44792.297910000001</v>
    </oc>
    <nc r="D7">
      <v>59056.861980000001</v>
    </nc>
  </rcc>
  <rcc rId="52945" sId="3" numFmtId="4">
    <oc r="D9">
      <v>3912.36661</v>
    </oc>
    <nc r="D9">
      <v>4722.4044599999997</v>
    </nc>
  </rcc>
  <rcc rId="52946" sId="3" numFmtId="4">
    <oc r="D10">
      <v>19.412369999999999</v>
    </oc>
    <nc r="D10">
      <v>24.546690000000002</v>
    </nc>
  </rcc>
  <rcc rId="52947" sId="3" numFmtId="4">
    <oc r="D11">
      <v>4143.6337000000003</v>
    </oc>
    <nc r="D11">
      <v>5002.9981500000004</v>
    </nc>
  </rcc>
  <rcc rId="52948" sId="3" numFmtId="4">
    <oc r="D12">
      <v>-487.46820000000002</v>
    </oc>
    <nc r="D12">
      <v>-589.21537999999998</v>
    </nc>
  </rcc>
  <rcc rId="52949" sId="3" numFmtId="4">
    <oc r="D14">
      <v>10582.513870000001</v>
    </oc>
    <nc r="D14">
      <v>10897.30702</v>
    </nc>
  </rcc>
  <rcc rId="52950" sId="3" numFmtId="4">
    <oc r="D16">
      <v>1978.3315399999999</v>
    </oc>
    <nc r="D16">
      <v>2025.5919899999999</v>
    </nc>
  </rcc>
  <rcc rId="52951" sId="3" numFmtId="4">
    <oc r="D17">
      <v>620.28696000000002</v>
    </oc>
    <nc r="D17">
      <v>618.75522999999998</v>
    </nc>
  </rcc>
  <rcc rId="52952" sId="3" numFmtId="4">
    <oc r="D19">
      <v>475.48432000000003</v>
    </oc>
    <nc r="D19">
      <v>578.08606999999995</v>
    </nc>
  </rcc>
  <rcc rId="52953" sId="3" numFmtId="4">
    <oc r="D20">
      <v>270.30149999999998</v>
    </oc>
    <nc r="D20">
      <v>418.45087000000001</v>
    </nc>
  </rcc>
  <rcc rId="52954" sId="3" numFmtId="4">
    <oc r="D21">
      <v>75.69265</v>
    </oc>
    <nc r="D21">
      <v>198.79891000000001</v>
    </nc>
  </rcc>
  <rcc rId="52955" sId="3" numFmtId="4">
    <oc r="D22">
      <v>194.60884999999999</v>
    </oc>
    <nc r="D22">
      <v>219.65196</v>
    </nc>
  </rcc>
  <rcc rId="52956" sId="3" numFmtId="4">
    <oc r="D23">
      <v>2195.60536</v>
    </oc>
    <nc r="D23">
      <v>4842.0921500000004</v>
    </nc>
  </rcc>
  <rcc rId="52957" sId="3" numFmtId="4">
    <oc r="D24">
      <v>1797.3459499999999</v>
    </oc>
    <nc r="D24">
      <v>4376.9396800000004</v>
    </nc>
  </rcc>
  <rcc rId="52958" sId="3" numFmtId="4">
    <oc r="D25">
      <v>398.25941</v>
    </oc>
    <nc r="D25">
      <v>465.15246999999999</v>
    </nc>
  </rcc>
  <rcc rId="52959" sId="3" numFmtId="4">
    <oc r="C27">
      <v>4300</v>
    </oc>
    <nc r="C27">
      <v>2300</v>
    </nc>
  </rcc>
  <rcc rId="52960" sId="3" numFmtId="4">
    <oc r="C29">
      <v>2500</v>
    </oc>
    <nc r="C29">
      <v>1500</v>
    </nc>
  </rcc>
  <rcc rId="52961" sId="3" numFmtId="4">
    <oc r="D29">
      <v>666.45734000000004</v>
    </oc>
    <nc r="D29">
      <v>926.30873999999994</v>
    </nc>
  </rcc>
  <rcc rId="52962" sId="3" numFmtId="4">
    <oc r="D30">
      <v>16.03</v>
    </oc>
    <nc r="D30">
      <v>21.28</v>
    </nc>
  </rcc>
  <rcc rId="52963" sId="3" numFmtId="4">
    <oc r="C39">
      <v>46</v>
    </oc>
    <nc r="C39">
      <v>0</v>
    </nc>
  </rcc>
  <rcc rId="52964" sId="3" numFmtId="4">
    <oc r="C41">
      <v>8000</v>
    </oc>
    <nc r="C41">
      <v>11111</v>
    </nc>
  </rcc>
  <rcc rId="52965" sId="3" numFmtId="4">
    <oc r="D41">
      <v>4296.7003599999998</v>
    </oc>
    <nc r="D41">
      <v>5791.7826999999997</v>
    </nc>
  </rcc>
  <rcc rId="52966" sId="3" numFmtId="4">
    <oc r="D42">
      <v>496.93668000000002</v>
    </oc>
    <nc r="D42">
      <v>530.78998000000001</v>
    </nc>
  </rcc>
  <rcc rId="52967" sId="3" numFmtId="4">
    <oc r="D43">
      <v>165.76478</v>
    </oc>
    <nc r="D43">
      <v>206.26721000000001</v>
    </nc>
  </rcc>
  <rcc rId="52968" sId="3" numFmtId="4">
    <oc r="C45">
      <v>100</v>
    </oc>
    <nc r="C45">
      <v>260</v>
    </nc>
  </rcc>
  <rcc rId="52969" sId="3" numFmtId="4">
    <oc r="C47">
      <v>1216</v>
    </oc>
    <nc r="C47">
      <v>1056</v>
    </nc>
  </rcc>
  <rcc rId="52970" sId="3" numFmtId="4">
    <oc r="D47">
      <v>225.11768000000001</v>
    </oc>
    <nc r="D47">
      <v>286.61630000000002</v>
    </nc>
  </rcc>
  <rcc rId="52971" sId="3" numFmtId="4">
    <oc r="D49">
      <v>310.84863000000001</v>
    </oc>
    <nc r="D49">
      <v>310.84913</v>
    </nc>
  </rcc>
  <rcc rId="52972" sId="3" numFmtId="4">
    <oc r="D51">
      <v>229.35409000000001</v>
    </oc>
    <nc r="D51">
      <v>292.84267999999997</v>
    </nc>
  </rcc>
  <rcc rId="52973" sId="3" numFmtId="4">
    <oc r="C55">
      <v>2000</v>
    </oc>
    <nc r="C55">
      <v>8000</v>
    </nc>
  </rcc>
  <rcc rId="52974" sId="3" numFmtId="4">
    <oc r="D55">
      <v>6032.4047899999996</v>
    </oc>
    <nc r="D55">
      <v>6485.0517600000003</v>
    </nc>
  </rcc>
  <rcc rId="52975" sId="3" numFmtId="4">
    <oc r="D59">
      <v>352.55622</v>
    </oc>
    <nc r="D59">
      <v>422.60899999999998</v>
    </nc>
  </rcc>
  <rcc rId="52976" sId="3" numFmtId="4">
    <oc r="D60">
      <v>69.836519999999993</v>
    </oc>
    <nc r="D60">
      <v>76.755750000000006</v>
    </nc>
  </rcc>
  <rcc rId="52977" sId="3" numFmtId="4">
    <oc r="C63">
      <v>100</v>
    </oc>
    <nc r="C63">
      <v>146</v>
    </nc>
  </rcc>
  <rcc rId="52978" sId="3" numFmtId="4">
    <oc r="D63">
      <v>313.49900000000002</v>
    </oc>
    <nc r="D63">
      <v>393.49900000000002</v>
    </nc>
  </rcc>
  <rcc rId="52979" sId="3" numFmtId="4">
    <oc r="C66">
      <v>11270.727999999999</v>
    </oc>
    <nc r="C66">
      <v>9351.6678800000009</v>
    </nc>
  </rcc>
  <rcc rId="52980" sId="3" numFmtId="4">
    <oc r="D66">
      <v>6331.1028200000001</v>
    </oc>
    <nc r="D66">
      <v>7541.0157900000004</v>
    </nc>
  </rcc>
  <rcc rId="52981" sId="3" numFmtId="4">
    <oc r="D69">
      <v>58385.599999999999</v>
    </oc>
    <nc r="D69">
      <v>74900.600000000006</v>
    </nc>
  </rcc>
  <rcc rId="52982" sId="3" numFmtId="4">
    <oc r="D71">
      <v>70148.782439999995</v>
    </oc>
    <nc r="D71">
      <v>75471.834640000001</v>
    </nc>
  </rcc>
  <rcc rId="52983" sId="3" numFmtId="4">
    <oc r="D72">
      <v>169273.05064</v>
    </oc>
    <nc r="D72">
      <v>260846.26592999999</v>
    </nc>
  </rcc>
  <rcc rId="52984" sId="3" numFmtId="4">
    <oc r="C73">
      <v>28349.721150000001</v>
    </oc>
    <nc r="C73">
      <v>31756.335340000001</v>
    </nc>
  </rcc>
  <rcc rId="52985" sId="3" numFmtId="4">
    <oc r="D73">
      <v>14368.667079999999</v>
    </oc>
    <nc r="D73">
      <v>17046.5661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.xml><?xml version="1.0" encoding="utf-8"?>
<revisions xmlns="http://schemas.openxmlformats.org/spreadsheetml/2006/main" xmlns:r="http://schemas.openxmlformats.org/officeDocument/2006/relationships">
  <rcc rId="66269" sId="3" numFmtId="4">
    <oc r="D118">
      <v>157.43156999999999</v>
    </oc>
    <nc r="D118">
      <v>160.93156999999999</v>
    </nc>
  </rcc>
  <rcc rId="66270" sId="3" numFmtId="4">
    <oc r="D123">
      <v>66.222759999999994</v>
    </oc>
    <nc r="D123">
      <v>152.10121000000001</v>
    </nc>
  </rcc>
  <rcc rId="66271" sId="3" numFmtId="4">
    <oc r="D126">
      <v>0</v>
    </oc>
    <nc r="D126">
      <v>123.00687000000001</v>
    </nc>
  </rcc>
  <rcc rId="66272" sId="3" numFmtId="4">
    <oc r="C129">
      <v>1721.4</v>
    </oc>
    <nc r="C129">
      <v>2226.37</v>
    </nc>
  </rcc>
  <rcc rId="66273" sId="3" numFmtId="4">
    <oc r="D130">
      <v>616.03593999999998</v>
    </oc>
    <nc r="D130">
      <v>1184.2674300000001</v>
    </nc>
  </rcc>
  <rcc rId="66274" sId="3" numFmtId="4">
    <oc r="D135">
      <v>602.85469000000001</v>
    </oc>
    <nc r="D135">
      <v>837.34231</v>
    </nc>
  </rcc>
  <rcc rId="66275" sId="3" numFmtId="4">
    <oc r="D137">
      <v>649.22356000000002</v>
    </oc>
    <nc r="D137">
      <v>1170.66427</v>
    </nc>
  </rcc>
  <rcc rId="66276" sId="3" numFmtId="4">
    <oc r="C139">
      <v>27324.319</v>
    </oc>
    <nc r="C139">
      <v>52448.715609999999</v>
    </nc>
  </rcc>
  <rcc rId="66277" sId="3" numFmtId="4">
    <oc r="D141">
      <v>35</v>
    </oc>
    <nc r="D141">
      <v>532.31439999999998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.xml><?xml version="1.0" encoding="utf-8"?>
<revisions xmlns="http://schemas.openxmlformats.org/spreadsheetml/2006/main" xmlns:r="http://schemas.openxmlformats.org/officeDocument/2006/relationships">
  <rrc rId="60523" sId="3" ref="A157:XFD157" action="insertRow">
    <undo index="16" exp="area" ref3D="1" dr="$A$198:$XFD$199" dn="Z_B31C8DB7_3E78_4144_A6B5_8DE36DE63F0E_.wvu.Rows" sId="3"/>
    <undo index="26" exp="area" ref3D="1" dr="$A$202:$XFD$203" dn="Z_A54C432C_6C68_4B53_A75C_446EB3A61B2B_.wvu.Rows" sId="3"/>
    <undo index="24" exp="area" ref3D="1" dr="$A$198:$XFD$199" dn="Z_A54C432C_6C68_4B53_A75C_446EB3A61B2B_.wvu.Rows" sId="3"/>
    <undo index="0" exp="area" ref3D="1" dr="$A$203:$XFD$203" dn="Z_61528DAC_5C4C_48F4_ADE2_8A724B05A086_.wvu.Rows" sId="3"/>
    <undo index="12" exp="area" ref3D="1" dr="$A$198:$XFD$198" dn="Z_5C539BE6_C8E0_453F_AB5E_9E58094195EA_.wvu.Rows" sId="3"/>
    <undo index="38" exp="area" ref3D="1" dr="$A$202:$XFD$203" dn="Z_42584DC0_1D41_4C93_9B38_C388E7B8DAC4_.wvu.Rows" sId="3"/>
    <undo index="36" exp="area" ref3D="1" dr="$A$198:$XFD$199" dn="Z_42584DC0_1D41_4C93_9B38_C388E7B8DAC4_.wvu.Rows" sId="3"/>
    <undo index="0" exp="area" ref3D="1" dr="$A$198:$XFD$198" dn="Z_3DCB9AAA_F09C_4EA6_B992_F93E466D374A_.wvu.Rows" sId="3"/>
    <undo index="18" exp="area" ref3D="1" dr="$A$198:$XFD$199" dn="Z_1A52382B_3765_4E8C_903F_6B8919B7242E_.wvu.Rows" sId="3"/>
  </rrc>
  <rcc rId="60524" sId="3">
    <nc r="A157" t="inlineStr">
      <is>
        <t>Ц71</t>
      </is>
    </nc>
  </rcc>
  <rcc rId="60525" sId="3" xfDxf="1" s="1" dxf="1">
    <nc r="B157" t="inlineStr">
      <is>
        <t>Реализация мероприятий по обеспечению антитеррористической защищенности объектов (территорий), пожарной безопасности и оснащение медицинских блоков муниципальных образовательных организаций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60526" sId="3" numFmtId="4">
    <nc r="C157">
      <v>1820</v>
    </nc>
  </rcc>
  <rcc rId="60527" sId="3" numFmtId="4">
    <nc r="D157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1.xml><?xml version="1.0" encoding="utf-8"?>
<revisions xmlns="http://schemas.openxmlformats.org/spreadsheetml/2006/main" xmlns:r="http://schemas.openxmlformats.org/officeDocument/2006/relationships">
  <rfmt sheetId="3" sqref="D154">
    <dxf>
      <numFmt numFmtId="3" formatCode="#,##0"/>
    </dxf>
  </rfmt>
  <rfmt sheetId="3" sqref="D203">
    <dxf>
      <numFmt numFmtId="186" formatCode="#,##0.0000"/>
    </dxf>
  </rfmt>
  <rfmt sheetId="3" sqref="D203">
    <dxf>
      <numFmt numFmtId="187" formatCode="#,##0.000"/>
    </dxf>
  </rfmt>
  <rfmt sheetId="3" sqref="D203">
    <dxf>
      <numFmt numFmtId="4" formatCode="#,##0.00"/>
    </dxf>
  </rfmt>
  <rfmt sheetId="3" sqref="D203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11.xml><?xml version="1.0" encoding="utf-8"?>
<revisions xmlns="http://schemas.openxmlformats.org/spreadsheetml/2006/main" xmlns:r="http://schemas.openxmlformats.org/officeDocument/2006/relationships">
  <rcc rId="58924" sId="3" numFmtId="4">
    <oc r="D174">
      <v>2288.2287799999999</v>
    </oc>
    <nc r="D174">
      <v>3558.3582200000001</v>
    </nc>
  </rcc>
  <rcc rId="58925" sId="3" numFmtId="4">
    <oc r="D175">
      <v>0</v>
    </oc>
    <nc r="D175">
      <v>201.69499999999999</v>
    </nc>
  </rcc>
  <rcc rId="58926" sId="3" numFmtId="4">
    <oc r="D176">
      <v>556</v>
    </oc>
    <nc r="D176">
      <v>1356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111.xml><?xml version="1.0" encoding="utf-8"?>
<revisions xmlns="http://schemas.openxmlformats.org/spreadsheetml/2006/main" xmlns:r="http://schemas.openxmlformats.org/officeDocument/2006/relationships">
  <rfmt sheetId="3" sqref="D58">
    <dxf>
      <numFmt numFmtId="4" formatCode="#,##0.00"/>
    </dxf>
  </rfmt>
  <rfmt sheetId="3" sqref="D58">
    <dxf>
      <numFmt numFmtId="187" formatCode="#,##0.000"/>
    </dxf>
  </rfmt>
  <rfmt sheetId="3" sqref="D58">
    <dxf>
      <numFmt numFmtId="186" formatCode="#,##0.0000"/>
    </dxf>
  </rfmt>
  <rfmt sheetId="3" sqref="D58">
    <dxf>
      <numFmt numFmtId="172" formatCode="#,##0.00000"/>
    </dxf>
  </rfmt>
  <rfmt sheetId="3" sqref="D64">
    <dxf>
      <numFmt numFmtId="4" formatCode="#,##0.00"/>
    </dxf>
  </rfmt>
  <rfmt sheetId="3" sqref="D64">
    <dxf>
      <numFmt numFmtId="187" formatCode="#,##0.000"/>
    </dxf>
  </rfmt>
  <rfmt sheetId="3" sqref="D64">
    <dxf>
      <numFmt numFmtId="186" formatCode="#,##0.0000"/>
    </dxf>
  </rfmt>
  <rcc rId="53076" sId="3" numFmtId="4">
    <oc r="D65">
      <v>34.585619999999999</v>
    </oc>
    <nc r="D65">
      <v>24.968219999999999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2.xml><?xml version="1.0" encoding="utf-8"?>
<revisions xmlns="http://schemas.openxmlformats.org/spreadsheetml/2006/main" xmlns:r="http://schemas.openxmlformats.org/officeDocument/2006/relationships">
  <rrc rId="55088" sId="3" ref="A188:XFD188" action="insertRow">
    <undo index="26" exp="area" ref3D="1" dr="$A$190:$XFD$191" dn="Z_A54C432C_6C68_4B53_A75C_446EB3A61B2B_.wvu.Rows" sId="3"/>
    <undo index="38" exp="area" ref3D="1" dr="$A$190:$XFD$191" dn="Z_42584DC0_1D41_4C93_9B38_C388E7B8DAC4_.wvu.Rows" sId="3"/>
  </rrc>
  <rrc rId="55089" sId="3" ref="A186:XFD186" action="insertRow">
    <undo index="16" exp="area" ref3D="1" dr="$A$186:$XFD$187" dn="Z_B31C8DB7_3E78_4144_A6B5_8DE36DE63F0E_.wvu.Rows" sId="3"/>
    <undo index="26" exp="area" ref3D="1" dr="$A$191:$XFD$192" dn="Z_A54C432C_6C68_4B53_A75C_446EB3A61B2B_.wvu.Rows" sId="3"/>
    <undo index="24" exp="area" ref3D="1" dr="$A$186:$XFD$187" dn="Z_A54C432C_6C68_4B53_A75C_446EB3A61B2B_.wvu.Rows" sId="3"/>
    <undo index="12" exp="area" ref3D="1" dr="$A$186:$XFD$186" dn="Z_5C539BE6_C8E0_453F_AB5E_9E58094195EA_.wvu.Rows" sId="3"/>
    <undo index="38" exp="area" ref3D="1" dr="$A$191:$XFD$192" dn="Z_42584DC0_1D41_4C93_9B38_C388E7B8DAC4_.wvu.Rows" sId="3"/>
    <undo index="36" exp="area" ref3D="1" dr="$A$186:$XFD$187" dn="Z_42584DC0_1D41_4C93_9B38_C388E7B8DAC4_.wvu.Rows" sId="3"/>
    <undo index="0" exp="area" ref3D="1" dr="$A$186:$XFD$186" dn="Z_3DCB9AAA_F09C_4EA6_B992_F93E466D374A_.wvu.Rows" sId="3"/>
    <undo index="18" exp="area" ref3D="1" dr="$A$186:$XFD$187" dn="Z_1A52382B_3765_4E8C_903F_6B8919B7242E_.wvu.Rows" sId="3"/>
  </rrc>
  <rcc rId="55090" sId="3">
    <oc r="B188" t="inlineStr">
      <is>
        <t>Другие вопросы в области физическая культуры и спорта</t>
      </is>
    </oc>
    <nc r="B188" t="inlineStr">
      <is>
        <t>Прикладные научные исследования в области физической культуры и спорта</t>
      </is>
    </nc>
  </rcc>
  <rcc rId="55091" sId="3">
    <oc r="E188">
      <f>SUM(D188/C188*100)</f>
    </oc>
    <nc r="E188">
      <f>SUM(D188/C188*100)</f>
    </nc>
  </rcc>
  <rcc rId="55092" sId="3">
    <oc r="G188">
      <f>SUM(D188/F188*100)</f>
    </oc>
    <nc r="G188">
      <f>SUM(D188/F188*100)</f>
    </nc>
  </rcc>
  <rrc rId="55093" sId="3" ref="A189:XFD189" action="deleteRow">
    <undo index="26" exp="area" ref3D="1" dr="$A$192:$XFD$193" dn="Z_A54C432C_6C68_4B53_A75C_446EB3A61B2B_.wvu.Rows" sId="3"/>
    <undo index="38" exp="area" ref3D="1" dr="$A$192:$XFD$193" dn="Z_42584DC0_1D41_4C93_9B38_C388E7B8DAC4_.wvu.Rows" sId="3"/>
    <rfmt sheetId="3" xfDxf="1" s="1" sqref="A189:XFD189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89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89" start="0" length="0">
      <dxf>
        <font>
          <sz val="16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qref="C18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8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89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8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89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55094" sId="3" ref="A186:XFD186" action="insertRow">
    <undo index="16" exp="area" ref3D="1" dr="$A$187:$XFD$188" dn="Z_B31C8DB7_3E78_4144_A6B5_8DE36DE63F0E_.wvu.Rows" sId="3"/>
    <undo index="26" exp="area" ref3D="1" dr="$A$191:$XFD$192" dn="Z_A54C432C_6C68_4B53_A75C_446EB3A61B2B_.wvu.Rows" sId="3"/>
    <undo index="24" exp="area" ref3D="1" dr="$A$187:$XFD$188" dn="Z_A54C432C_6C68_4B53_A75C_446EB3A61B2B_.wvu.Rows" sId="3"/>
    <undo index="12" exp="area" ref3D="1" dr="$A$187:$XFD$187" dn="Z_5C539BE6_C8E0_453F_AB5E_9E58094195EA_.wvu.Rows" sId="3"/>
    <undo index="38" exp="area" ref3D="1" dr="$A$191:$XFD$192" dn="Z_42584DC0_1D41_4C93_9B38_C388E7B8DAC4_.wvu.Rows" sId="3"/>
    <undo index="36" exp="area" ref3D="1" dr="$A$187:$XFD$188" dn="Z_42584DC0_1D41_4C93_9B38_C388E7B8DAC4_.wvu.Rows" sId="3"/>
    <undo index="0" exp="area" ref3D="1" dr="$A$187:$XFD$187" dn="Z_3DCB9AAA_F09C_4EA6_B992_F93E466D374A_.wvu.Rows" sId="3"/>
    <undo index="18" exp="area" ref3D="1" dr="$A$187:$XFD$188" dn="Z_1A52382B_3765_4E8C_903F_6B8919B7242E_.wvu.Rows" sId="3"/>
  </rrc>
  <rrc rId="55095" sId="3" ref="A178:XFD178" action="insertRow">
    <undo index="16" exp="area" ref3D="1" dr="$A$188:$XFD$189" dn="Z_B31C8DB7_3E78_4144_A6B5_8DE36DE63F0E_.wvu.Rows" sId="3"/>
    <undo index="26" exp="area" ref3D="1" dr="$A$192:$XFD$193" dn="Z_A54C432C_6C68_4B53_A75C_446EB3A61B2B_.wvu.Rows" sId="3"/>
    <undo index="24" exp="area" ref3D="1" dr="$A$188:$XFD$189" dn="Z_A54C432C_6C68_4B53_A75C_446EB3A61B2B_.wvu.Rows" sId="3"/>
    <undo index="12" exp="area" ref3D="1" dr="$A$188:$XFD$188" dn="Z_5C539BE6_C8E0_453F_AB5E_9E58094195EA_.wvu.Rows" sId="3"/>
    <undo index="38" exp="area" ref3D="1" dr="$A$192:$XFD$193" dn="Z_42584DC0_1D41_4C93_9B38_C388E7B8DAC4_.wvu.Rows" sId="3"/>
    <undo index="36" exp="area" ref3D="1" dr="$A$188:$XFD$189" dn="Z_42584DC0_1D41_4C93_9B38_C388E7B8DAC4_.wvu.Rows" sId="3"/>
    <undo index="0" exp="area" ref3D="1" dr="$A$188:$XFD$188" dn="Z_3DCB9AAA_F09C_4EA6_B992_F93E466D374A_.wvu.Rows" sId="3"/>
    <undo index="18" exp="area" ref3D="1" dr="$A$188:$XFD$189" dn="Z_1A52382B_3765_4E8C_903F_6B8919B7242E_.wvu.Rows" sId="3"/>
  </rrc>
  <rcc rId="55096" sId="3">
    <nc r="A178" t="inlineStr">
      <is>
        <t>A61</t>
      </is>
    </nc>
  </rcc>
  <rcc rId="55097" sId="3" xfDxf="1" s="1" dxf="1">
    <nc r="B178" t="inlineStr">
      <is>
        <t>Улучшение жилищных условий граждан, проживающих на сельских территориях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098" sId="3" numFmtId="4">
    <nc r="C178">
      <v>1365.80231</v>
    </nc>
  </rcc>
  <rcc rId="55099" sId="3" numFmtId="4">
    <nc r="D178">
      <v>0</v>
    </nc>
  </rcc>
  <rcc rId="55100" sId="3">
    <nc r="E178">
      <f>SUM(D178/C178*100)</f>
    </nc>
  </rcc>
  <rfmt sheetId="3" sqref="A178:B178" start="0" length="2147483647">
    <dxf>
      <font>
        <i/>
      </font>
    </dxf>
  </rfmt>
  <rrc rId="55101" sId="3" ref="A179:XFD179" action="insertRow">
    <undo index="16" exp="area" ref3D="1" dr="$A$189:$XFD$190" dn="Z_B31C8DB7_3E78_4144_A6B5_8DE36DE63F0E_.wvu.Rows" sId="3"/>
    <undo index="26" exp="area" ref3D="1" dr="$A$193:$XFD$194" dn="Z_A54C432C_6C68_4B53_A75C_446EB3A61B2B_.wvu.Rows" sId="3"/>
    <undo index="24" exp="area" ref3D="1" dr="$A$189:$XFD$190" dn="Z_A54C432C_6C68_4B53_A75C_446EB3A61B2B_.wvu.Rows" sId="3"/>
    <undo index="12" exp="area" ref3D="1" dr="$A$189:$XFD$189" dn="Z_5C539BE6_C8E0_453F_AB5E_9E58094195EA_.wvu.Rows" sId="3"/>
    <undo index="38" exp="area" ref3D="1" dr="$A$193:$XFD$194" dn="Z_42584DC0_1D41_4C93_9B38_C388E7B8DAC4_.wvu.Rows" sId="3"/>
    <undo index="36" exp="area" ref3D="1" dr="$A$189:$XFD$190" dn="Z_42584DC0_1D41_4C93_9B38_C388E7B8DAC4_.wvu.Rows" sId="3"/>
    <undo index="0" exp="area" ref3D="1" dr="$A$189:$XFD$189" dn="Z_3DCB9AAA_F09C_4EA6_B992_F93E466D374A_.wvu.Rows" sId="3"/>
    <undo index="18" exp="area" ref3D="1" dr="$A$189:$XFD$190" dn="Z_1A52382B_3765_4E8C_903F_6B8919B7242E_.wvu.Rows" sId="3"/>
  </rrc>
  <rcc rId="55102" sId="3">
    <nc r="A179" t="inlineStr">
      <is>
        <t>Ц71</t>
      </is>
    </nc>
  </rcc>
  <rcc rId="55103" sId="3" xfDxf="1" s="1" dxf="1">
    <nc r="B179" t="inlineStr">
      <is>
        <t>Организация льготного питания для отдельных категорий учащихся в муниципальных общеобразовательных организациях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104" sId="3" numFmtId="4">
    <nc r="C179">
      <v>110</v>
    </nc>
  </rcc>
  <rcc rId="55105" sId="3" numFmtId="4">
    <nc r="D179">
      <v>66.090230000000005</v>
    </nc>
  </rcc>
  <rcc rId="55106" sId="3">
    <nc r="E179">
      <f>SUM(D179/C179*100)</f>
    </nc>
  </rcc>
  <rrc rId="55107" sId="3" ref="A180:XFD180" action="insertRow">
    <undo index="16" exp="area" ref3D="1" dr="$A$190:$XFD$191" dn="Z_B31C8DB7_3E78_4144_A6B5_8DE36DE63F0E_.wvu.Rows" sId="3"/>
    <undo index="26" exp="area" ref3D="1" dr="$A$194:$XFD$195" dn="Z_A54C432C_6C68_4B53_A75C_446EB3A61B2B_.wvu.Rows" sId="3"/>
    <undo index="24" exp="area" ref3D="1" dr="$A$190:$XFD$191" dn="Z_A54C432C_6C68_4B53_A75C_446EB3A61B2B_.wvu.Rows" sId="3"/>
    <undo index="12" exp="area" ref3D="1" dr="$A$190:$XFD$190" dn="Z_5C539BE6_C8E0_453F_AB5E_9E58094195EA_.wvu.Rows" sId="3"/>
    <undo index="38" exp="area" ref3D="1" dr="$A$194:$XFD$195" dn="Z_42584DC0_1D41_4C93_9B38_C388E7B8DAC4_.wvu.Rows" sId="3"/>
    <undo index="36" exp="area" ref3D="1" dr="$A$190:$XFD$191" dn="Z_42584DC0_1D41_4C93_9B38_C388E7B8DAC4_.wvu.Rows" sId="3"/>
    <undo index="0" exp="area" ref3D="1" dr="$A$190:$XFD$190" dn="Z_3DCB9AAA_F09C_4EA6_B992_F93E466D374A_.wvu.Rows" sId="3"/>
    <undo index="18" exp="area" ref3D="1" dr="$A$190:$XFD$191" dn="Z_1A52382B_3765_4E8C_903F_6B8919B7242E_.wvu.Rows" sId="3"/>
  </rrc>
  <rcc rId="55108" sId="3" xfDxf="1" s="1" dxf="1">
    <nc r="B180" t="inlineStr">
      <is>
        <t>Организация мероприятий, связанных с захоронением военнослужащих, лиц, являющихся участниками специальной военной операции на Украине, родившихся и (или) проживавших на территории Моргаушского муниципального округа Чувашской Республики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109" sId="3" numFmtId="4">
    <nc r="C180">
      <v>179.26575</v>
    </nc>
  </rcc>
  <rcc rId="55110" sId="3" numFmtId="4">
    <nc r="D180">
      <v>140.45520999999999</v>
    </nc>
  </rcc>
  <rcc rId="55111" sId="3">
    <nc r="E180">
      <f>SUM(D180/C180*100)</f>
    </nc>
  </rcc>
  <rcc rId="55112" sId="3">
    <nc r="A180" t="inlineStr">
      <is>
        <t>Ц31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21.xml><?xml version="1.0" encoding="utf-8"?>
<revisions xmlns="http://schemas.openxmlformats.org/spreadsheetml/2006/main" xmlns:r="http://schemas.openxmlformats.org/officeDocument/2006/relationships">
  <rcc rId="54997" sId="3" numFmtId="4">
    <oc r="C153">
      <v>15087.99756</v>
    </oc>
    <nc r="C153">
      <v>6356.39</v>
    </nc>
  </rcc>
  <rcc rId="54998" sId="3" numFmtId="4">
    <oc r="D153">
      <v>6138.6706400000003</v>
    </oc>
    <nc r="D153">
      <v>54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211.xml><?xml version="1.0" encoding="utf-8"?>
<revisions xmlns="http://schemas.openxmlformats.org/spreadsheetml/2006/main" xmlns:r="http://schemas.openxmlformats.org/officeDocument/2006/relationships">
  <rcc rId="54838" sId="3" numFmtId="4">
    <oc r="C139">
      <v>36386.318070000001</v>
    </oc>
    <nc r="C139">
      <f>SUM(C140:C144)</f>
    </nc>
  </rcc>
  <rcc rId="54839" sId="3" numFmtId="4">
    <oc r="D139">
      <v>5251.7071999999998</v>
    </oc>
    <nc r="D139">
      <f>SUM(D140:D144)</f>
    </nc>
  </rcc>
  <rcc rId="54840" sId="3" numFmtId="4">
    <oc r="C153">
      <v>6356.39</v>
    </oc>
    <nc r="C153">
      <v>15087.99756</v>
    </nc>
  </rcc>
  <rcc rId="54841" sId="3" numFmtId="4">
    <oc r="D153">
      <v>54</v>
    </oc>
    <nc r="D153">
      <v>6138.6706400000003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3.xml><?xml version="1.0" encoding="utf-8"?>
<revisions xmlns="http://schemas.openxmlformats.org/spreadsheetml/2006/main" xmlns:r="http://schemas.openxmlformats.org/officeDocument/2006/relationships">
  <rcc rId="65949" sId="3" numFmtId="4">
    <oc r="C170">
      <v>94143.695959999997</v>
    </oc>
    <nc r="C170">
      <v>94810.795960000003</v>
    </nc>
  </rcc>
  <rcc rId="65950" sId="3" numFmtId="4">
    <oc r="D170">
      <v>9622.5754799999995</v>
    </oc>
    <nc r="D170">
      <v>24278.998299999999</v>
    </nc>
  </rcc>
  <rcc rId="65951" sId="3" numFmtId="4">
    <oc r="D176">
      <v>821.09855000000005</v>
    </oc>
    <nc r="D176">
      <v>1086.2012500000001</v>
    </nc>
  </rcc>
  <rcc rId="65952" sId="3" numFmtId="4">
    <oc r="D178">
      <v>33.219459999999998</v>
    </oc>
    <nc r="D178">
      <v>49.829189999999997</v>
    </nc>
  </rcc>
  <rcc rId="65953" sId="3" numFmtId="4">
    <oc r="C179">
      <v>10543.294089999999</v>
    </oc>
    <nc r="C179">
      <v>10615.028899999999</v>
    </nc>
  </rcc>
  <rcc rId="65954" sId="3" numFmtId="4">
    <oc r="D179">
      <v>1384.35257</v>
    </oc>
    <nc r="D179">
      <v>2100.4143199999999</v>
    </nc>
  </rcc>
  <rcc rId="65955" sId="3" numFmtId="4">
    <oc r="D182">
      <v>0</v>
    </oc>
    <nc r="D182">
      <v>15727.113429999999</v>
    </nc>
  </rcc>
  <rcc rId="65956" sId="3" numFmtId="4">
    <oc r="D186">
      <v>8.1857100000000003</v>
    </oc>
    <nc r="D186">
      <v>13.675549999999999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район!$A$1:$G$199</formula>
    <oldFormula>район!$A$1:$G$199</oldFormula>
  </rdn>
  <rdn rId="0" localSheetId="3" customView="1" name="Z_61528DAC_5C4C_48F4_ADE2_8A724B05A086_.wvu.Rows" hidden="1" oldHidden="1">
    <formula>район!$195:$195</formula>
    <oldFormula>район!$195:$195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31.xml><?xml version="1.0" encoding="utf-8"?>
<revisions xmlns="http://schemas.openxmlformats.org/spreadsheetml/2006/main" xmlns:r="http://schemas.openxmlformats.org/officeDocument/2006/relationships">
  <rcc rId="65527" sId="3" numFmtId="4">
    <oc r="F41">
      <v>2047.4474</v>
    </oc>
    <nc r="F41">
      <v>3223.7917000000002</v>
    </nc>
  </rcc>
  <rcc rId="65528" sId="3" numFmtId="4">
    <oc r="F42">
      <v>0</v>
    </oc>
    <nc r="F42">
      <v>219.14469</v>
    </nc>
  </rcc>
  <rcc rId="65529" sId="3" numFmtId="4">
    <oc r="F43">
      <v>52.556849999999997</v>
    </oc>
    <nc r="F43">
      <v>105.47239999999999</v>
    </nc>
  </rcc>
  <rcc rId="65530" sId="3" numFmtId="4">
    <oc r="F44">
      <v>0</v>
    </oc>
    <nc r="F44">
      <v>2.8300000000000001E-3</v>
    </nc>
  </rcc>
  <rcc rId="65531" sId="3" numFmtId="4">
    <oc r="F47">
      <v>38.82188</v>
    </oc>
    <nc r="F47">
      <v>110.46765000000001</v>
    </nc>
  </rcc>
  <rcc rId="65532" sId="3" numFmtId="4">
    <oc r="F49">
      <v>111.59734</v>
    </oc>
    <nc r="F49">
      <v>296.71069999999997</v>
    </nc>
  </rcc>
  <rcc rId="65533" sId="3" numFmtId="4">
    <oc r="F51">
      <v>1.3015399999999999</v>
    </oc>
    <nc r="F51">
      <v>64.171139999999994</v>
    </nc>
  </rcc>
  <rcc rId="65534" sId="3" odxf="1" dxf="1" numFmtId="4">
    <nc r="F54">
      <v>0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5535" sId="3" numFmtId="4">
    <oc r="F55">
      <v>755.60599999999999</v>
    </oc>
    <nc r="F55"/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район!$A$1:$G$199</formula>
    <oldFormula>район!$A$1:$G$199</oldFormula>
  </rdn>
  <rdn rId="0" localSheetId="3" customView="1" name="Z_61528DAC_5C4C_48F4_ADE2_8A724B05A086_.wvu.Rows" hidden="1" oldHidden="1">
    <formula>район!$195:$195</formula>
    <oldFormula>район!$195:$195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311.xml><?xml version="1.0" encoding="utf-8"?>
<revisions xmlns="http://schemas.openxmlformats.org/spreadsheetml/2006/main" xmlns:r="http://schemas.openxmlformats.org/officeDocument/2006/relationships">
  <rcc rId="65145" sId="3" numFmtId="4">
    <nc r="D74">
      <v>3467.41516</v>
    </nc>
  </rcc>
  <rcc rId="65146" sId="3" numFmtId="4">
    <oc r="D77">
      <v>-62297.767529999997</v>
    </oc>
    <nc r="D77">
      <v>-1332.5039999999999</v>
    </nc>
  </rcc>
  <rfmt sheetId="3" sqref="D78">
    <dxf>
      <numFmt numFmtId="4" formatCode="#,##0.00"/>
    </dxf>
  </rfmt>
  <rfmt sheetId="3" sqref="D78">
    <dxf>
      <numFmt numFmtId="187" formatCode="#,##0.000"/>
    </dxf>
  </rfmt>
  <rfmt sheetId="3" sqref="D78">
    <dxf>
      <numFmt numFmtId="186" formatCode="#,##0.0000"/>
    </dxf>
  </rfmt>
  <rfmt sheetId="3" sqref="D78">
    <dxf>
      <numFmt numFmtId="172" formatCode="#,##0.00000"/>
    </dxf>
  </rfmt>
  <rcc rId="65147" sId="3" numFmtId="4">
    <nc r="D64">
      <v>160.20699999999999</v>
    </nc>
  </rcc>
  <rcc rId="65148" sId="3" numFmtId="4">
    <oc r="C72">
      <v>176067.09828999999</v>
    </oc>
    <nc r="C72">
      <v>178486.42149000001</v>
    </nc>
  </rcc>
  <rcc rId="65149" sId="3" numFmtId="4">
    <nc r="C77">
      <v>60965.263529999997</v>
    </nc>
  </rcc>
  <rfmt sheetId="3" sqref="C78">
    <dxf>
      <numFmt numFmtId="4" formatCode="#,##0.00"/>
    </dxf>
  </rfmt>
  <rfmt sheetId="3" sqref="C78">
    <dxf>
      <numFmt numFmtId="187" formatCode="#,##0.000"/>
    </dxf>
  </rfmt>
  <rfmt sheetId="3" sqref="C78">
    <dxf>
      <numFmt numFmtId="186" formatCode="#,##0.0000"/>
    </dxf>
  </rfmt>
  <rfmt sheetId="3" sqref="C78">
    <dxf>
      <numFmt numFmtId="172" formatCode="#,##0.00000"/>
    </dxf>
  </rfmt>
  <rfmt sheetId="3" sqref="C78">
    <dxf>
      <numFmt numFmtId="186" formatCode="#,##0.0000"/>
    </dxf>
  </rfmt>
  <rfmt sheetId="3" sqref="C78">
    <dxf>
      <numFmt numFmtId="187" formatCode="#,##0.000"/>
    </dxf>
  </rfmt>
  <rfmt sheetId="3" sqref="C78">
    <dxf>
      <numFmt numFmtId="4" formatCode="#,##0.00"/>
    </dxf>
  </rfmt>
  <rfmt sheetId="3" sqref="C78">
    <dxf>
      <numFmt numFmtId="167" formatCode="#,##0.0"/>
    </dxf>
  </rfmt>
  <rfmt sheetId="3" sqref="D78">
    <dxf>
      <numFmt numFmtId="186" formatCode="#,##0.0000"/>
    </dxf>
  </rfmt>
  <rfmt sheetId="3" sqref="D78">
    <dxf>
      <numFmt numFmtId="187" formatCode="#,##0.000"/>
    </dxf>
  </rfmt>
  <rfmt sheetId="3" sqref="D78">
    <dxf>
      <numFmt numFmtId="4" formatCode="#,##0.00"/>
    </dxf>
  </rfmt>
  <rfmt sheetId="3" sqref="D7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3111.xml><?xml version="1.0" encoding="utf-8"?>
<revisions xmlns="http://schemas.openxmlformats.org/spreadsheetml/2006/main" xmlns:r="http://schemas.openxmlformats.org/officeDocument/2006/relationships">
  <rfmt sheetId="3" sqref="C188:D188" start="0" length="2147483647">
    <dxf>
      <font>
        <i/>
      </font>
    </dxf>
  </rfmt>
  <rfmt sheetId="3" sqref="C178:D180" start="0" length="2147483647">
    <dxf>
      <font>
        <i/>
      </font>
    </dxf>
  </rfmt>
  <rfmt sheetId="3" sqref="C169:D173" start="0" length="2147483647">
    <dxf>
      <font>
        <i/>
      </font>
    </dxf>
  </rfmt>
  <rfmt sheetId="3" sqref="C162:D162" start="0" length="2147483647">
    <dxf>
      <font>
        <i/>
      </font>
    </dxf>
  </rfmt>
  <rfmt sheetId="3" sqref="C157:D160" start="0" length="2147483647">
    <dxf>
      <font>
        <i/>
      </font>
    </dxf>
  </rfmt>
  <rfmt sheetId="3" sqref="C153:D155" start="0" length="2147483647">
    <dxf>
      <font>
        <i/>
      </font>
    </dxf>
  </rfmt>
  <rfmt sheetId="3" sqref="C140:D146" start="0" length="2147483647">
    <dxf>
      <font>
        <i/>
      </font>
    </dxf>
  </rfmt>
  <rfmt sheetId="3" sqref="C131:D137" start="0" length="2147483647">
    <dxf>
      <font>
        <i/>
      </font>
    </dxf>
  </rfmt>
  <rfmt sheetId="3" sqref="C126:D129" start="0" length="2147483647">
    <dxf>
      <font>
        <i/>
      </font>
    </dxf>
  </rfmt>
  <rfmt sheetId="3" sqref="C117:D123" start="0" length="2147483647">
    <dxf>
      <font>
        <i/>
      </font>
    </dxf>
  </rfmt>
  <rfmt sheetId="3" sqref="C109:D115" start="0" length="2147483647">
    <dxf>
      <font>
        <i/>
      </font>
    </dxf>
  </rfmt>
  <rfmt sheetId="3" sqref="C99:D99" start="0" length="2147483647">
    <dxf>
      <font>
        <i/>
      </font>
    </dxf>
  </rfmt>
  <rfmt sheetId="3" sqref="C107:D107" start="0" length="2147483647">
    <dxf>
      <font>
        <i/>
      </font>
    </dxf>
  </rfmt>
  <rfmt sheetId="3" sqref="A89:D89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4.xml><?xml version="1.0" encoding="utf-8"?>
<revisions xmlns="http://schemas.openxmlformats.org/spreadsheetml/2006/main" xmlns:r="http://schemas.openxmlformats.org/officeDocument/2006/relationships">
  <rcc rId="64924" sId="3" odxf="1" dxf="1" numFmtId="4">
    <oc r="F170">
      <v>3468.4</v>
    </oc>
    <nc r="F170">
      <v>6936.8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925" sId="3" odxf="1" dxf="1" numFmtId="4">
    <oc r="F177">
      <v>0</v>
    </oc>
    <nc r="F177">
      <v>148.88242</v>
    </nc>
    <odxf>
      <alignment vertical="top" readingOrder="0"/>
      <border outline="0">
        <left style="medium">
          <color indexed="64"/>
        </left>
      </border>
    </odxf>
    <ndxf>
      <alignment vertical="center" readingOrder="0"/>
      <border outline="0">
        <left style="thin">
          <color indexed="64"/>
        </left>
      </border>
    </ndxf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41.xml><?xml version="1.0" encoding="utf-8"?>
<revisions xmlns="http://schemas.openxmlformats.org/spreadsheetml/2006/main" xmlns:r="http://schemas.openxmlformats.org/officeDocument/2006/relationships">
  <rcc rId="62536" sId="3" numFmtId="4">
    <oc r="D165">
      <v>6650.558</v>
    </oc>
    <nc r="D165">
      <v>7877.3925600000002</v>
    </nc>
  </rcc>
  <rcc rId="62537" sId="3" numFmtId="4">
    <oc r="C167">
      <v>2860.2159999999999</v>
    </oc>
    <nc r="C167">
      <v>3109.3560000000002</v>
    </nc>
  </rcc>
  <rcc rId="62538" sId="3" numFmtId="4">
    <oc r="D167">
      <v>2860.2159999999999</v>
    </oc>
    <nc r="D167">
      <v>3109.3560000000002</v>
    </nc>
  </rcc>
  <rcc rId="62539" sId="3" numFmtId="4">
    <oc r="D168">
      <v>7504.3509999999997</v>
    </oc>
    <nc r="D168">
      <v>8589.9079999999994</v>
    </nc>
  </rcc>
  <rcc rId="62540" sId="3" numFmtId="4">
    <oc r="D172">
      <v>2606.154</v>
    </oc>
    <nc r="D172">
      <v>2590.078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.xml><?xml version="1.0" encoding="utf-8"?>
<revisions xmlns="http://schemas.openxmlformats.org/spreadsheetml/2006/main" xmlns:r="http://schemas.openxmlformats.org/officeDocument/2006/relationships">
  <rcc rId="66308" sId="3" numFmtId="4">
    <oc r="D150">
      <v>2047.692</v>
    </oc>
    <nc r="D150">
      <v>3381.5839999999998</v>
    </nc>
  </rcc>
  <rcc rId="66309" sId="3" numFmtId="4">
    <oc r="D154">
      <v>0</v>
    </oc>
    <nc r="D154">
      <v>50</v>
    </nc>
  </rcc>
  <rcc rId="66310" sId="3" numFmtId="4">
    <oc r="D156">
      <v>2942.52</v>
    </oc>
    <nc r="D156">
      <v>5885.04</v>
    </nc>
  </rcc>
  <rcc rId="66311" sId="3" numFmtId="4">
    <oc r="D157">
      <v>1345.856</v>
    </oc>
    <nc r="D157">
      <v>4508.6179599999996</v>
    </nc>
  </rcc>
  <rcc rId="66312" sId="3" numFmtId="4">
    <oc r="D158">
      <v>0</v>
    </oc>
    <nc r="D158">
      <v>748.62900000000002</v>
    </nc>
  </rcc>
  <rcc rId="66313" sId="3" numFmtId="4">
    <oc r="D159">
      <v>524.89516000000003</v>
    </oc>
    <nc r="D159">
      <v>787.34274000000005</v>
    </nc>
  </rcc>
  <rcc rId="66314" sId="3" numFmtId="4">
    <oc r="D162">
      <v>1205.23</v>
    </oc>
    <nc r="D162">
      <v>2769.317</v>
    </nc>
  </rcc>
  <rcc rId="66315" sId="3" numFmtId="4">
    <oc r="D163">
      <v>1904.1130000000001</v>
    </oc>
    <nc r="D163">
      <v>2739.3130000000001</v>
    </nc>
  </rcc>
  <rcc rId="66316" sId="3" numFmtId="4">
    <oc r="D164">
      <v>395</v>
    </oc>
    <nc r="D164">
      <v>0</v>
    </nc>
  </rcc>
  <rcc rId="66317" sId="3" numFmtId="4">
    <oc r="D172">
      <v>126.97548</v>
    </oc>
    <nc r="D172">
      <v>215.59829999999999</v>
    </nc>
  </rcc>
  <rcc rId="66318" sId="3" numFmtId="4">
    <oc r="D182">
      <v>45.413269999999997</v>
    </oc>
    <nc r="D182">
      <v>82.443269999999998</v>
    </nc>
  </rcc>
  <rcc rId="66319" sId="3" numFmtId="4">
    <oc r="D184">
      <v>0</v>
    </oc>
    <nc r="D184">
      <v>12584.95788</v>
    </nc>
  </rcc>
  <rcc rId="66320" sId="3" numFmtId="4">
    <oc r="C185">
      <v>25479.366000000002</v>
    </oc>
    <nc r="C185">
      <v>31861.557199999999</v>
    </nc>
  </rcc>
  <rcc rId="66321" sId="3" numFmtId="4">
    <oc r="D185">
      <v>0</v>
    </oc>
    <nc r="D185">
      <v>9361.0681999999997</v>
    </nc>
  </rcc>
  <rcc rId="66322" sId="3" numFmtId="4">
    <oc r="D190">
      <v>243.4</v>
    </oc>
    <nc r="D190">
      <v>410.93799999999999</v>
    </nc>
  </rcc>
  <rcc rId="66323" sId="3" numFmtId="4">
    <oc r="D192">
      <v>1278.8</v>
    </oc>
    <nc r="D192">
      <v>3935.4679999999998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1.xml><?xml version="1.0" encoding="utf-8"?>
<revisions xmlns="http://schemas.openxmlformats.org/spreadsheetml/2006/main" xmlns:r="http://schemas.openxmlformats.org/officeDocument/2006/relationships">
  <rcc rId="65987" sId="3" numFmtId="4">
    <oc r="D188">
      <v>243.4</v>
    </oc>
    <nc r="D188">
      <v>410.93799999999999</v>
    </nc>
  </rcc>
  <rcc rId="65988" sId="3" numFmtId="4">
    <oc r="D190">
      <v>1278.8</v>
    </oc>
    <nc r="D190">
      <v>3935.4679999999998</v>
    </nc>
  </rcc>
  <rfmt sheetId="3" sqref="C196:D196">
    <dxf>
      <numFmt numFmtId="4" formatCode="#,##0.00"/>
    </dxf>
  </rfmt>
  <rfmt sheetId="3" sqref="C196:D196">
    <dxf>
      <numFmt numFmtId="187" formatCode="#,##0.000"/>
    </dxf>
  </rfmt>
  <rfmt sheetId="3" sqref="C196:D196">
    <dxf>
      <numFmt numFmtId="186" formatCode="#,##0.0000"/>
    </dxf>
  </rfmt>
  <rfmt sheetId="3" sqref="C196:D196">
    <dxf>
      <numFmt numFmtId="172" formatCode="#,##0.00000"/>
    </dxf>
  </rfmt>
  <rfmt sheetId="3" sqref="C82">
    <dxf>
      <numFmt numFmtId="4" formatCode="#,##0.00"/>
    </dxf>
  </rfmt>
  <rfmt sheetId="3" sqref="C82">
    <dxf>
      <numFmt numFmtId="187" formatCode="#,##0.000"/>
    </dxf>
  </rfmt>
  <rfmt sheetId="3" sqref="C82">
    <dxf>
      <numFmt numFmtId="186" formatCode="#,##0.0000"/>
    </dxf>
  </rfmt>
  <rfmt sheetId="3" sqref="C82">
    <dxf>
      <numFmt numFmtId="172" formatCode="#,##0.00000"/>
    </dxf>
  </rfmt>
  <rfmt sheetId="3" sqref="C82">
    <dxf>
      <numFmt numFmtId="186" formatCode="#,##0.0000"/>
    </dxf>
  </rfmt>
  <rfmt sheetId="3" sqref="C82">
    <dxf>
      <numFmt numFmtId="187" formatCode="#,##0.000"/>
    </dxf>
  </rfmt>
  <rfmt sheetId="3" sqref="C82">
    <dxf>
      <numFmt numFmtId="4" formatCode="#,##0.00"/>
    </dxf>
  </rfmt>
  <rfmt sheetId="3" sqref="C82">
    <dxf>
      <numFmt numFmtId="167" formatCode="#,##0.0"/>
    </dxf>
  </rfmt>
  <rfmt sheetId="3" sqref="C91">
    <dxf>
      <numFmt numFmtId="4" formatCode="#,##0.00"/>
    </dxf>
  </rfmt>
  <rfmt sheetId="3" sqref="C91">
    <dxf>
      <numFmt numFmtId="187" formatCode="#,##0.000"/>
    </dxf>
  </rfmt>
  <rfmt sheetId="3" sqref="C91">
    <dxf>
      <numFmt numFmtId="186" formatCode="#,##0.0000"/>
    </dxf>
  </rfmt>
  <rfmt sheetId="3" sqref="C91">
    <dxf>
      <numFmt numFmtId="172" formatCode="#,##0.00000"/>
    </dxf>
  </rfmt>
  <rfmt sheetId="3" sqref="C91">
    <dxf>
      <numFmt numFmtId="186" formatCode="#,##0.0000"/>
    </dxf>
  </rfmt>
  <rfmt sheetId="3" sqref="C91">
    <dxf>
      <numFmt numFmtId="187" formatCode="#,##0.000"/>
    </dxf>
  </rfmt>
  <rfmt sheetId="3" sqref="C91">
    <dxf>
      <numFmt numFmtId="4" formatCode="#,##0.00"/>
    </dxf>
  </rfmt>
  <rfmt sheetId="3" sqref="C91">
    <dxf>
      <numFmt numFmtId="167" formatCode="#,##0.0"/>
    </dxf>
  </rfmt>
  <rfmt sheetId="3" sqref="C93">
    <dxf>
      <numFmt numFmtId="4" formatCode="#,##0.00"/>
    </dxf>
  </rfmt>
  <rfmt sheetId="3" sqref="C93">
    <dxf>
      <numFmt numFmtId="187" formatCode="#,##0.000"/>
    </dxf>
  </rfmt>
  <rfmt sheetId="3" sqref="C93">
    <dxf>
      <numFmt numFmtId="186" formatCode="#,##0.0000"/>
    </dxf>
  </rfmt>
  <rfmt sheetId="3" sqref="C93">
    <dxf>
      <numFmt numFmtId="187" formatCode="#,##0.000"/>
    </dxf>
  </rfmt>
  <rfmt sheetId="3" sqref="C93">
    <dxf>
      <numFmt numFmtId="4" formatCode="#,##0.00"/>
    </dxf>
  </rfmt>
  <rfmt sheetId="3" sqref="C93">
    <dxf>
      <numFmt numFmtId="167" formatCode="#,##0.0"/>
    </dxf>
  </rfmt>
  <rfmt sheetId="3" sqref="C98">
    <dxf>
      <numFmt numFmtId="4" formatCode="#,##0.00"/>
    </dxf>
  </rfmt>
  <rfmt sheetId="3" sqref="C98">
    <dxf>
      <numFmt numFmtId="187" formatCode="#,##0.000"/>
    </dxf>
  </rfmt>
  <rfmt sheetId="3" sqref="C98">
    <dxf>
      <numFmt numFmtId="186" formatCode="#,##0.0000"/>
    </dxf>
  </rfmt>
  <rfmt sheetId="3" sqref="C98">
    <dxf>
      <numFmt numFmtId="172" formatCode="#,##0.00000"/>
    </dxf>
  </rfmt>
  <rfmt sheetId="3" sqref="C98">
    <dxf>
      <numFmt numFmtId="186" formatCode="#,##0.0000"/>
    </dxf>
  </rfmt>
  <rfmt sheetId="3" sqref="C98">
    <dxf>
      <numFmt numFmtId="187" formatCode="#,##0.000"/>
    </dxf>
  </rfmt>
  <rfmt sheetId="3" sqref="C98">
    <dxf>
      <numFmt numFmtId="4" formatCode="#,##0.00"/>
    </dxf>
  </rfmt>
  <rfmt sheetId="3" sqref="C98">
    <dxf>
      <numFmt numFmtId="167" formatCode="#,##0.0"/>
    </dxf>
  </rfmt>
  <rfmt sheetId="3" sqref="C106">
    <dxf>
      <numFmt numFmtId="4" formatCode="#,##0.00"/>
    </dxf>
  </rfmt>
  <rfmt sheetId="3" sqref="C106">
    <dxf>
      <numFmt numFmtId="187" formatCode="#,##0.000"/>
    </dxf>
  </rfmt>
  <rfmt sheetId="3" sqref="C106">
    <dxf>
      <numFmt numFmtId="186" formatCode="#,##0.0000"/>
    </dxf>
  </rfmt>
  <rfmt sheetId="3" sqref="C106">
    <dxf>
      <numFmt numFmtId="172" formatCode="#,##0.00000"/>
    </dxf>
  </rfmt>
  <rfmt sheetId="3" sqref="C106">
    <dxf>
      <numFmt numFmtId="186" formatCode="#,##0.0000"/>
    </dxf>
  </rfmt>
  <rfmt sheetId="3" sqref="C106">
    <dxf>
      <numFmt numFmtId="187" formatCode="#,##0.000"/>
    </dxf>
  </rfmt>
  <rfmt sheetId="3" sqref="C106">
    <dxf>
      <numFmt numFmtId="4" formatCode="#,##0.00"/>
    </dxf>
  </rfmt>
  <rfmt sheetId="3" sqref="C106">
    <dxf>
      <numFmt numFmtId="167" formatCode="#,##0.0"/>
    </dxf>
  </rfmt>
  <rfmt sheetId="3" sqref="C116">
    <dxf>
      <numFmt numFmtId="4" formatCode="#,##0.00"/>
    </dxf>
  </rfmt>
  <rfmt sheetId="3" sqref="C116">
    <dxf>
      <numFmt numFmtId="187" formatCode="#,##0.000"/>
    </dxf>
  </rfmt>
  <rfmt sheetId="3" sqref="C116">
    <dxf>
      <numFmt numFmtId="186" formatCode="#,##0.0000"/>
    </dxf>
  </rfmt>
  <rfmt sheetId="3" sqref="C116">
    <dxf>
      <numFmt numFmtId="172" formatCode="#,##0.0000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район!$A$1:$G$199</formula>
    <oldFormula>район!$A$1:$G$199</oldFormula>
  </rdn>
  <rdn rId="0" localSheetId="3" customView="1" name="Z_61528DAC_5C4C_48F4_ADE2_8A724B05A086_.wvu.Rows" hidden="1" oldHidden="1">
    <formula>район!$195:$195</formula>
    <oldFormula>район!$195:$195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12.xml><?xml version="1.0" encoding="utf-8"?>
<revisions xmlns="http://schemas.openxmlformats.org/spreadsheetml/2006/main" xmlns:r="http://schemas.openxmlformats.org/officeDocument/2006/relationships">
  <rcc rId="54495" sId="3" xfDxf="1" s="1" dxf="1">
    <nc r="B114" t="inlineStr">
      <is>
        <t>Проведение землеустроительных (кадастровых) работ по земельным участкам, находящимся в собственности муниципального образования, и внесение сведений в кадастр недвижимости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4496" sId="3" numFmtId="4">
    <nc r="C114">
      <v>1162.184</v>
    </nc>
  </rcc>
  <rcc rId="54497" sId="3" numFmtId="4">
    <nc r="D114">
      <v>0</v>
    </nc>
  </rcc>
  <rcc rId="54498" sId="3">
    <nc r="E114">
      <f>SUM(D114/C114*100)</f>
    </nc>
  </rcc>
  <rrc rId="54499" sId="3" ref="A116:XFD116" action="insertRow">
    <undo index="16" exp="area" ref3D="1" dr="$A$179:$XFD$180" dn="Z_B31C8DB7_3E78_4144_A6B5_8DE36DE63F0E_.wvu.Rows" sId="3"/>
    <undo index="26" exp="area" ref3D="1" dr="$A$183:$XFD$184" dn="Z_A54C432C_6C68_4B53_A75C_446EB3A61B2B_.wvu.Rows" sId="3"/>
    <undo index="24" exp="area" ref3D="1" dr="$A$179:$XFD$180" dn="Z_A54C432C_6C68_4B53_A75C_446EB3A61B2B_.wvu.Rows" sId="3"/>
    <undo index="12" exp="area" ref3D="1" dr="$A$179:$XFD$179" dn="Z_5C539BE6_C8E0_453F_AB5E_9E58094195EA_.wvu.Rows" sId="3"/>
    <undo index="38" exp="area" ref3D="1" dr="$A$183:$XFD$184" dn="Z_42584DC0_1D41_4C93_9B38_C388E7B8DAC4_.wvu.Rows" sId="3"/>
    <undo index="36" exp="area" ref3D="1" dr="$A$179:$XFD$180" dn="Z_42584DC0_1D41_4C93_9B38_C388E7B8DAC4_.wvu.Rows" sId="3"/>
    <undo index="34" exp="area" ref3D="1" dr="$A$131:$XFD$131" dn="Z_42584DC0_1D41_4C93_9B38_C388E7B8DAC4_.wvu.Rows" sId="3"/>
    <undo index="0" exp="area" ref3D="1" dr="$A$179:$XFD$179" dn="Z_3DCB9AAA_F09C_4EA6_B992_F93E466D374A_.wvu.Rows" sId="3"/>
    <undo index="18" exp="area" ref3D="1" dr="$A$179:$XFD$180" dn="Z_1A52382B_3765_4E8C_903F_6B8919B7242E_.wvu.Rows" sId="3"/>
  </rrc>
  <rcc rId="54500" sId="3">
    <nc r="A116" t="inlineStr">
      <is>
        <t>Ч12</t>
      </is>
    </nc>
  </rcc>
  <rcc rId="54501" sId="3" xfDxf="1" s="1" dxf="1">
    <nc r="B116" t="inlineStr">
      <is>
        <t>Организация и проведение конкурсов среди субъектов малого и среднего предпринимательства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4502" sId="3" numFmtId="4">
    <nc r="C116">
      <v>280</v>
    </nc>
  </rcc>
  <rcc rId="54503" sId="3" numFmtId="4">
    <nc r="D116">
      <v>251.50399999999999</v>
    </nc>
  </rcc>
  <rcc rId="54504" sId="3">
    <nc r="E116">
      <f>SUM(D116/C116*100)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район!$A$1:$G$189</formula>
    <oldFormula>район!$A$1:$G$189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13.xml><?xml version="1.0" encoding="utf-8"?>
<revisions xmlns="http://schemas.openxmlformats.org/spreadsheetml/2006/main" xmlns:r="http://schemas.openxmlformats.org/officeDocument/2006/relationships">
  <rcc rId="65602" sId="3" numFmtId="4">
    <oc r="F70">
      <v>33613.1</v>
    </oc>
    <nc r="F70">
      <v>41870.6</v>
    </nc>
  </rcc>
  <rcc rId="65603" sId="3" numFmtId="4">
    <oc r="F72">
      <v>16463.34892</v>
    </oc>
    <nc r="F72">
      <v>26031.763900000002</v>
    </nc>
  </rcc>
  <rcc rId="65604" sId="3" numFmtId="4">
    <oc r="F73">
      <v>67105.063259999995</v>
    </oc>
    <nc r="F73">
      <v>101362.14363000001</v>
    </nc>
  </rcc>
  <rcc rId="65605" sId="3" numFmtId="4">
    <oc r="F74">
      <v>3020.64</v>
    </oc>
    <nc r="F74">
      <v>5530.96</v>
    </nc>
  </rcc>
  <rcc rId="65606" sId="3" numFmtId="4">
    <oc r="F77">
      <v>-71440.170039999997</v>
    </oc>
    <nc r="F77">
      <v>-7538.9315800000004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район!$A$1:$G$199</formula>
    <oldFormula>район!$A$1:$G$199</oldFormula>
  </rdn>
  <rdn rId="0" localSheetId="3" customView="1" name="Z_61528DAC_5C4C_48F4_ADE2_8A724B05A086_.wvu.Rows" hidden="1" oldHidden="1">
    <formula>район!$195:$195</formula>
    <oldFormula>район!$195:$195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131.xml><?xml version="1.0" encoding="utf-8"?>
<revisions xmlns="http://schemas.openxmlformats.org/spreadsheetml/2006/main" xmlns:r="http://schemas.openxmlformats.org/officeDocument/2006/relationships">
  <rcc rId="55799" sId="3" numFmtId="4">
    <oc r="D41">
      <v>5054.7255100000002</v>
    </oc>
    <nc r="D41">
      <v>5673.4038899999996</v>
    </nc>
  </rcc>
  <rcc rId="55800" sId="3" numFmtId="4">
    <oc r="D42">
      <v>530.78998000000001</v>
    </oc>
    <nc r="D42">
      <v>832.66909999999996</v>
    </nc>
  </rcc>
  <rcc rId="55801" sId="3" numFmtId="4">
    <oc r="D43">
      <v>206.26721000000001</v>
    </oc>
    <nc r="D43">
      <v>232.71066999999999</v>
    </nc>
  </rcc>
  <rcc rId="55802" sId="3" numFmtId="4">
    <oc r="D47">
      <v>286.61630000000002</v>
    </oc>
    <nc r="D47">
      <v>320.16178000000002</v>
    </nc>
  </rcc>
  <rcc rId="55803" sId="3" numFmtId="4">
    <oc r="D51">
      <v>292.84267999999997</v>
    </oc>
    <nc r="D51">
      <v>2.2172000000000001</v>
    </nc>
  </rcc>
  <rcc rId="55804" sId="3" numFmtId="4">
    <oc r="D55">
      <v>6485.0517600000003</v>
    </oc>
    <nc r="D55">
      <v>11484.0101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2.xml><?xml version="1.0" encoding="utf-8"?>
<revisions xmlns="http://schemas.openxmlformats.org/spreadsheetml/2006/main" xmlns:r="http://schemas.openxmlformats.org/officeDocument/2006/relationships">
  <rcc rId="54681" sId="3">
    <nc r="A105" t="inlineStr">
      <is>
        <t>Ч34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район!$A$1:$G$194</formula>
    <oldFormula>район!$A$1:$G$194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.xml><?xml version="1.0" encoding="utf-8"?>
<revisions xmlns="http://schemas.openxmlformats.org/spreadsheetml/2006/main" xmlns:r="http://schemas.openxmlformats.org/officeDocument/2006/relationships">
  <rfmt sheetId="3" sqref="F118">
    <dxf>
      <alignment vertical="bottom" readingOrder="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1.xml><?xml version="1.0" encoding="utf-8"?>
<revisions xmlns="http://schemas.openxmlformats.org/spreadsheetml/2006/main" xmlns:r="http://schemas.openxmlformats.org/officeDocument/2006/relationships">
  <rcc rId="59720" sId="3" numFmtId="4">
    <oc r="D142">
      <v>4428.9659799999999</v>
    </oc>
    <nc r="D142">
      <v>5095.3317100000004</v>
    </nc>
  </rcc>
  <rcc rId="59721" sId="3" numFmtId="4">
    <oc r="D143">
      <v>9127.2214299999996</v>
    </oc>
    <nc r="D143">
      <v>13691.51982</v>
    </nc>
  </rcc>
  <rcc rId="59722" sId="3" numFmtId="4">
    <oc r="D144">
      <v>4926.0662899999998</v>
    </oc>
    <nc r="D144">
      <v>5245.9690799999998</v>
    </nc>
  </rcc>
  <rcc rId="59723" sId="3" numFmtId="4">
    <oc r="D145">
      <v>4753.8290500000003</v>
    </oc>
    <nc r="D145">
      <v>5528.6878800000004</v>
    </nc>
  </rcc>
  <rcc rId="59724" sId="3" numFmtId="4">
    <oc r="D147">
      <v>6272.5151599999999</v>
    </oc>
    <nc r="D147">
      <v>9109.2711600000002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11.xml><?xml version="1.0" encoding="utf-8"?>
<revisions xmlns="http://schemas.openxmlformats.org/spreadsheetml/2006/main" xmlns:r="http://schemas.openxmlformats.org/officeDocument/2006/relationships">
  <rfmt sheetId="3" sqref="C108" start="0" length="2147483647">
    <dxf>
      <font>
        <b/>
      </font>
    </dxf>
  </rfmt>
  <rfmt sheetId="3" sqref="D108" start="0" length="2147483647">
    <dxf>
      <font>
        <b/>
      </font>
    </dxf>
  </rfmt>
  <rcc rId="54772" sId="3" numFmtId="4">
    <oc r="F108">
      <v>20281.099999999999</v>
    </oc>
    <nc r="F108"/>
  </rcc>
  <rfmt sheetId="3" sqref="C127" start="0" length="2147483647">
    <dxf>
      <font>
        <b/>
      </font>
    </dxf>
  </rfmt>
  <rfmt sheetId="3" sqref="D127" start="0" length="2147483647">
    <dxf>
      <font>
        <b/>
      </font>
    </dxf>
  </rfmt>
  <rcc rId="54773" sId="3" numFmtId="4">
    <oc r="F126">
      <v>175.92812000000001</v>
    </oc>
    <nc r="F126"/>
  </rcc>
  <rrc rId="54774" sId="3" ref="A136:XFD136" action="insertRow">
    <undo index="16" exp="area" ref3D="1" dr="$A$185:$XFD$186" dn="Z_B31C8DB7_3E78_4144_A6B5_8DE36DE63F0E_.wvu.Rows" sId="3"/>
    <undo index="26" exp="area" ref3D="1" dr="$A$189:$XFD$190" dn="Z_A54C432C_6C68_4B53_A75C_446EB3A61B2B_.wvu.Rows" sId="3"/>
    <undo index="24" exp="area" ref3D="1" dr="$A$185:$XFD$186" dn="Z_A54C432C_6C68_4B53_A75C_446EB3A61B2B_.wvu.Rows" sId="3"/>
    <undo index="12" exp="area" ref3D="1" dr="$A$185:$XFD$185" dn="Z_5C539BE6_C8E0_453F_AB5E_9E58094195EA_.wvu.Rows" sId="3"/>
    <undo index="38" exp="area" ref3D="1" dr="$A$189:$XFD$190" dn="Z_42584DC0_1D41_4C93_9B38_C388E7B8DAC4_.wvu.Rows" sId="3"/>
    <undo index="36" exp="area" ref3D="1" dr="$A$185:$XFD$186" dn="Z_42584DC0_1D41_4C93_9B38_C388E7B8DAC4_.wvu.Rows" sId="3"/>
    <undo index="34" exp="area" ref3D="1" dr="$A$137:$XFD$137" dn="Z_42584DC0_1D41_4C93_9B38_C388E7B8DAC4_.wvu.Rows" sId="3"/>
    <undo index="0" exp="area" ref3D="1" dr="$A$185:$XFD$185" dn="Z_3DCB9AAA_F09C_4EA6_B992_F93E466D374A_.wvu.Rows" sId="3"/>
    <undo index="18" exp="area" ref3D="1" dr="$A$185:$XFD$186" dn="Z_1A52382B_3765_4E8C_903F_6B8919B7242E_.wvu.Rows" sId="3"/>
  </rrc>
  <rcc rId="54775" sId="3" numFmtId="4">
    <nc r="C136">
      <v>6765.2047599999996</v>
    </nc>
  </rcc>
  <rcc rId="54776" sId="3" numFmtId="4">
    <nc r="D136">
      <v>0</v>
    </nc>
  </rcc>
  <rcc rId="54777" sId="3">
    <nc r="E136">
      <f>SUM(D136/C136*100)</f>
    </nc>
  </rcc>
  <rcc rId="54778" sId="3">
    <nc r="B136" t="inlineStr">
      <is>
        <t>Капитальный и текущий ремонт объектов водоснабжения (водозаборных сооружений , водопроводов и др.)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111.xml><?xml version="1.0" encoding="utf-8"?>
<revisions xmlns="http://schemas.openxmlformats.org/spreadsheetml/2006/main" xmlns:r="http://schemas.openxmlformats.org/officeDocument/2006/relationships">
  <rcc rId="53790" sId="3" numFmtId="4">
    <oc r="D131">
      <v>2273.7384000000002</v>
    </oc>
    <nc r="D131">
      <v>2810.9188300000001</v>
    </nc>
  </rcc>
  <rcc rId="53791" sId="3" numFmtId="4">
    <nc r="D132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112.xml><?xml version="1.0" encoding="utf-8"?>
<revisions xmlns="http://schemas.openxmlformats.org/spreadsheetml/2006/main" xmlns:r="http://schemas.openxmlformats.org/officeDocument/2006/relationships">
  <rcc rId="53950" sId="3" numFmtId="4">
    <oc r="D153">
      <v>5211.6500599999999</v>
    </oc>
    <nc r="D153">
      <v>5709.8626299999996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2.xml><?xml version="1.0" encoding="utf-8"?>
<revisions xmlns="http://schemas.openxmlformats.org/spreadsheetml/2006/main" xmlns:r="http://schemas.openxmlformats.org/officeDocument/2006/relationships">
  <rcc rId="59333" sId="3" numFmtId="4">
    <oc r="F7">
      <v>108096.75606</v>
    </oc>
    <nc r="F7">
      <v>122421.22305</v>
    </nc>
  </rcc>
  <rcc rId="59334" sId="3" numFmtId="4">
    <oc r="F9">
      <v>7010.81077</v>
    </oc>
    <nc r="F9">
      <v>7929.5248499999998</v>
    </nc>
  </rcc>
  <rcc rId="59335" sId="3" numFmtId="4">
    <oc r="F10">
      <v>39.661099999999998</v>
    </oc>
    <nc r="F10">
      <v>44.485579999999999</v>
    </nc>
  </rcc>
  <rcc rId="59336" sId="3" numFmtId="4">
    <oc r="F11">
      <v>8070.6241799999998</v>
    </oc>
    <nc r="F11">
      <v>9009.2178999999996</v>
    </nc>
  </rcc>
  <rcc rId="59337" sId="3" numFmtId="4">
    <oc r="F12">
      <v>-782.62037999999995</v>
    </oc>
    <nc r="F12">
      <v>-916.99338</v>
    </nc>
  </rcc>
  <rcc rId="59338" sId="3" numFmtId="4">
    <oc r="F14">
      <v>12312.92352</v>
    </oc>
    <nc r="F14">
      <v>16441.826079999999</v>
    </nc>
  </rcc>
  <rcc rId="59339" sId="3" numFmtId="4">
    <oc r="F15">
      <v>42.057169999999999</v>
    </oc>
    <nc r="F15">
      <v>60.823529999999998</v>
    </nc>
  </rcc>
  <rcc rId="59340" sId="3" numFmtId="4">
    <oc r="F17">
      <v>1564.18923</v>
    </oc>
    <nc r="F17">
      <v>1628.7789399999999</v>
    </nc>
  </rcc>
  <rcc rId="59341" sId="3" numFmtId="4">
    <oc r="F19">
      <v>1442.2899299999999</v>
    </oc>
    <nc r="F19">
      <v>2651.2793299999998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21.xml><?xml version="1.0" encoding="utf-8"?>
<revisions xmlns="http://schemas.openxmlformats.org/spreadsheetml/2006/main" xmlns:r="http://schemas.openxmlformats.org/officeDocument/2006/relationships">
  <rcc rId="59108" sId="3" numFmtId="4">
    <oc r="F77">
      <v>-10317.289699999999</v>
    </oc>
    <nc r="F77">
      <v>-10214.6</v>
    </nc>
  </rcc>
  <rfmt sheetId="3" sqref="B102:B105" start="0" length="2147483647">
    <dxf>
      <font>
        <i/>
      </font>
    </dxf>
  </rfmt>
  <rfmt sheetId="3" sqref="B107" start="0" length="2147483647">
    <dxf>
      <font>
        <i/>
      </font>
    </dxf>
  </rfmt>
  <rfmt sheetId="3" sqref="B101" start="0" length="2147483647">
    <dxf>
      <font>
        <sz val="18"/>
      </font>
    </dxf>
  </rfmt>
  <rfmt sheetId="3" sqref="B99" start="0" length="2147483647">
    <dxf>
      <font>
        <sz val="18"/>
      </font>
    </dxf>
  </rfmt>
  <rfmt sheetId="3" sqref="B106" start="0" length="2147483647">
    <dxf>
      <font>
        <sz val="18"/>
      </font>
    </dxf>
  </rfmt>
  <rfmt sheetId="3" sqref="B118" start="0" length="2147483647">
    <dxf>
      <font>
        <sz val="18"/>
      </font>
    </dxf>
  </rfmt>
  <rfmt sheetId="3" sqref="B149" start="0" length="2147483647">
    <dxf>
      <font>
        <sz val="18"/>
      </font>
    </dxf>
  </rfmt>
  <rfmt sheetId="3" sqref="A149" start="0" length="2147483647">
    <dxf>
      <font>
        <sz val="18"/>
      </font>
    </dxf>
  </rfmt>
  <rfmt sheetId="3" sqref="B151" start="0" length="2147483647">
    <dxf>
      <font>
        <sz val="18"/>
      </font>
    </dxf>
  </rfmt>
  <rfmt sheetId="3" sqref="B152" start="0" length="2147483647">
    <dxf>
      <font>
        <sz val="18"/>
      </font>
    </dxf>
  </rfmt>
  <rfmt sheetId="3" sqref="A151:A152" start="0" length="2147483647">
    <dxf>
      <font>
        <sz val="18"/>
      </font>
    </dxf>
  </rfmt>
  <rfmt sheetId="3" sqref="B168:B170" start="0" length="2147483647">
    <dxf>
      <font>
        <sz val="18"/>
      </font>
    </dxf>
  </rfmt>
  <rfmt sheetId="3" sqref="B173" start="0" length="2147483647">
    <dxf>
      <font>
        <sz val="18"/>
      </font>
    </dxf>
  </rfmt>
  <rfmt sheetId="3" sqref="A173" start="0" length="2147483647">
    <dxf>
      <font>
        <sz val="18"/>
      </font>
    </dxf>
  </rfmt>
  <rfmt sheetId="3" sqref="A168:A170" start="0" length="2147483647">
    <dxf>
      <font>
        <sz val="18"/>
      </font>
    </dxf>
  </rfmt>
  <rfmt sheetId="3" sqref="A190:B190" start="0" length="2147483647">
    <dxf>
      <font>
        <sz val="18"/>
      </font>
    </dxf>
  </rfmt>
  <rfmt sheetId="3" sqref="A186:B186" start="0" length="2147483647">
    <dxf>
      <font>
        <sz val="18"/>
      </font>
    </dxf>
  </rfmt>
  <rfmt sheetId="3" sqref="A181:B182" start="0" length="2147483647">
    <dxf>
      <font>
        <sz val="18"/>
      </font>
    </dxf>
  </rfmt>
  <rfmt sheetId="3" sqref="A194:B194" start="0" length="2147483647">
    <dxf>
      <font>
        <sz val="18"/>
      </font>
    </dxf>
  </rfmt>
  <rfmt sheetId="3" sqref="A192:B192" start="0" length="2147483647">
    <dxf>
      <font>
        <sz val="18"/>
      </font>
    </dxf>
  </rfmt>
  <rfmt sheetId="3" sqref="A197:B198" start="0" length="2147483647">
    <dxf>
      <font>
        <sz val="18"/>
      </font>
    </dxf>
  </rfmt>
  <rfmt sheetId="3" sqref="A200:B200" start="0" length="2147483647">
    <dxf>
      <font>
        <sz val="18"/>
      </font>
    </dxf>
  </rfmt>
  <rfmt sheetId="3" sqref="A202:B202" start="0" length="2147483647">
    <dxf>
      <font>
        <sz val="18"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211.xml><?xml version="1.0" encoding="utf-8"?>
<revisions xmlns="http://schemas.openxmlformats.org/spreadsheetml/2006/main" xmlns:r="http://schemas.openxmlformats.org/officeDocument/2006/relationships">
  <rcc rId="58956" sId="3" numFmtId="4">
    <oc r="C183">
      <v>1365.80231</v>
    </oc>
    <nc r="C183">
      <v>1155.1467500000001</v>
    </nc>
  </rcc>
  <rcc rId="58957" sId="3" numFmtId="4">
    <oc r="C185">
      <v>179.26575</v>
    </oc>
    <nc r="C185">
      <v>246.04596000000001</v>
    </nc>
  </rcc>
  <rcc rId="58958" sId="3" numFmtId="4">
    <oc r="D185">
      <v>140.45520999999999</v>
    </oc>
    <nc r="D185">
      <v>222.01906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2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.xml><?xml version="1.0" encoding="utf-8"?>
<revisions xmlns="http://schemas.openxmlformats.org/spreadsheetml/2006/main" xmlns:r="http://schemas.openxmlformats.org/officeDocument/2006/relationships">
  <rcc rId="58791" sId="3" numFmtId="4">
    <oc r="D120">
      <v>493.4</v>
    </oc>
    <nc r="D120">
      <v>495.9</v>
    </nc>
  </rcc>
  <rcc rId="58792" sId="3" numFmtId="4">
    <oc r="D121">
      <v>10.4</v>
    </oc>
    <nc r="D121">
      <v>210.4</v>
    </nc>
  </rcc>
  <rcc rId="58793" sId="3" numFmtId="4">
    <oc r="D125">
      <v>0</v>
    </oc>
    <nc r="D125">
      <v>365.54354999999998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11.xml><?xml version="1.0" encoding="utf-8"?>
<revisions xmlns="http://schemas.openxmlformats.org/spreadsheetml/2006/main" xmlns:r="http://schemas.openxmlformats.org/officeDocument/2006/relationships">
  <rcc rId="58394" sId="3" numFmtId="4">
    <oc r="F83">
      <v>0</v>
    </oc>
    <nc r="F83">
      <v>3</v>
    </nc>
  </rcc>
  <rcc rId="58395" sId="3" numFmtId="4">
    <oc r="F84">
      <v>33108.756240000002</v>
    </oc>
    <nc r="F84">
      <v>36968.062440000002</v>
    </nc>
  </rcc>
  <rcc rId="58396" sId="3" numFmtId="4">
    <oc r="F86">
      <v>3615.0261799999998</v>
    </oc>
    <nc r="F86">
      <v>3957.9607099999998</v>
    </nc>
  </rcc>
  <rcc rId="58397" sId="3" numFmtId="4">
    <oc r="F89">
      <v>9491.0332299999991</v>
    </oc>
    <nc r="F89">
      <v>10238.26023</v>
    </nc>
  </rcc>
  <rcc rId="58398" sId="3" numFmtId="4">
    <oc r="F92">
      <v>1238.9502399999999</v>
    </oc>
    <nc r="F92">
      <v>1406.46984</v>
    </nc>
  </rcc>
  <rcc rId="58399" sId="3" numFmtId="4">
    <oc r="F94">
      <v>822.11086999999998</v>
    </oc>
    <nc r="F94">
      <v>982.4</v>
    </nc>
  </rcc>
  <rcc rId="58400" sId="3" numFmtId="4">
    <oc r="F95">
      <v>2059.4174400000002</v>
    </oc>
    <nc r="F95">
      <v>2371.0542999999998</v>
    </nc>
  </rcc>
  <rcc rId="58401" sId="3" numFmtId="4">
    <oc r="F96">
      <v>396.89395000000002</v>
    </oc>
    <nc r="F96">
      <v>412.91395</v>
    </nc>
  </rcc>
  <rcc rId="58402" sId="3" numFmtId="4">
    <oc r="F97">
      <v>446.20499999999998</v>
    </oc>
    <nc r="F97">
      <v>514.65499999999997</v>
    </nc>
  </rcc>
  <rcc rId="58403" sId="3" numFmtId="4">
    <oc r="F99">
      <v>113.625</v>
    </oc>
    <nc r="F99">
      <v>142.36799999999999</v>
    </nc>
  </rcc>
  <rcc rId="58404" sId="3" numFmtId="4">
    <oc r="F101">
      <v>102.9315</v>
    </oc>
    <nc r="F101">
      <v>258.43150000000003</v>
    </nc>
  </rcc>
  <rcc rId="58405" sId="3" numFmtId="4">
    <oc r="F106">
      <v>446.65273999999999</v>
    </oc>
    <nc r="F106">
      <v>506.65273999999999</v>
    </nc>
  </rcc>
  <rcc rId="58406" sId="3" numFmtId="4">
    <oc r="F108">
      <v>66436.191300000006</v>
    </oc>
    <nc r="F108">
      <v>93712.653919999997</v>
    </nc>
  </rcc>
  <rcc rId="58407" sId="3" numFmtId="4">
    <oc r="F118">
      <v>2200.0097099999998</v>
    </oc>
    <nc r="F118">
      <v>2691.06324</v>
    </nc>
  </rcc>
  <rcc rId="58408" sId="3" numFmtId="4">
    <oc r="F127">
      <v>4451.3663100000003</v>
    </oc>
    <nc r="F127">
      <v>6623.9861499999997</v>
    </nc>
  </rcc>
  <rcc rId="58409" sId="3" numFmtId="4">
    <oc r="F126">
      <v>66688.275510000007</v>
    </oc>
    <nc r="F126">
      <f>SUM(F127+F132+F140)</f>
    </nc>
  </rcc>
  <rcc rId="58410" sId="3" numFmtId="4">
    <oc r="F132">
      <v>30213.818159999999</v>
    </oc>
    <nc r="F132">
      <v>41540.670819999999</v>
    </nc>
  </rcc>
  <rcc rId="58411" sId="3" numFmtId="4">
    <oc r="F140">
      <v>29884.687720000002</v>
    </oc>
    <nc r="F140">
      <v>37545.651360000003</v>
    </nc>
  </rcc>
  <rcc rId="58412" sId="3" numFmtId="4">
    <oc r="F154">
      <v>77496.053</v>
    </oc>
    <nc r="F154">
      <v>87792.846609999993</v>
    </nc>
  </rcc>
  <rcc rId="58413" sId="3" numFmtId="4">
    <oc r="F158">
      <v>278913.47605</v>
    </oc>
    <nc r="F158">
      <v>304018.07328999997</v>
    </nc>
  </rcc>
  <rcc rId="58414" sId="3" numFmtId="4">
    <oc r="F163">
      <v>16702.548050000001</v>
    </oc>
    <nc r="F163">
      <v>18291.90062</v>
    </nc>
  </rcc>
  <rcc rId="58415" sId="3" numFmtId="4">
    <oc r="F169">
      <v>2912.7591000000002</v>
    </oc>
    <nc r="F169">
      <v>3063.4191000000001</v>
    </nc>
  </rcc>
  <rcc rId="58416" sId="3" numFmtId="4">
    <oc r="F170">
      <v>1790.06576</v>
    </oc>
    <nc r="F170">
      <v>2058.1767799999998</v>
    </nc>
  </rcc>
  <rcc rId="58417" sId="3" numFmtId="4">
    <oc r="F173">
      <v>37286.515299999999</v>
    </oc>
    <nc r="F173">
      <v>45114.987789999999</v>
    </nc>
  </rcc>
  <rcc rId="58418" sId="3" numFmtId="4">
    <oc r="F179">
      <v>1082.9788100000001</v>
    </oc>
    <nc r="F179">
      <v>1085.3788099999999</v>
    </nc>
  </rcc>
  <rcc rId="58419" sId="3" numFmtId="4">
    <oc r="F181">
      <v>8.3932300000000009</v>
    </oc>
    <nc r="F181">
      <v>11.143509999999999</v>
    </nc>
  </rcc>
  <rcc rId="58420" sId="3" numFmtId="4">
    <oc r="F182">
      <v>5939.1380900000004</v>
    </oc>
    <nc r="F182">
      <v>6492.4912999999997</v>
    </nc>
  </rcc>
  <rcc rId="58421" sId="3" numFmtId="4">
    <oc r="F186">
      <v>37134.707999999999</v>
    </oc>
    <nc r="F186">
      <v>39449.703840000002</v>
    </nc>
  </rcc>
  <rcc rId="58422" sId="3" numFmtId="4">
    <oc r="F190">
      <v>281.31751000000003</v>
    </oc>
    <nc r="F190">
      <v>292.55473000000001</v>
    </nc>
  </rcc>
  <rcc rId="58423" sId="3" numFmtId="4">
    <oc r="F192">
      <v>416.334</v>
    </oc>
    <nc r="F192">
      <v>507.32900000000001</v>
    </nc>
  </rcc>
  <rcc rId="58424" sId="3" numFmtId="4">
    <oc r="F194">
      <v>4850.2370000000001</v>
    </oc>
    <nc r="F194">
      <v>5337.5619999999999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111.xml><?xml version="1.0" encoding="utf-8"?>
<revisions xmlns="http://schemas.openxmlformats.org/spreadsheetml/2006/main" xmlns:r="http://schemas.openxmlformats.org/officeDocument/2006/relationships">
  <rcc rId="55959" sId="3" numFmtId="4">
    <oc r="D19">
      <f>SUM(D21:D22)</f>
    </oc>
    <nc r="D19">
      <v>618.72414000000003</v>
    </nc>
  </rcc>
  <rcc rId="55960" sId="3" numFmtId="4">
    <oc r="D20">
      <v>418.45087000000001</v>
    </oc>
    <nc r="D20">
      <f>SUM(D21:D22)</f>
    </nc>
  </rcc>
  <rcc rId="55961" sId="3" numFmtId="4">
    <oc r="D30">
      <v>0</v>
    </oc>
    <nc r="D30">
      <v>26.13</v>
    </nc>
  </rcc>
  <rcc rId="55962" sId="3" numFmtId="4">
    <oc r="D59">
      <v>422.60908999999998</v>
    </oc>
    <nc r="D59">
      <v>574.47628999999995</v>
    </nc>
  </rcc>
  <rcc rId="55963" sId="3" numFmtId="4">
    <oc r="D60">
      <v>106.44083000000001</v>
    </oc>
    <nc r="D60">
      <v>105.1302</v>
    </nc>
  </rcc>
  <rcc rId="55964" sId="3" numFmtId="4">
    <oc r="D62">
      <v>4.0999999999999999E-4</v>
    </oc>
    <nc r="D62">
      <v>-0.29959000000000002</v>
    </nc>
  </rcc>
  <rcc rId="55965" sId="3" numFmtId="4">
    <oc r="C66">
      <v>0</v>
    </oc>
    <nc r="C66">
      <v>11277.667880000001</v>
    </nc>
  </rcc>
  <rcc rId="55966" sId="3" numFmtId="4">
    <oc r="D66">
      <v>0</v>
    </oc>
    <nc r="D66">
      <v>7519.05105</v>
    </nc>
  </rcc>
  <rcc rId="55967" sId="3" numFmtId="4">
    <oc r="D65">
      <v>13.097569999999999</v>
    </oc>
    <nc r="D65">
      <v>22.949570000000001</v>
    </nc>
  </rcc>
  <rfmt sheetId="3" sqref="D64">
    <dxf>
      <numFmt numFmtId="187" formatCode="#,##0.000"/>
    </dxf>
  </rfmt>
  <rfmt sheetId="3" sqref="D64">
    <dxf>
      <numFmt numFmtId="4" formatCode="#,##0.00"/>
    </dxf>
  </rfmt>
  <rfmt sheetId="3" sqref="D64">
    <dxf>
      <numFmt numFmtId="167" formatCode="#,##0.0"/>
    </dxf>
  </rfmt>
  <rcc rId="55968" sId="3" numFmtId="4">
    <oc r="C73">
      <v>28472.835340000001</v>
    </oc>
    <nc r="C73">
      <v>31756.335340000001</v>
    </nc>
  </rcc>
  <rcc rId="55969" sId="3" numFmtId="4">
    <oc r="D73">
      <v>18114.461579999999</v>
    </oc>
    <nc r="D73">
      <v>21397.961579999999</v>
    </nc>
  </rcc>
  <rcc rId="55970" sId="3">
    <oc r="D80" t="inlineStr">
      <is>
        <t>исполнено на 01.07.2023 г.</t>
      </is>
    </oc>
    <nc r="D80" t="inlineStr">
      <is>
        <t>исполнено на 01.08.2023 г.</t>
      </is>
    </nc>
  </rcc>
  <rcc rId="55971" sId="3">
    <oc r="F80" t="inlineStr">
      <is>
        <t>исполнено на 01.07.2022г.</t>
      </is>
    </oc>
    <nc r="F80" t="inlineStr">
      <is>
        <t>исполнено на 01.08.2022г.</t>
      </is>
    </nc>
  </rcc>
  <rcc rId="55972" sId="3" numFmtId="4">
    <oc r="C83">
      <v>74005.216</v>
    </oc>
    <nc r="C83">
      <v>70582.684399999998</v>
    </nc>
  </rcc>
  <rcc rId="55973" sId="3" numFmtId="4">
    <oc r="D83">
      <v>26816.901610000001</v>
    </oc>
    <nc r="D83">
      <v>32451.274860000001</v>
    </nc>
  </rcc>
  <rcc rId="55974" sId="3" numFmtId="4">
    <oc r="C85">
      <v>6787</v>
    </oc>
    <nc r="C85">
      <v>7214.5316000000003</v>
    </nc>
  </rcc>
  <rcc rId="55975" sId="3" numFmtId="4">
    <oc r="D85">
      <v>3290.3609799999999</v>
    </oc>
    <nc r="D85">
      <v>3863.0848299999998</v>
    </nc>
  </rcc>
  <rcc rId="55976" sId="3" numFmtId="4">
    <oc r="C87">
      <v>14101.73827</v>
    </oc>
    <nc r="C87">
      <v>10864.85893</v>
    </nc>
  </rcc>
  <rcc rId="55977" sId="3" numFmtId="4">
    <oc r="C88">
      <v>30592.257320000001</v>
    </oc>
    <nc r="C88">
      <v>30857.87932</v>
    </nc>
  </rcc>
  <rcc rId="55978" sId="3" numFmtId="4">
    <oc r="D88">
      <v>13506.098889999999</v>
    </oc>
    <nc r="D88">
      <v>15705.19728</v>
    </nc>
  </rcc>
  <rcc rId="55979" sId="3" numFmtId="4">
    <oc r="D91">
      <v>838.61649</v>
    </oc>
    <nc r="D91">
      <v>876.97614999999996</v>
    </nc>
  </rcc>
  <rcc rId="55980" sId="3" numFmtId="4">
    <oc r="D93">
      <v>641.26499999999999</v>
    </oc>
    <nc r="D93">
      <v>713.92193999999995</v>
    </nc>
  </rcc>
  <rcc rId="55981" sId="3" numFmtId="4">
    <oc r="D94">
      <v>1490.9807800000001</v>
    </oc>
    <nc r="D94">
      <v>1806.53034</v>
    </nc>
  </rcc>
  <rcc rId="55982" sId="3" numFmtId="4">
    <oc r="D95">
      <v>28.734290000000001</v>
    </oc>
    <nc r="D95">
      <v>30.998090000000001</v>
    </nc>
  </rcc>
  <rcc rId="55983" sId="3" numFmtId="4">
    <oc r="C96">
      <v>1168</v>
    </oc>
    <nc r="C96">
      <v>1238</v>
    </nc>
  </rcc>
  <rcc rId="55984" sId="3" numFmtId="4">
    <oc r="D96">
      <v>78.8</v>
    </oc>
    <nc r="D96">
      <v>141.1</v>
    </nc>
  </rcc>
  <rcc rId="55985" sId="3" numFmtId="4">
    <oc r="D100">
      <v>132.9897</v>
    </oc>
    <nc r="D100">
      <v>346.77870000000001</v>
    </nc>
  </rcc>
  <rcc rId="55986" sId="3" numFmtId="4">
    <oc r="C106">
      <v>137374.21103999999</v>
    </oc>
    <nc r="C106">
      <v>137479.35384</v>
    </nc>
  </rcc>
  <rcc rId="55987" sId="3" numFmtId="4">
    <oc r="D106">
      <v>21505.09636</v>
    </oc>
    <nc r="D106">
      <v>42294.374129999997</v>
    </nc>
  </rcc>
  <rcc rId="55988" sId="3" numFmtId="4">
    <oc r="C107">
      <v>40846.646580000001</v>
    </oc>
    <nc r="C107">
      <v>40951.789380000002</v>
    </nc>
  </rcc>
  <rcc rId="55989" sId="3" numFmtId="4">
    <oc r="D107">
      <v>1142.78782</v>
    </oc>
    <nc r="D107">
      <v>5714.4719400000004</v>
    </nc>
  </rcc>
  <rcc rId="55990" sId="3" numFmtId="4">
    <oc r="C116">
      <v>11892.654</v>
    </oc>
    <nc r="C116">
      <v>11927.154</v>
    </nc>
  </rcc>
  <rcc rId="55991" sId="3" numFmtId="4">
    <oc r="D116">
      <v>799.61689999999999</v>
    </oc>
    <nc r="D116">
      <v>1001.4069</v>
    </nc>
  </rcc>
  <rcc rId="55992" sId="3" numFmtId="4">
    <oc r="D125">
      <v>365.39839000000001</v>
    </oc>
    <nc r="D125">
      <v>377.42970000000003</v>
    </nc>
  </rcc>
  <rcc rId="55993" sId="3" numFmtId="4">
    <oc r="C130">
      <v>151183.02783000001</v>
    </oc>
    <nc r="C130">
      <v>153073.33449000001</v>
    </nc>
  </rcc>
  <rcc rId="55994" sId="3" numFmtId="4">
    <oc r="D130">
      <v>2615.1749100000002</v>
    </oc>
    <nc r="D130">
      <v>19834.354060000001</v>
    </nc>
  </rcc>
  <rcc rId="55995" sId="3" numFmtId="4">
    <oc r="D150">
      <v>380.22674999999998</v>
    </oc>
    <nc r="D150">
      <v>454.32675</v>
    </nc>
  </rcc>
  <rcc rId="55996" sId="3" numFmtId="4">
    <oc r="C152">
      <v>128521.59256</v>
    </oc>
    <nc r="C152">
      <v>127021.59256</v>
    </nc>
  </rcc>
  <rcc rId="55997" sId="3" numFmtId="4">
    <oc r="D152">
      <v>67464.685140000001</v>
    </oc>
    <nc r="D152">
      <v>81363.358139999997</v>
    </nc>
  </rcc>
  <rcc rId="55998" sId="3" numFmtId="4">
    <oc r="C156">
      <v>432338.14390000002</v>
    </oc>
    <nc r="C156">
      <v>433613.40318000002</v>
    </nc>
  </rcc>
  <rcc rId="55999" sId="3" numFmtId="4">
    <oc r="D156">
      <v>253305.97226000001</v>
    </oc>
    <nc r="D156">
      <v>274447.57137999998</v>
    </nc>
  </rcc>
  <rcc rId="56000" sId="3" numFmtId="4">
    <oc r="C161">
      <v>25560.376</v>
    </oc>
    <nc r="C161">
      <v>25703.451000000001</v>
    </nc>
  </rcc>
  <rcc rId="56001" sId="3" numFmtId="4">
    <oc r="D161">
      <v>16223.04263</v>
    </oc>
    <nc r="D161">
      <v>16271.04263</v>
    </nc>
  </rcc>
  <rcc rId="56002" sId="3" numFmtId="4">
    <oc r="D167">
      <v>126.2092</v>
    </oc>
    <nc r="D167">
      <v>137.69919999999999</v>
    </nc>
  </rcc>
  <rcc rId="56003" sId="3" numFmtId="4">
    <oc r="D168">
      <v>4272.5484800000004</v>
    </oc>
    <nc r="D168">
      <v>5145.6073999999999</v>
    </nc>
  </rcc>
  <rcc rId="56004" sId="3" numFmtId="4">
    <oc r="C171">
      <v>64107.592940000002</v>
    </oc>
    <nc r="C171">
      <v>70186.192939999994</v>
    </nc>
  </rcc>
  <rcc rId="56005" sId="3" numFmtId="4">
    <oc r="D171">
      <v>33746.498229999997</v>
    </oc>
    <nc r="D171">
      <v>37725.727099999996</v>
    </nc>
  </rcc>
  <rcc rId="56006" sId="3" numFmtId="4">
    <oc r="D177">
      <v>1084.16571</v>
    </oc>
    <nc r="D177">
      <v>1136.36571</v>
    </nc>
  </rcc>
  <rcc rId="56007" sId="3" numFmtId="4">
    <oc r="D180">
      <v>4128.5361899999998</v>
    </oc>
    <nc r="D180">
      <v>4695.1716900000001</v>
    </nc>
  </rcc>
  <rcc rId="56008" sId="3" numFmtId="4">
    <oc r="D188">
      <v>28.556319999999999</v>
    </oc>
    <nc r="D188">
      <v>33.87829</v>
    </nc>
  </rcc>
  <rcc rId="56009" sId="3" numFmtId="4">
    <oc r="C190">
      <v>1441.768</v>
    </oc>
    <nc r="C190">
      <v>919</v>
    </nc>
  </rcc>
  <rcc rId="56010" sId="3" numFmtId="4">
    <oc r="D190">
      <v>423.80500000000001</v>
    </oc>
    <nc r="D190">
      <v>570.80999999999995</v>
    </nc>
  </rcc>
  <rcc rId="56011" sId="3" numFmtId="4">
    <oc r="C192">
      <v>7368.2820000000002</v>
    </oc>
    <nc r="C192">
      <v>7891.05</v>
    </nc>
  </rcc>
  <rcc rId="56012" sId="3" numFmtId="4">
    <oc r="D192">
      <v>6132.009</v>
    </oc>
    <nc r="D192">
      <v>6447.2486799999997</v>
    </nc>
  </rcc>
  <rcc rId="56013" sId="3" numFmtId="4">
    <oc r="D86">
      <v>370.565</v>
    </oc>
    <nc r="D86"/>
  </rcc>
  <rcc rId="56014" sId="3" numFmtId="4">
    <oc r="C138">
      <v>52243.8963</v>
    </oc>
    <nc r="C138">
      <v>52039.269899999999</v>
    </nc>
  </rcc>
  <rcc rId="56015" sId="3" numFmtId="4">
    <oc r="D138">
      <v>7323.7390299999997</v>
    </oc>
    <nc r="D138">
      <v>10971.93369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.xml><?xml version="1.0" encoding="utf-8"?>
<revisions xmlns="http://schemas.openxmlformats.org/spreadsheetml/2006/main" xmlns:r="http://schemas.openxmlformats.org/officeDocument/2006/relationships">
  <rcc rId="63813" sId="3" numFmtId="4">
    <nc r="D133">
      <v>0</v>
    </nc>
  </rcc>
  <rcc rId="63814" sId="3">
    <nc r="B134" t="inlineStr">
      <is>
        <t>Капитальный и текущий ремонт инженерно-коммунальных сетей муниципальных образований</t>
      </is>
    </nc>
  </rcc>
  <rcc rId="63815" sId="3" numFmtId="4">
    <nc r="C134">
      <v>8469.6090000000004</v>
    </nc>
  </rcc>
  <rcc rId="63816" sId="3" numFmtId="4">
    <nc r="D134">
      <v>0</v>
    </nc>
  </rcc>
  <rcc rId="63817" sId="3" numFmtId="4">
    <nc r="C135">
      <v>1721.4</v>
    </nc>
  </rcc>
  <rcc rId="63818" sId="3" numFmtId="4">
    <nc r="D135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0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11.xml><?xml version="1.0" encoding="utf-8"?>
<revisions xmlns="http://schemas.openxmlformats.org/spreadsheetml/2006/main" xmlns:r="http://schemas.openxmlformats.org/officeDocument/2006/relationships">
  <rcc rId="49789" sId="3" numFmtId="4">
    <oc r="F72">
      <v>-12.16386</v>
    </oc>
    <nc r="F72">
      <v>-1841.36194</v>
    </nc>
  </rcc>
  <rcc rId="49790" sId="3" numFmtId="4">
    <oc r="F79">
      <v>9283.7319200000002</v>
    </oc>
    <nc r="F79">
      <v>13559.062809999999</v>
    </nc>
  </rcc>
  <rcc rId="49791" sId="3" numFmtId="4">
    <oc r="F81">
      <v>1281.3108</v>
    </oc>
    <nc r="F81">
      <v>1904.21</v>
    </nc>
  </rcc>
  <rcc rId="49792" sId="3" numFmtId="4">
    <oc r="F84">
      <v>3516.6320000000001</v>
    </oc>
    <nc r="F84">
      <v>5582.0713400000004</v>
    </nc>
  </rcc>
  <rcc rId="49793" sId="3" numFmtId="4">
    <oc r="F86">
      <v>331.94898000000001</v>
    </oc>
    <nc r="F86">
      <v>492.26510000000002</v>
    </nc>
  </rcc>
  <rcc rId="49794" sId="3" numFmtId="4">
    <oc r="F89">
      <v>313.7</v>
    </oc>
    <nc r="F89">
      <v>347.00441000000001</v>
    </nc>
  </rcc>
  <rcc rId="49795" sId="3" numFmtId="4">
    <oc r="F90">
      <v>601.61157000000003</v>
    </oc>
    <nc r="F90">
      <v>926.67143999999996</v>
    </nc>
  </rcc>
  <rcc rId="49796" sId="3" numFmtId="4">
    <oc r="F91">
      <v>23.3</v>
    </oc>
    <nc r="F91">
      <v>40.47</v>
    </nc>
  </rcc>
  <rcc rId="49797" sId="3" numFmtId="4">
    <oc r="F92">
      <v>13.26</v>
    </oc>
    <nc r="F92">
      <v>33.159999999999997</v>
    </nc>
  </rcc>
  <rcc rId="49798" sId="3" numFmtId="4">
    <oc r="F97">
      <v>13213.704669999999</v>
    </oc>
    <nc r="F97">
      <v>17305.14861</v>
    </nc>
  </rcc>
  <rcc rId="49799" sId="3" numFmtId="4">
    <oc r="F98">
      <v>300.27429999999998</v>
    </oc>
    <nc r="F98">
      <v>1044.3282999999999</v>
    </nc>
  </rcc>
  <rcc rId="49800" sId="3" numFmtId="4">
    <oc r="F100">
      <v>51.329729999999998</v>
    </oc>
    <nc r="F100">
      <v>107.97607000000001</v>
    </nc>
  </rcc>
  <rcc rId="49801" sId="3" numFmtId="4">
    <oc r="F101">
      <v>1680.4052099999999</v>
    </oc>
    <nc r="F101">
      <v>2315.4412499999999</v>
    </nc>
  </rcc>
  <rcc rId="49802" sId="3" numFmtId="4">
    <oc r="F102">
      <v>2627.8657499999999</v>
    </oc>
    <nc r="F102">
      <v>4991.7820899999997</v>
    </nc>
  </rcc>
  <rrc rId="49803" sId="3" ref="A105:XFD105" action="insertRow">
    <undo index="0" exp="area" ref3D="1" dr="$A$124:$XFD$124" dn="Z_61528DAC_5C4C_48F4_ADE2_8A724B05A086_.wvu.Rows" sId="3"/>
    <undo index="10" exp="area" ref3D="1" dr="$A$124:$XFD$125" dn="Z_F85EE840_0C31_454A_8951_832C2E9E0600_.wvu.Rows" sId="3"/>
    <undo index="16" exp="area" ref3D="1" dr="$A$124:$XFD$126" dn="Z_B31C8DB7_3E78_4144_A6B5_8DE36DE63F0E_.wvu.Rows" sId="3"/>
    <undo index="26" exp="area" ref3D="1" dr="$A$129:$XFD$130" dn="Z_A54C432C_6C68_4B53_A75C_446EB3A61B2B_.wvu.Rows" sId="3"/>
    <undo index="24" exp="area" ref3D="1" dr="$A$124:$XFD$126" dn="Z_A54C432C_6C68_4B53_A75C_446EB3A61B2B_.wvu.Rows" sId="3"/>
    <undo index="12" exp="area" ref3D="1" dr="$A$124:$XFD$125" dn="Z_5C539BE6_C8E0_453F_AB5E_9E58094195EA_.wvu.Rows" sId="3"/>
    <undo index="38" exp="area" ref3D="1" dr="$A$129:$XFD$130" dn="Z_42584DC0_1D41_4C93_9B38_C388E7B8DAC4_.wvu.Rows" sId="3"/>
    <undo index="36" exp="area" ref3D="1" dr="$A$124:$XFD$126" dn="Z_42584DC0_1D41_4C93_9B38_C388E7B8DAC4_.wvu.Rows" sId="3"/>
    <undo index="0" exp="area" ref3D="1" dr="$A$124:$XFD$125" dn="Z_3DCB9AAA_F09C_4EA6_B992_F93E466D374A_.wvu.Rows" sId="3"/>
    <undo index="18" exp="area" ref3D="1" dr="$A$124:$XFD$126" dn="Z_1A52382B_3765_4E8C_903F_6B8919B7242E_.wvu.Rows" sId="3"/>
  </rrc>
  <rcc rId="49804" sId="3">
    <nc r="A105" t="inlineStr">
      <is>
        <t>0603</t>
      </is>
    </nc>
  </rcc>
  <rcc rId="49805" sId="3">
    <nc r="B105" t="inlineStr">
      <is>
        <t>Охрана объектов растительного иживотного мира и среды их обитания</t>
      </is>
    </nc>
  </rcc>
  <rfmt sheetId="3" sqref="B105" start="0" length="2147483647">
    <dxf>
      <font>
        <b val="0"/>
      </font>
    </dxf>
  </rfmt>
  <rcc rId="49806" sId="3" numFmtId="4">
    <nc r="F105">
      <v>50</v>
    </nc>
  </rcc>
  <rcc rId="49807" sId="3" numFmtId="4">
    <oc r="F104">
      <v>0</v>
    </oc>
    <nc r="F104">
      <f>SUM(F105:F106)</f>
    </nc>
  </rcc>
  <rfmt sheetId="3" sqref="F105" start="0" length="2147483647">
    <dxf>
      <font>
        <b val="0"/>
      </font>
    </dxf>
  </rfmt>
  <rcc rId="49808" sId="3" numFmtId="4">
    <oc r="F108">
      <v>21910.696499999998</v>
    </oc>
    <nc r="F108">
      <v>30418.639999999999</v>
    </nc>
  </rcc>
  <rcc rId="49809" sId="3" numFmtId="4">
    <oc r="F109">
      <v>100786.10464999999</v>
    </oc>
    <nc r="F109">
      <v>127392.62147</v>
    </nc>
  </rcc>
  <rcc rId="49810" sId="3" numFmtId="4">
    <oc r="F110">
      <v>7081.0246299999999</v>
    </oc>
    <nc r="F110">
      <v>10354.973470000001</v>
    </nc>
  </rcc>
  <rcc rId="49811" sId="3" numFmtId="4">
    <oc r="F113">
      <v>466.38182</v>
    </oc>
    <nc r="F113">
      <v>732.34463000000005</v>
    </nc>
  </rcc>
  <rcc rId="49812" sId="3" numFmtId="4">
    <oc r="F115">
      <v>11907.32265</v>
    </oc>
    <nc r="F115">
      <v>24129.36807</v>
    </nc>
  </rcc>
  <rcc rId="49813" sId="3" numFmtId="4">
    <oc r="F116">
      <v>125.00059</v>
    </oc>
    <nc r="F116">
      <v>141.09227000000001</v>
    </nc>
  </rcc>
  <rcc rId="49814" sId="3" numFmtId="4">
    <oc r="F118">
      <v>0</v>
    </oc>
    <nc r="F118">
      <v>4.117</v>
    </nc>
  </rcc>
  <rcc rId="49815" sId="3" numFmtId="4">
    <oc r="F119">
      <v>2712.3240900000001</v>
    </oc>
    <nc r="F119">
      <v>3454.67301</v>
    </nc>
  </rcc>
  <rcc rId="49816" sId="3" numFmtId="4">
    <oc r="F120">
      <v>21078.1018</v>
    </oc>
    <nc r="F120">
      <v>28728.112300000001</v>
    </nc>
  </rcc>
  <rcc rId="49817" sId="3" numFmtId="4">
    <oc r="F121">
      <v>10.8348</v>
    </oc>
    <nc r="F121">
      <v>163.47514000000001</v>
    </nc>
  </rcc>
  <rcc rId="49818" sId="3" numFmtId="4">
    <oc r="F123">
      <v>181.065</v>
    </oc>
    <nc r="F123">
      <v>285.72000000000003</v>
    </nc>
  </rcc>
  <rcc rId="49819" sId="3" numFmtId="4">
    <oc r="F124">
      <v>2210.241</v>
    </oc>
    <nc r="F124">
      <v>2911.5230000000001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район!$A$1:$G$135</formula>
    <oldFormula>район!$A$1:$G$135</oldFormula>
  </rdn>
  <rdn rId="0" localSheetId="3" customView="1" name="Z_61528DAC_5C4C_48F4_ADE2_8A724B05A086_.wvu.Rows" hidden="1" oldHidden="1">
    <formula>район!$125:$125</formula>
    <oldFormula>район!$125:$125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111.xml><?xml version="1.0" encoding="utf-8"?>
<revisions xmlns="http://schemas.openxmlformats.org/spreadsheetml/2006/main" xmlns:r="http://schemas.openxmlformats.org/officeDocument/2006/relationships">
  <rcc rId="49749" sId="3" numFmtId="4">
    <oc r="F48">
      <v>99.762190000000004</v>
    </oc>
    <nc r="F48">
      <v>271.81425000000002</v>
    </nc>
  </rcc>
  <rcc rId="49750" sId="3" numFmtId="4">
    <oc r="F52">
      <v>2687.6759200000001</v>
    </oc>
    <nc r="F52">
      <v>2789.2343700000001</v>
    </nc>
  </rcc>
  <rcc rId="49751" sId="3" numFmtId="4">
    <oc r="F56">
      <v>354.37608</v>
    </oc>
    <nc r="F56">
      <v>513.25729999999999</v>
    </nc>
  </rcc>
  <rcc rId="49752" sId="3" numFmtId="4">
    <oc r="F57">
      <v>21.1</v>
    </oc>
    <nc r="F57">
      <v>28.21472</v>
    </nc>
  </rcc>
  <rcc rId="49753" sId="3" numFmtId="4">
    <oc r="F58">
      <v>49.6</v>
    </oc>
    <nc r="F58">
      <v>62.182899999999997</v>
    </nc>
  </rcc>
  <rcc rId="49754" sId="3" numFmtId="4">
    <oc r="F61">
      <v>0.4</v>
    </oc>
    <nc r="F61"/>
  </rcc>
  <rcc rId="49755" sId="3" numFmtId="4">
    <oc r="F65">
      <v>449.1</v>
    </oc>
    <nc r="F65">
      <v>748.5</v>
    </nc>
  </rcc>
  <rcc rId="49756" sId="3" numFmtId="4">
    <oc r="F67">
      <v>31357.096949999999</v>
    </oc>
    <nc r="F67">
      <v>60913.488299999997</v>
    </nc>
  </rcc>
  <rcc rId="49757" sId="3" numFmtId="4">
    <oc r="F68">
      <v>119088.07988</v>
    </oc>
    <nc r="F68">
      <v>149226.22454</v>
    </nc>
  </rcc>
  <rcc rId="49758" sId="3" numFmtId="4">
    <oc r="F69">
      <v>4628.6099999999997</v>
    </oc>
    <nc r="F69">
      <v>6171.48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район!$A$1:$G$134</formula>
    <oldFormula>район!$A$1:$G$134</oldFormula>
  </rdn>
  <rdn rId="0" localSheetId="3" customView="1" name="Z_61528DAC_5C4C_48F4_ADE2_8A724B05A086_.wvu.Rows" hidden="1" oldHidden="1">
    <formula>район!$124:$124</formula>
    <oldFormula>район!$124:$124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12.xml><?xml version="1.0" encoding="utf-8"?>
<revisions xmlns="http://schemas.openxmlformats.org/spreadsheetml/2006/main" xmlns:r="http://schemas.openxmlformats.org/officeDocument/2006/relationships">
  <rcc rId="49850" sId="3" numFmtId="4">
    <oc r="F107">
      <v>130268.83759999998</v>
    </oc>
    <nc r="F107">
      <f>SUM(F108:F113)</f>
    </nc>
  </rcc>
  <rcc rId="49851" sId="3" numFmtId="4">
    <oc r="F117">
      <v>23801.260689999999</v>
    </oc>
    <nc r="F117">
      <f>SUM(F118:F121)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район!$A$1:$G$135</formula>
    <oldFormula>район!$A$1:$G$135</oldFormula>
  </rdn>
  <rdn rId="0" localSheetId="3" customView="1" name="Z_61528DAC_5C4C_48F4_ADE2_8A724B05A086_.wvu.Rows" hidden="1" oldHidden="1">
    <formula>район!$125:$125</formula>
    <oldFormula>район!$125:$125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2.xml><?xml version="1.0" encoding="utf-8"?>
<revisions xmlns="http://schemas.openxmlformats.org/spreadsheetml/2006/main" xmlns:r="http://schemas.openxmlformats.org/officeDocument/2006/relationships">
  <rcc rId="57427" sId="3" numFmtId="4">
    <oc r="D174">
      <v>424.73817000000003</v>
    </oc>
    <nc r="D174">
      <v>2288.2287799999999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район!$A$1:$G$135</formula>
    <oldFormula>район!$A$1:$G$135</oldFormula>
  </rdn>
  <rdn rId="0" localSheetId="3" customView="1" name="Z_61528DAC_5C4C_48F4_ADE2_8A724B05A086_.wvu.Rows" hidden="1" oldHidden="1">
    <formula>район!$125:$125</formula>
    <oldFormula>район!$125:$125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3.xml><?xml version="1.0" encoding="utf-8"?>
<revisions xmlns="http://schemas.openxmlformats.org/spreadsheetml/2006/main" xmlns:r="http://schemas.openxmlformats.org/officeDocument/2006/relationships">
  <rcc rId="57113" sId="3" numFmtId="4">
    <oc r="D120">
      <v>477.84</v>
    </oc>
    <nc r="D120">
      <v>493.4</v>
    </nc>
  </rcc>
  <rcc rId="57114" sId="3" numFmtId="4">
    <oc r="D121">
      <v>0</v>
    </oc>
    <nc r="D121">
      <v>10.4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31.xml><?xml version="1.0" encoding="utf-8"?>
<revisions xmlns="http://schemas.openxmlformats.org/spreadsheetml/2006/main" xmlns:r="http://schemas.openxmlformats.org/officeDocument/2006/relationships">
  <rcc rId="53415" sId="3" numFmtId="4">
    <oc r="F7">
      <v>51346.803469999999</v>
    </oc>
    <nc r="F7">
      <v>65732.987410000002</v>
    </nc>
  </rcc>
  <rcc rId="53416" sId="3" numFmtId="4">
    <oc r="F9">
      <v>3646.6297100000002</v>
    </oc>
    <nc r="F9">
      <v>4443.3071600000003</v>
    </nc>
  </rcc>
  <rcc rId="53417" sId="3" numFmtId="4">
    <oc r="F10">
      <v>22.57133</v>
    </oc>
    <nc r="F10">
      <v>26.157389999999999</v>
    </nc>
  </rcc>
  <rcc rId="53418" sId="3" numFmtId="4">
    <oc r="F11">
      <v>4225.9608699999999</v>
    </oc>
    <nc r="F11">
      <v>5118.3991800000003</v>
    </nc>
  </rcc>
  <rcc rId="53419" sId="3" numFmtId="4">
    <oc r="F12">
      <v>-447.47521999999998</v>
    </oc>
    <nc r="F12">
      <v>-560.81832999999995</v>
    </nc>
  </rcc>
  <rcc rId="53420" sId="3" numFmtId="4">
    <oc r="F14">
      <v>7524.7331999999997</v>
    </oc>
    <nc r="F14">
      <v>8759.4332900000009</v>
    </nc>
  </rcc>
  <rcc rId="53421" sId="3" numFmtId="4">
    <oc r="F15">
      <v>1.37643</v>
    </oc>
    <nc r="F15">
      <v>13.83797</v>
    </nc>
  </rcc>
  <rcc rId="53422" sId="3" numFmtId="4">
    <oc r="F16">
      <v>1663.1668999999999</v>
    </oc>
    <nc r="F16">
      <v>1670.7991199999999</v>
    </nc>
  </rcc>
  <rcc rId="53423" sId="3" numFmtId="4">
    <oc r="F17">
      <v>1170.8891699999999</v>
    </oc>
    <nc r="F17">
      <v>1380.8448900000001</v>
    </nc>
  </rcc>
  <rcc rId="53424" sId="3" numFmtId="4">
    <oc r="F19">
      <v>789.30350999999996</v>
    </oc>
    <nc r="F19">
      <v>883.62324000000001</v>
    </nc>
  </rcc>
  <rcc rId="53425" sId="3" numFmtId="4">
    <oc r="F20">
      <v>339.55542000000003</v>
    </oc>
    <nc r="F20">
      <v>403.28258</v>
    </nc>
  </rcc>
  <rcc rId="53426" sId="3" numFmtId="4">
    <oc r="F21">
      <v>85.384699999999995</v>
    </oc>
    <nc r="F21">
      <v>119.83282</v>
    </nc>
  </rcc>
  <rcc rId="53427" sId="3" numFmtId="4">
    <oc r="F22">
      <v>254.17071999999999</v>
    </oc>
    <nc r="F22">
      <v>283.44976000000003</v>
    </nc>
  </rcc>
  <rcc rId="53428" sId="3" numFmtId="4">
    <oc r="F23">
      <v>2699.0230999999999</v>
    </oc>
    <nc r="F23">
      <v>2983.66219</v>
    </nc>
  </rcc>
  <rcc rId="53429" sId="3" numFmtId="4">
    <oc r="F24">
      <v>1835.9118000000001</v>
    </oc>
    <nc r="F24">
      <v>2022.3297299999999</v>
    </nc>
  </rcc>
  <rcc rId="53430" sId="3" numFmtId="4">
    <oc r="F25">
      <v>863.11130000000003</v>
    </oc>
    <nc r="F25">
      <v>961.33245999999997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4.xml><?xml version="1.0" encoding="utf-8"?>
<revisions xmlns="http://schemas.openxmlformats.org/spreadsheetml/2006/main" xmlns:r="http://schemas.openxmlformats.org/officeDocument/2006/relationships">
  <rcc rId="56945" sId="3" numFmtId="4">
    <oc r="D66">
      <v>22.949570000000001</v>
    </oc>
    <nc r="D66">
      <v>42.252000000000002</v>
    </nc>
  </rcc>
  <rcc rId="56946" sId="3" numFmtId="4">
    <oc r="D67">
      <v>7519.05105</v>
    </oc>
    <nc r="D67">
      <v>9037.5228800000004</v>
    </nc>
  </rcc>
  <rcc rId="56947" sId="3" numFmtId="4">
    <oc r="D70">
      <v>74900.600000000006</v>
    </oc>
    <nc r="D70">
      <v>83158.100000000006</v>
    </nc>
  </rcc>
  <rcc rId="56948" sId="3" numFmtId="4">
    <oc r="C72">
      <v>239694.56964</v>
    </oc>
    <nc r="C72">
      <v>241298.10376</v>
    </nc>
  </rcc>
  <rcc rId="56949" sId="3" numFmtId="4">
    <oc r="D72">
      <v>93943.25808</v>
    </oc>
    <nc r="D72">
      <v>118545.27701999999</v>
    </nc>
  </rcc>
  <rcc rId="56950" sId="3" numFmtId="4">
    <oc r="C73">
      <v>467448.54499999998</v>
    </oc>
    <nc r="C73">
      <v>470284.26799999998</v>
    </nc>
  </rcc>
  <rcc rId="56951" sId="3" numFmtId="4">
    <oc r="D73">
      <v>290887.91282000003</v>
    </oc>
    <nc r="D73">
      <v>325605.75894000003</v>
    </nc>
  </rcc>
  <rcc rId="56952" sId="3" numFmtId="4">
    <oc r="C74">
      <v>31756.335340000001</v>
    </oc>
    <nc r="C74">
      <v>31976.335340000001</v>
    </nc>
  </rcc>
  <rcc rId="56953" sId="3" numFmtId="4">
    <oc r="D74">
      <v>21397.961579999999</v>
    </oc>
    <nc r="D74">
      <v>23174.50835</v>
    </nc>
  </rcc>
  <rcc rId="56954" sId="3" numFmtId="4">
    <oc r="D29">
      <v>1373.54997</v>
    </oc>
    <nc r="D29">
      <v>1343.0199700000001</v>
    </nc>
  </rcc>
  <rcc rId="56955" sId="3" numFmtId="4">
    <oc r="C84">
      <v>70582.684399999998</v>
    </oc>
    <nc r="C84">
      <v>70802.684399999998</v>
    </nc>
  </rcc>
  <rcc rId="56956" sId="3" numFmtId="4">
    <oc r="D84">
      <v>32451.274860000001</v>
    </oc>
    <nc r="D84">
      <v>40796.399870000001</v>
    </nc>
  </rcc>
  <rcc rId="56957" sId="3" numFmtId="4">
    <oc r="D86">
      <v>3863.0848299999998</v>
    </oc>
    <nc r="D86">
      <v>4550.9662200000002</v>
    </nc>
  </rcc>
  <rcc rId="56958" sId="3" numFmtId="4">
    <nc r="D87">
      <v>11.14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41.xml><?xml version="1.0" encoding="utf-8"?>
<revisions xmlns="http://schemas.openxmlformats.org/spreadsheetml/2006/main" xmlns:r="http://schemas.openxmlformats.org/officeDocument/2006/relationships">
  <rcc rId="53888" sId="3" numFmtId="4">
    <oc r="D150">
      <v>0</v>
    </oc>
    <nc r="D150">
      <v>11.4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5.xml><?xml version="1.0" encoding="utf-8"?>
<revisions xmlns="http://schemas.openxmlformats.org/spreadsheetml/2006/main" xmlns:r="http://schemas.openxmlformats.org/officeDocument/2006/relationships">
  <rcc rId="56634" sId="3">
    <oc r="B191" t="inlineStr">
      <is>
        <t>Обеспечение деятельности муниципальных физкультурно-оздоровительных центров</t>
      </is>
    </oc>
    <nc r="B191" t="inlineStr">
      <is>
        <t>Организация и проведение официальных физических мероприятий</t>
      </is>
    </nc>
  </rcc>
  <rcc rId="56635" sId="3" numFmtId="4">
    <oc r="C191">
      <v>522.76800000000003</v>
    </oc>
    <nc r="C191">
      <v>919</v>
    </nc>
  </rcc>
  <rcc rId="56636" sId="3" numFmtId="4">
    <oc r="D191">
      <v>0</v>
    </oc>
    <nc r="D191">
      <v>570.80999999999995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.xml><?xml version="1.0" encoding="utf-8"?>
<revisions xmlns="http://schemas.openxmlformats.org/spreadsheetml/2006/main" xmlns:r="http://schemas.openxmlformats.org/officeDocument/2006/relationships">
  <rcc rId="65566" sId="3" numFmtId="4">
    <oc r="F60">
      <v>105.27773999999999</v>
    </oc>
    <nc r="F60">
      <v>171.84458000000001</v>
    </nc>
  </rcc>
  <rcc rId="65567" sId="3" numFmtId="4">
    <oc r="F61">
      <v>8.9326799999999995</v>
    </oc>
    <nc r="F61">
      <v>33.587260000000001</v>
    </nc>
  </rcc>
  <rcc rId="65568" sId="3" odxf="1" dxf="1" numFmtId="4">
    <nc r="F62">
      <v>0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fmt sheetId="3" sqref="F63" start="0" length="0">
    <dxf>
      <border outline="0">
        <left style="thin">
          <color indexed="64"/>
        </left>
      </border>
    </dxf>
  </rfmt>
  <rcc rId="65569" sId="3" odxf="1" dxf="1" numFmtId="4">
    <nc r="F64">
      <v>80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5570" sId="3" numFmtId="4">
    <oc r="F66">
      <v>5.3295599999999999</v>
    </oc>
    <nc r="F66">
      <v>266.654</v>
    </nc>
  </rcc>
  <rcc rId="65571" sId="3" numFmtId="4">
    <oc r="F67">
      <v>0</v>
    </oc>
    <nc r="F67">
      <v>3555.2768500000002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район!$A$1:$G$199</formula>
    <oldFormula>район!$A$1:$G$199</oldFormula>
  </rdn>
  <rdn rId="0" localSheetId="3" customView="1" name="Z_61528DAC_5C4C_48F4_ADE2_8A724B05A086_.wvu.Rows" hidden="1" oldHidden="1">
    <formula>район!$195:$195</formula>
    <oldFormula>район!$195:$195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.xml><?xml version="1.0" encoding="utf-8"?>
<revisions xmlns="http://schemas.openxmlformats.org/spreadsheetml/2006/main" xmlns:r="http://schemas.openxmlformats.org/officeDocument/2006/relationships">
  <rcc rId="65180" sId="3" numFmtId="4">
    <oc r="D84">
      <v>1264.19751</v>
    </oc>
    <nc r="D84">
      <v>7323.2779499999997</v>
    </nc>
  </rcc>
  <rcc rId="65181" sId="3" numFmtId="4">
    <oc r="D86">
      <v>84.89716</v>
    </oc>
    <nc r="D86">
      <v>997.72547999999995</v>
    </nc>
  </rcc>
  <rcc rId="65182" sId="3" numFmtId="4">
    <oc r="D89">
      <v>1813.5782099999999</v>
    </oc>
    <nc r="D89">
      <v>4982.3271100000002</v>
    </nc>
  </rcc>
  <rcc rId="65183" sId="3" numFmtId="4">
    <nc r="C90">
      <v>1312.44778</v>
    </nc>
  </rcc>
  <rcc rId="65184" sId="3" numFmtId="4">
    <nc r="D90">
      <v>0</v>
    </nc>
  </rcc>
  <rcc rId="65185" sId="3" numFmtId="4">
    <oc r="D92">
      <v>33.439399999999999</v>
    </oc>
    <nc r="D92">
      <v>178.55099999999999</v>
    </nc>
  </rcc>
  <rcc rId="65186" sId="3" numFmtId="4">
    <oc r="D94">
      <v>27.956109999999999</v>
    </oc>
    <nc r="D94">
      <v>140.44397000000001</v>
    </nc>
  </rcc>
  <rcc rId="65187" sId="3" numFmtId="4">
    <oc r="D95">
      <v>65.201310000000007</v>
    </oc>
    <nc r="D95">
      <v>296.46564999999998</v>
    </nc>
  </rcc>
  <rcc rId="65188" sId="3" numFmtId="4">
    <oc r="D96">
      <v>1.5645</v>
    </oc>
    <nc r="D96">
      <v>1.9744999999999999</v>
    </nc>
  </rcc>
  <rcc rId="65189" sId="3" numFmtId="4">
    <nc r="D97">
      <v>19</v>
    </nc>
  </rcc>
  <rcc rId="65190" sId="3" numFmtId="4">
    <oc r="C105">
      <v>0</v>
    </oc>
    <nc r="C105">
      <v>1324.2016799999999</v>
    </nc>
  </rcc>
  <rcc rId="65191" sId="3" numFmtId="4">
    <oc r="D106">
      <v>0</v>
    </oc>
    <nc r="D106">
      <v>9131.2424100000007</v>
    </nc>
  </rcc>
  <rcc rId="65192" sId="3" numFmtId="4">
    <oc r="D109">
      <v>0</v>
    </oc>
    <nc r="D109">
      <v>25.103999999999999</v>
    </nc>
  </rcc>
  <rcc rId="65193" sId="3" numFmtId="4">
    <oc r="D111">
      <v>0</v>
    </oc>
    <nc r="D111">
      <v>6565.2160999999996</v>
    </nc>
  </rcc>
  <rcc rId="65194" sId="3" numFmtId="4">
    <oc r="D113">
      <v>0</v>
    </oc>
    <nc r="D113">
      <v>2540.9223099999999</v>
    </nc>
  </rcc>
  <rcc rId="65195" sId="3" numFmtId="4">
    <oc r="D116">
      <v>65.361999999999995</v>
    </oc>
    <nc r="D116">
      <v>251.01356999999999</v>
    </nc>
  </rcc>
  <rcc rId="65196" sId="3" numFmtId="4">
    <oc r="D118">
      <v>3</v>
    </oc>
    <nc r="D118">
      <v>157.43156999999999</v>
    </nc>
  </rcc>
  <rcc rId="65197" sId="3" numFmtId="4">
    <oc r="D120">
      <v>62.362000000000002</v>
    </oc>
    <nc r="D120">
      <v>86.981999999999999</v>
    </nc>
  </rcc>
  <rcc rId="65198" sId="3" numFmtId="4">
    <oc r="D122">
      <v>0</v>
    </oc>
    <nc r="D122">
      <v>66.222759999999994</v>
    </nc>
  </rcc>
  <rcc rId="65199" sId="3" numFmtId="4">
    <oc r="D123">
      <v>0</v>
    </oc>
    <nc r="D123">
      <v>66.222759999999994</v>
    </nc>
  </rcc>
  <rcc rId="65200" sId="3" numFmtId="4">
    <oc r="D124">
      <v>1757.55546</v>
    </oc>
    <nc r="D124">
      <v>2151.5170800000001</v>
    </nc>
  </rcc>
  <rcc rId="65201" sId="3" numFmtId="4">
    <oc r="D129">
      <v>222.07432</v>
    </oc>
    <nc r="D129">
      <v>616.03593999999998</v>
    </nc>
  </rcc>
  <rcc rId="65202" sId="3" numFmtId="4">
    <oc r="C131">
      <v>19441.09028</v>
    </oc>
    <nc r="C131">
      <v>46419.057289999997</v>
    </nc>
  </rcc>
  <rcc rId="65203" sId="3" numFmtId="4">
    <oc r="C124">
      <v>57449.299279999999</v>
    </oc>
    <nc r="C124">
      <v>84932.236290000001</v>
    </nc>
  </rcc>
  <rcc rId="65204" sId="3" numFmtId="4">
    <oc r="C132">
      <v>62390.675889999999</v>
    </oc>
    <nc r="C132">
      <v>87515.072409999993</v>
    </nc>
  </rcc>
  <rcc rId="65205" sId="3" numFmtId="4">
    <oc r="D132">
      <v>134.60679999999999</v>
    </oc>
    <nc r="D132">
      <v>1287.07825</v>
    </nc>
  </rcc>
  <rcc rId="65206" sId="3" numFmtId="4">
    <oc r="D134">
      <v>29.1538</v>
    </oc>
    <nc r="D134">
      <v>602.85469000000001</v>
    </nc>
  </rcc>
  <rcc rId="65207" sId="3" numFmtId="4">
    <oc r="D136">
      <v>105.453</v>
    </oc>
    <nc r="D136">
      <v>649.22356000000002</v>
    </nc>
  </rcc>
  <rcc rId="65208" sId="3" numFmtId="4">
    <oc r="D140">
      <v>0</v>
    </oc>
    <nc r="D140">
      <v>35</v>
    </nc>
  </rcc>
  <rcc rId="65209" sId="3">
    <oc r="D133">
      <f>SUM(D134:D137)</f>
    </oc>
    <nc r="D133">
      <f>SUM(D134:D137)</f>
    </nc>
  </rcc>
  <rfmt sheetId="3" sqref="C145:D146" start="0" length="2147483647">
    <dxf>
      <font>
        <i/>
      </font>
    </dxf>
  </rfmt>
  <rcc rId="65210" sId="3" numFmtId="4">
    <oc r="D148">
      <v>5600.7280000000001</v>
    </oc>
    <nc r="D148">
      <v>11590.592000000001</v>
    </nc>
  </rcc>
  <rcc rId="65211" sId="3" numFmtId="4">
    <oc r="D149">
      <v>829.22799999999995</v>
    </oc>
    <nc r="D149">
      <v>2047.692</v>
    </nc>
  </rcc>
  <rcc rId="65212" sId="3" numFmtId="4">
    <oc r="D152">
      <v>29078.755000000001</v>
    </oc>
    <nc r="D152">
      <v>90606.831160000002</v>
    </nc>
  </rcc>
  <rcc rId="65213" sId="3" numFmtId="4">
    <oc r="D155">
      <v>0</v>
    </oc>
    <nc r="D155">
      <v>2942.52</v>
    </nc>
  </rcc>
  <rcc rId="65214" sId="3" numFmtId="4">
    <oc r="D156">
      <v>0</v>
    </oc>
    <nc r="D156">
      <v>1345.856</v>
    </nc>
  </rcc>
  <rcc rId="65215" sId="3" numFmtId="4">
    <oc r="D158">
      <v>0</v>
    </oc>
    <nc r="D158">
      <v>524.89516000000003</v>
    </nc>
  </rcc>
  <rcc rId="65216" sId="3" numFmtId="4">
    <oc r="D160">
      <v>1254.4380000000001</v>
    </oc>
    <nc r="D160">
      <v>3504.3429999999998</v>
    </nc>
  </rcc>
  <rcc rId="65217" sId="3" numFmtId="4">
    <oc r="D161">
      <v>0</v>
    </oc>
    <nc r="D161">
      <v>1205.23</v>
    </nc>
  </rcc>
  <rcc rId="65218" sId="3" numFmtId="4">
    <oc r="D162">
      <v>859.43799999999999</v>
    </oc>
    <nc r="D162">
      <v>1904.1130000000001</v>
    </nc>
  </rcc>
  <rcc rId="65219" sId="3" numFmtId="4">
    <oc r="D165">
      <v>3.8</v>
    </oc>
    <nc r="D165">
      <v>36.486899999999999</v>
    </nc>
  </rcc>
  <rcc rId="65220" sId="3" numFmtId="4">
    <oc r="D166">
      <v>86</v>
    </oc>
    <nc r="D166">
      <v>405.90370000000001</v>
    </nc>
  </rcc>
  <rcc rId="65221" sId="3" numFmtId="4">
    <oc r="C170">
      <v>84690.644440000004</v>
    </oc>
    <nc r="C170">
      <v>94143.695959999997</v>
    </nc>
  </rcc>
  <rcc rId="65222" sId="3" numFmtId="4">
    <oc r="D170">
      <v>4822.8</v>
    </oc>
    <nc r="D170">
      <v>9622.5754799999995</v>
    </nc>
  </rcc>
  <rrc rId="65223" sId="3" ref="A171:XFD171" action="deleteRow">
    <undo index="0" exp="area" ref3D="1" dr="$A$196:$XFD$196" dn="Z_61528DAC_5C4C_48F4_ADE2_8A724B05A086_.wvu.Rows" sId="3"/>
    <undo index="26" exp="area" ref3D="1" dr="$A$195:$XFD$196" dn="Z_A54C432C_6C68_4B53_A75C_446EB3A61B2B_.wvu.Rows" sId="3"/>
    <undo index="38" exp="area" ref3D="1" dr="$A$195:$XFD$196" dn="Z_42584DC0_1D41_4C93_9B38_C388E7B8DAC4_.wvu.Rows" sId="3"/>
    <rfmt sheetId="3" xfDxf="1" s="1" sqref="A171:XFD171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71" t="inlineStr">
        <is>
          <t>A62</t>
        </is>
      </nc>
      <ndxf>
        <font>
          <i/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71" t="inlineStr">
        <is>
          <t>Релизация инициативных проектов</t>
        </is>
      </nc>
      <ndxf>
        <font>
          <i/>
          <sz val="14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qref="C17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7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171">
        <f>SUM(D171/C171*100)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17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7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65224" sId="3" numFmtId="4">
    <oc r="D171">
      <v>74.019059999999996</v>
    </oc>
    <nc r="D171">
      <v>126.97548</v>
    </nc>
  </rcc>
  <rcc rId="65225" sId="3" numFmtId="4">
    <oc r="D176">
      <v>0</v>
    </oc>
    <nc r="D176">
      <v>821.09855000000005</v>
    </nc>
  </rcc>
  <rcc rId="65226" sId="3" numFmtId="4">
    <oc r="D178">
      <v>16.609729999999999</v>
    </oc>
    <nc r="D178">
      <v>33.219459999999998</v>
    </nc>
  </rcc>
  <rcc rId="65227" sId="3" numFmtId="4">
    <oc r="D179">
      <v>134.1105</v>
    </oc>
    <nc r="D179">
      <v>1384.35257</v>
    </nc>
  </rcc>
  <rcc rId="65228" sId="3" numFmtId="4">
    <oc r="D181">
      <v>8.7370000000000001</v>
    </oc>
    <nc r="D181">
      <v>45.413269999999997</v>
    </nc>
  </rcc>
  <rcc rId="65229" sId="3" numFmtId="4">
    <oc r="D186">
      <v>0</v>
    </oc>
    <nc r="D186">
      <v>8.1857100000000003</v>
    </nc>
  </rcc>
  <rcc rId="65230" sId="3" numFmtId="4">
    <oc r="D188">
      <v>0</v>
    </oc>
    <nc r="D188">
      <v>243.4</v>
    </nc>
  </rcc>
  <rcc rId="65231" sId="3" numFmtId="4">
    <oc r="D189">
      <v>0</v>
    </oc>
    <nc r="D189">
      <v>243.4</v>
    </nc>
  </rcc>
  <rcc rId="65232" sId="3" numFmtId="4">
    <oc r="D190">
      <v>322.8</v>
    </oc>
    <nc r="D190">
      <v>1278.8</v>
    </nc>
  </rcc>
  <rcc rId="65233" sId="3" numFmtId="4">
    <oc r="D191">
      <v>322.8</v>
    </oc>
    <nc r="D191">
      <v>1278.8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район!$A$1:$G$199</formula>
    <oldFormula>район!$A$1:$G$199</oldFormula>
  </rdn>
  <rdn rId="0" localSheetId="3" customView="1" name="Z_61528DAC_5C4C_48F4_ADE2_8A724B05A086_.wvu.Rows" hidden="1" oldHidden="1">
    <formula>район!$195:$195</formula>
    <oldFormula>район!$195:$195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1.xml><?xml version="1.0" encoding="utf-8"?>
<revisions xmlns="http://schemas.openxmlformats.org/spreadsheetml/2006/main" xmlns:r="http://schemas.openxmlformats.org/officeDocument/2006/relationships">
  <rdn rId="0" localSheetId="3" customView="1" name="Z_61528DAC_5C4C_48F4_ADE2_8A724B05A086_.wvu.Rows" hidden="1" oldHidden="1">
    <oldFormula>район!$70:$70,район!#REF!</oldFormula>
  </rdn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район!$A$1:$G$167</formula>
    <oldFormula>район!$A$1:$G$167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11.xml><?xml version="1.0" encoding="utf-8"?>
<revisions xmlns="http://schemas.openxmlformats.org/spreadsheetml/2006/main" xmlns:r="http://schemas.openxmlformats.org/officeDocument/2006/relationships">
  <rcc rId="50185" sId="3" xfDxf="1" s="1" dxf="1">
    <nc r="B119" t="inlineStr">
      <is>
        <t>Реализация мероприятий по благоустройству дворовых территорий и тротуаров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9" start="0" length="2147483647">
    <dxf>
      <font>
        <i/>
      </font>
    </dxf>
  </rfmt>
  <rfmt sheetId="3" sqref="B119" start="0" length="2147483647">
    <dxf>
      <font>
        <sz val="12"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2.xml><?xml version="1.0" encoding="utf-8"?>
<revisions xmlns="http://schemas.openxmlformats.org/spreadsheetml/2006/main" xmlns:r="http://schemas.openxmlformats.org/officeDocument/2006/relationships">
  <rcc rId="64956" sId="3" odxf="1" dxf="1" numFmtId="4">
    <oc r="F180">
      <v>0</v>
    </oc>
    <nc r="F180">
      <v>809.95950000000005</v>
    </nc>
    <odxf>
      <alignment vertical="top" readingOrder="0"/>
      <border outline="0">
        <left style="medium">
          <color indexed="64"/>
        </left>
      </border>
    </odxf>
    <ndxf>
      <alignment vertical="center" readingOrder="0"/>
      <border outline="0">
        <left style="thin">
          <color indexed="64"/>
        </left>
      </border>
    </ndxf>
  </rcc>
  <rcc rId="64957" sId="3" odxf="1" dxf="1" numFmtId="4">
    <oc r="F187">
      <v>0</v>
    </oc>
    <nc r="F187">
      <v>7.3816199999999998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21.xml><?xml version="1.0" encoding="utf-8"?>
<revisions xmlns="http://schemas.openxmlformats.org/spreadsheetml/2006/main" xmlns:r="http://schemas.openxmlformats.org/officeDocument/2006/relationships">
  <rcc rId="51829" sId="3">
    <oc r="C147">
      <f>SUM(C148:C154)</f>
    </oc>
    <nc r="C147">
      <f>SUM(C148+C149+C150+C154)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район!$A$1:$G$167</formula>
    <oldFormula>район!$A$1:$G$167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2.xml><?xml version="1.0" encoding="utf-8"?>
<revisions xmlns="http://schemas.openxmlformats.org/spreadsheetml/2006/main" xmlns:r="http://schemas.openxmlformats.org/officeDocument/2006/relationships">
  <rcc rId="53663" sId="3" numFmtId="4">
    <oc r="D123">
      <v>139.68706</v>
    </oc>
    <nc r="D123">
      <v>273.86434000000003</v>
    </nc>
  </rcc>
  <rcc rId="53664" sId="3" numFmtId="4">
    <oc r="C125">
      <v>51450.125999999997</v>
    </oc>
    <nc r="C125">
      <v>46659.040569999997</v>
    </nc>
  </rcc>
  <rcc rId="53665" sId="3" numFmtId="4">
    <oc r="D125">
      <v>0</v>
    </oc>
    <nc r="D125">
      <v>90.363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21.xml><?xml version="1.0" encoding="utf-8"?>
<revisions xmlns="http://schemas.openxmlformats.org/spreadsheetml/2006/main" xmlns:r="http://schemas.openxmlformats.org/officeDocument/2006/relationships">
  <rrc rId="51859" sId="3" ref="A136:XFD136" action="insertRow">
    <undo index="16" exp="area" ref3D="1" dr="$A$158:$XFD$159" dn="Z_B31C8DB7_3E78_4144_A6B5_8DE36DE63F0E_.wvu.Rows" sId="3"/>
    <undo index="26" exp="area" ref3D="1" dr="$A$162:$XFD$163" dn="Z_A54C432C_6C68_4B53_A75C_446EB3A61B2B_.wvu.Rows" sId="3"/>
    <undo index="24" exp="area" ref3D="1" dr="$A$158:$XFD$159" dn="Z_A54C432C_6C68_4B53_A75C_446EB3A61B2B_.wvu.Rows" sId="3"/>
    <undo index="12" exp="area" ref3D="1" dr="$A$158:$XFD$158" dn="Z_5C539BE6_C8E0_453F_AB5E_9E58094195EA_.wvu.Rows" sId="3"/>
    <undo index="38" exp="area" ref3D="1" dr="$A$162:$XFD$163" dn="Z_42584DC0_1D41_4C93_9B38_C388E7B8DAC4_.wvu.Rows" sId="3"/>
    <undo index="36" exp="area" ref3D="1" dr="$A$158:$XFD$159" dn="Z_42584DC0_1D41_4C93_9B38_C388E7B8DAC4_.wvu.Rows" sId="3"/>
    <undo index="0" exp="area" ref3D="1" dr="$A$158:$XFD$158" dn="Z_3DCB9AAA_F09C_4EA6_B992_F93E466D374A_.wvu.Rows" sId="3"/>
    <undo index="18" exp="area" ref3D="1" dr="$A$158:$XFD$159" dn="Z_1A52382B_3765_4E8C_903F_6B8919B7242E_.wvu.Rows" sId="3"/>
  </rrc>
  <rcc rId="51860" sId="3">
    <nc r="A136" t="inlineStr">
      <is>
        <t>0603</t>
      </is>
    </nc>
  </rcc>
  <rfmt sheetId="3" sqref="A136" start="0" length="2147483647">
    <dxf>
      <font>
        <b val="0"/>
      </font>
    </dxf>
  </rfmt>
  <rcc rId="51861" sId="3" numFmtId="4">
    <nc r="F136">
      <v>50</v>
    </nc>
  </rcc>
  <rcc rId="51862" sId="3">
    <oc r="F135">
      <f>SUM(F137:F137)</f>
    </oc>
    <nc r="F135">
      <f>SUM(F136)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район!$A$1:$G$168</formula>
    <oldFormula>район!$A$1:$G$168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3.xml><?xml version="1.0" encoding="utf-8"?>
<revisions xmlns="http://schemas.openxmlformats.org/spreadsheetml/2006/main" xmlns:r="http://schemas.openxmlformats.org/officeDocument/2006/relationships">
  <rcc rId="53727" sId="3" numFmtId="4">
    <oc r="C130">
      <v>36598.079149999998</v>
    </oc>
    <nc r="C130">
      <v>36386.318070000001</v>
    </nc>
  </rcc>
  <rcc rId="53728" sId="3" numFmtId="4">
    <oc r="D130">
      <v>3886.11465</v>
    </oc>
    <nc r="D130">
      <v>5251.7071999999998</v>
    </nc>
  </rcc>
  <rcc rId="53729" sId="3" numFmtId="4">
    <oc r="C132">
      <v>14525.163409999999</v>
    </oc>
    <nc r="C132">
      <v>14523.402330000001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.xml><?xml version="1.0" encoding="utf-8"?>
<revisions xmlns="http://schemas.openxmlformats.org/spreadsheetml/2006/main" xmlns:r="http://schemas.openxmlformats.org/officeDocument/2006/relationships">
  <rfmt sheetId="3" sqref="C116">
    <dxf>
      <numFmt numFmtId="186" formatCode="#,##0.0000"/>
    </dxf>
  </rfmt>
  <rfmt sheetId="3" sqref="C116">
    <dxf>
      <numFmt numFmtId="187" formatCode="#,##0.000"/>
    </dxf>
  </rfmt>
  <rfmt sheetId="3" sqref="C116">
    <dxf>
      <numFmt numFmtId="4" formatCode="#,##0.00"/>
    </dxf>
  </rfmt>
  <rfmt sheetId="3" sqref="C116">
    <dxf>
      <numFmt numFmtId="167" formatCode="#,##0.0"/>
    </dxf>
  </rfmt>
  <rfmt sheetId="3" sqref="C121">
    <dxf>
      <numFmt numFmtId="4" formatCode="#,##0.00"/>
    </dxf>
  </rfmt>
  <rfmt sheetId="3" sqref="C121">
    <dxf>
      <numFmt numFmtId="187" formatCode="#,##0.000"/>
    </dxf>
  </rfmt>
  <rfmt sheetId="3" sqref="C121">
    <dxf>
      <numFmt numFmtId="186" formatCode="#,##0.0000"/>
    </dxf>
  </rfmt>
  <rfmt sheetId="3" sqref="C121">
    <dxf>
      <numFmt numFmtId="172" formatCode="#,##0.00000"/>
    </dxf>
  </rfmt>
  <rcc rId="66019" sId="3" numFmtId="4">
    <oc r="C122">
      <v>1000</v>
    </oc>
    <nc r="C122">
      <v>4739.9020899999996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район!$A$1:$G$199</formula>
    <oldFormula>район!$A$1:$G$199</oldFormula>
  </rdn>
  <rdn rId="0" localSheetId="3" customView="1" name="Z_61528DAC_5C4C_48F4_ADE2_8A724B05A086_.wvu.Rows" hidden="1" oldHidden="1">
    <formula>район!$195:$195</formula>
    <oldFormula>район!$195:$195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1.xml><?xml version="1.0" encoding="utf-8"?>
<revisions xmlns="http://schemas.openxmlformats.org/spreadsheetml/2006/main" xmlns:r="http://schemas.openxmlformats.org/officeDocument/2006/relationships">
  <rcc rId="57755" sId="3" numFmtId="4">
    <oc r="D152">
      <v>454.32675</v>
    </oc>
    <nc r="D152">
      <v>467.64774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район!$A$1:$G$168</formula>
    <oldFormula>район!$A$1:$G$168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12.xml><?xml version="1.0" encoding="utf-8"?>
<revisions xmlns="http://schemas.openxmlformats.org/spreadsheetml/2006/main" xmlns:r="http://schemas.openxmlformats.org/officeDocument/2006/relationships">
  <rcc rId="55629" sId="3">
    <nc r="A169" t="inlineStr">
      <is>
        <t>Ц34</t>
      </is>
    </nc>
  </rcc>
  <rfmt sheetId="3" sqref="A169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121.xml><?xml version="1.0" encoding="utf-8"?>
<revisions xmlns="http://schemas.openxmlformats.org/spreadsheetml/2006/main" xmlns:r="http://schemas.openxmlformats.org/officeDocument/2006/relationships">
  <rcc rId="54611" sId="3">
    <nc r="A101" t="inlineStr">
      <is>
        <t>Ц9</t>
      </is>
    </nc>
  </rcc>
  <rcc rId="54612" sId="3">
    <nc r="A102" t="inlineStr">
      <is>
        <t>Ц9</t>
      </is>
    </nc>
  </rcc>
  <rcc rId="54613" sId="3" xfDxf="1" s="1" dxf="1">
    <nc r="B103" t="inlineStr">
      <is>
        <t>Организация и осуществление мероприятий по регулированию численности безнадзорных животных, за исключением вопросов, решение которых отнесено к ведению Российской Федерации (за счет собственных средств муниципальных образований)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4614" sId="3" numFmtId="4">
    <nc r="C103">
      <v>27</v>
    </nc>
  </rcc>
  <rcc rId="54615" sId="3" numFmtId="4">
    <nc r="D103">
      <v>7.2</v>
    </nc>
  </rcc>
  <rcc rId="54616" sId="3">
    <nc r="E103">
      <f>SUM(D103/C103*100)</f>
    </nc>
  </rcc>
  <rcc rId="54617" sId="3">
    <nc r="A103" t="inlineStr">
      <is>
        <t>Ц9</t>
      </is>
    </nc>
  </rcc>
  <rfmt sheetId="3" sqref="A100" start="0" length="2147483647">
    <dxf>
      <font>
        <b/>
      </font>
    </dxf>
  </rfmt>
  <rfmt sheetId="3" sqref="A98" start="0" length="2147483647">
    <dxf>
      <font>
        <b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район!$A$1:$G$193</formula>
    <oldFormula>район!$A$1:$G$193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2.xml><?xml version="1.0" encoding="utf-8"?>
<revisions xmlns="http://schemas.openxmlformats.org/spreadsheetml/2006/main" xmlns:r="http://schemas.openxmlformats.org/officeDocument/2006/relationships">
  <rcc rId="60181" sId="3" numFmtId="4">
    <oc r="F51">
      <v>875.35</v>
    </oc>
    <nc r="F51">
      <v>1024.4771699999999</v>
    </nc>
  </rcc>
  <rcc rId="60182" sId="3" numFmtId="4">
    <oc r="F54">
      <v>2286.2368000000001</v>
    </oc>
    <nc r="F54">
      <v>2298.9167000000002</v>
    </nc>
  </rcc>
  <rcc rId="60183" sId="3" numFmtId="4">
    <oc r="F55">
      <v>2725.5262400000001</v>
    </oc>
    <nc r="F55">
      <v>7642.2470800000001</v>
    </nc>
  </rcc>
  <rcc rId="60184" sId="3" numFmtId="4">
    <oc r="F56">
      <v>761.70399999999995</v>
    </oc>
    <nc r="F56">
      <v>768.30686000000003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2.xml><?xml version="1.0" encoding="utf-8"?>
<revisions xmlns="http://schemas.openxmlformats.org/spreadsheetml/2006/main" xmlns:r="http://schemas.openxmlformats.org/officeDocument/2006/relationships">
  <rrc rId="55203" sId="3" ref="A188:XFD188" action="insertRow">
    <undo index="16" exp="area" ref3D="1" dr="$A$191:$XFD$192" dn="Z_B31C8DB7_3E78_4144_A6B5_8DE36DE63F0E_.wvu.Rows" sId="3"/>
    <undo index="26" exp="area" ref3D="1" dr="$A$195:$XFD$196" dn="Z_A54C432C_6C68_4B53_A75C_446EB3A61B2B_.wvu.Rows" sId="3"/>
    <undo index="24" exp="area" ref3D="1" dr="$A$191:$XFD$192" dn="Z_A54C432C_6C68_4B53_A75C_446EB3A61B2B_.wvu.Rows" sId="3"/>
    <undo index="12" exp="area" ref3D="1" dr="$A$191:$XFD$191" dn="Z_5C539BE6_C8E0_453F_AB5E_9E58094195EA_.wvu.Rows" sId="3"/>
    <undo index="38" exp="area" ref3D="1" dr="$A$195:$XFD$196" dn="Z_42584DC0_1D41_4C93_9B38_C388E7B8DAC4_.wvu.Rows" sId="3"/>
    <undo index="36" exp="area" ref3D="1" dr="$A$191:$XFD$192" dn="Z_42584DC0_1D41_4C93_9B38_C388E7B8DAC4_.wvu.Rows" sId="3"/>
    <undo index="0" exp="area" ref3D="1" dr="$A$191:$XFD$191" dn="Z_3DCB9AAA_F09C_4EA6_B992_F93E466D374A_.wvu.Rows" sId="3"/>
    <undo index="18" exp="area" ref3D="1" dr="$A$191:$XFD$192" dn="Z_1A52382B_3765_4E8C_903F_6B8919B7242E_.wvu.Rows" sId="3"/>
  </rrc>
  <rcc rId="55204" sId="3">
    <nc r="A188" t="inlineStr">
      <is>
        <t>Ц51</t>
      </is>
    </nc>
  </rcc>
  <rcc rId="55205" sId="3" xfDxf="1" s="1" dxf="1">
    <nc r="B188" t="inlineStr">
      <is>
        <t>Обеспечение деятельности муниципальных физкультурно-оздоровительных центров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A188:B188" start="0" length="2147483647">
    <dxf>
      <font>
        <i/>
      </font>
    </dxf>
  </rfmt>
  <rcc rId="55206" sId="3" numFmtId="4">
    <nc r="C188">
      <v>522.76800000000003</v>
    </nc>
  </rcc>
  <rcc rId="55207" sId="3" numFmtId="4">
    <nc r="D188">
      <v>0</v>
    </nc>
  </rcc>
  <rcc rId="55208" sId="3" xfDxf="1" s="1" dxf="1">
    <nc r="B190" t="inlineStr">
      <is>
        <t>Обеспечение деятельности муниципальных физкультурно-оздоровительных центров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209" sId="3" odxf="1" dxf="1">
    <nc r="A190" t="inlineStr">
      <is>
        <t>Ц51</t>
      </is>
    </nc>
    <odxf>
      <font>
        <i val="0"/>
        <sz val="16"/>
        <name val="Times New Roman"/>
        <scheme val="none"/>
      </font>
    </odxf>
    <ndxf>
      <font>
        <i/>
        <sz val="16"/>
        <name val="Times New Roman"/>
        <scheme val="none"/>
      </font>
    </ndxf>
  </rcc>
  <rfmt sheetId="3" sqref="B190" start="0" length="2147483647">
    <dxf>
      <font>
        <i/>
      </font>
    </dxf>
  </rfmt>
  <rcc rId="55210" sId="3" numFmtId="4">
    <nc r="C190">
      <v>5550.1</v>
    </nc>
  </rcc>
  <rcc rId="55211" sId="3" numFmtId="4">
    <nc r="D190">
      <v>4313.8270000000002</v>
    </nc>
  </rcc>
  <rcc rId="55212" sId="3">
    <nc r="E190">
      <f>SUM(D190/C190*100)</f>
    </nc>
  </rcc>
  <rcc rId="55213" sId="3">
    <nc r="A191" t="inlineStr">
      <is>
        <t>Ч41</t>
      </is>
    </nc>
  </rcc>
  <rcc rId="55214" sId="3" xfDxf="1" s="1" dxf="1">
    <nc r="B191" t="inlineStr">
      <is>
        <t>Реализация вопросов местного значения в сфере образования, культуры и физической культуры и спорта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A191:B191" start="0" length="2147483647">
    <dxf>
      <font>
        <i/>
      </font>
    </dxf>
  </rfmt>
  <rcc rId="55215" sId="3" numFmtId="4">
    <nc r="C191">
      <v>1818.182</v>
    </nc>
  </rcc>
  <rcc rId="55216" sId="3" numFmtId="4">
    <nc r="D191">
      <v>1818.182</v>
    </nc>
  </rcc>
  <rcc rId="55217" sId="3">
    <nc r="E191">
      <f>SUM(D191/C191*100)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3.xml><?xml version="1.0" encoding="utf-8"?>
<revisions xmlns="http://schemas.openxmlformats.org/spreadsheetml/2006/main" xmlns:r="http://schemas.openxmlformats.org/officeDocument/2006/relationships">
  <rcc rId="56375" sId="3" numFmtId="4">
    <oc r="D126">
      <v>365.39839000000001</v>
    </oc>
    <nc r="D126">
      <v>377.42970000000003</v>
    </nc>
  </rcc>
  <rcc rId="56376" sId="3" numFmtId="4">
    <oc r="D131">
      <v>273.86434000000003</v>
    </oc>
    <nc r="D131">
      <v>333.86434000000003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4.xml><?xml version="1.0" encoding="utf-8"?>
<revisions xmlns="http://schemas.openxmlformats.org/spreadsheetml/2006/main" xmlns:r="http://schemas.openxmlformats.org/officeDocument/2006/relationships">
  <rfmt sheetId="3" sqref="F83" start="0" length="0">
    <dxf>
      <border outline="0">
        <left style="thin">
          <color indexed="64"/>
        </left>
      </border>
    </dxf>
  </rfmt>
  <rcc rId="65637" sId="3" numFmtId="4">
    <oc r="F84">
      <v>5948.9430700000003</v>
    </oc>
    <nc r="F84">
      <v>10469.41085</v>
    </nc>
  </rcc>
  <rcc rId="65638" sId="3" numFmtId="4">
    <oc r="F86">
      <v>725.35058000000004</v>
    </oc>
    <nc r="F86">
      <v>1361.4467099999999</v>
    </nc>
  </rcc>
  <rcc rId="65639" sId="3" odxf="1" dxf="1" numFmtId="4">
    <nc r="F87">
      <v>0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5640" sId="3" odxf="1" dxf="1" numFmtId="4">
    <nc r="F88">
      <v>0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5641" sId="3" numFmtId="4">
    <oc r="F89">
      <v>4164.1549999999997</v>
    </oc>
    <nc r="F89">
      <v>6328.5749999999998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район!$A$1:$G$199</formula>
    <oldFormula>район!$A$1:$G$199</oldFormula>
  </rdn>
  <rdn rId="0" localSheetId="3" customView="1" name="Z_61528DAC_5C4C_48F4_ADE2_8A724B05A086_.wvu.Rows" hidden="1" oldHidden="1">
    <formula>район!$195:$195</formula>
    <oldFormula>район!$195:$195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41.xml><?xml version="1.0" encoding="utf-8"?>
<revisions xmlns="http://schemas.openxmlformats.org/spreadsheetml/2006/main" xmlns:r="http://schemas.openxmlformats.org/officeDocument/2006/relationships">
  <rcc rId="63037" sId="3" numFmtId="4">
    <oc r="C67">
      <v>11277.667880000001</v>
    </oc>
    <nc r="C67">
      <v>13648.95739</v>
    </nc>
  </rcc>
  <rcc rId="63038" sId="3" numFmtId="4">
    <oc r="D66">
      <v>0</v>
    </oc>
    <nc r="D66">
      <v>0.2</v>
    </nc>
  </rcc>
  <rcc rId="63039" sId="3" numFmtId="4">
    <oc r="C70">
      <v>116188.5</v>
    </oc>
    <nc r="C70">
      <v>125473.8</v>
    </nc>
  </rcc>
  <rcc rId="63040" sId="3" numFmtId="4">
    <nc r="D70">
      <v>10456.200000000001</v>
    </nc>
  </rcc>
  <rcc rId="63041" sId="3" numFmtId="4">
    <oc r="C72">
      <v>312665.59934999997</v>
    </oc>
    <nc r="C72">
      <v>176067.09828999999</v>
    </nc>
  </rcc>
  <rcc rId="63042" sId="3" numFmtId="4">
    <oc r="C73">
      <v>488025.41100000002</v>
    </oc>
    <nc r="C73">
      <v>420865.86599999998</v>
    </nc>
  </rcc>
  <rcc rId="63043" sId="3" numFmtId="4">
    <nc r="D73">
      <v>31657.26312</v>
    </nc>
  </rcc>
  <rcc rId="63044" sId="3" numFmtId="4">
    <oc r="C74">
      <v>31257.149399999998</v>
    </oc>
    <nc r="C74">
      <v>23304.370900000002</v>
    </nc>
  </rcc>
  <rcc rId="63045" sId="3" numFmtId="4">
    <nc r="D77">
      <v>-62297.767529999997</v>
    </nc>
  </rcc>
  <rfmt sheetId="3" sqref="C78:D78">
    <dxf>
      <numFmt numFmtId="4" formatCode="#,##0.00"/>
    </dxf>
  </rfmt>
  <rfmt sheetId="3" sqref="C78:D78">
    <dxf>
      <numFmt numFmtId="187" formatCode="#,##0.000"/>
    </dxf>
  </rfmt>
  <rfmt sheetId="3" sqref="C78:D78">
    <dxf>
      <numFmt numFmtId="186" formatCode="#,##0.0000"/>
    </dxf>
  </rfmt>
  <rfmt sheetId="3" sqref="C78:D78">
    <dxf>
      <numFmt numFmtId="172" formatCode="#,##0.00000"/>
    </dxf>
  </rfmt>
  <rfmt sheetId="3" sqref="D18">
    <dxf>
      <numFmt numFmtId="4" formatCode="#,##0.00"/>
    </dxf>
  </rfmt>
  <rfmt sheetId="3" sqref="D18">
    <dxf>
      <numFmt numFmtId="187" formatCode="#,##0.000"/>
    </dxf>
  </rfmt>
  <rfmt sheetId="3" sqref="D18">
    <dxf>
      <numFmt numFmtId="186" formatCode="#,##0.0000"/>
    </dxf>
  </rfmt>
  <rfmt sheetId="3" sqref="D18">
    <dxf>
      <numFmt numFmtId="172" formatCode="#,##0.00000"/>
    </dxf>
  </rfmt>
  <rfmt sheetId="3" sqref="D18">
    <dxf>
      <numFmt numFmtId="186" formatCode="#,##0.0000"/>
    </dxf>
  </rfmt>
  <rfmt sheetId="3" sqref="D18">
    <dxf>
      <numFmt numFmtId="187" formatCode="#,##0.000"/>
    </dxf>
  </rfmt>
  <rfmt sheetId="3" sqref="D18">
    <dxf>
      <numFmt numFmtId="4" formatCode="#,##0.00"/>
    </dxf>
  </rfmt>
  <rfmt sheetId="3" sqref="D18">
    <dxf>
      <numFmt numFmtId="167" formatCode="#,##0.0"/>
    </dxf>
  </rfmt>
  <rfmt sheetId="3" sqref="D26">
    <dxf>
      <numFmt numFmtId="4" formatCode="#,##0.00"/>
    </dxf>
  </rfmt>
  <rfmt sheetId="3" sqref="D26">
    <dxf>
      <numFmt numFmtId="187" formatCode="#,##0.000"/>
    </dxf>
  </rfmt>
  <rfmt sheetId="3" sqref="D26">
    <dxf>
      <numFmt numFmtId="186" formatCode="#,##0.0000"/>
    </dxf>
  </rfmt>
  <rfmt sheetId="3" sqref="D26">
    <dxf>
      <numFmt numFmtId="172" formatCode="#,##0.00000"/>
    </dxf>
  </rfmt>
  <rfmt sheetId="3" sqref="D26">
    <dxf>
      <numFmt numFmtId="186" formatCode="#,##0.0000"/>
    </dxf>
  </rfmt>
  <rfmt sheetId="3" sqref="D26">
    <dxf>
      <numFmt numFmtId="187" formatCode="#,##0.000"/>
    </dxf>
  </rfmt>
  <rfmt sheetId="3" sqref="D26">
    <dxf>
      <numFmt numFmtId="4" formatCode="#,##0.00"/>
    </dxf>
  </rfmt>
  <rfmt sheetId="3" sqref="D26">
    <dxf>
      <numFmt numFmtId="167" formatCode="#,##0.0"/>
    </dxf>
  </rfmt>
  <rfmt sheetId="3" sqref="D28">
    <dxf>
      <numFmt numFmtId="4" formatCode="#,##0.00"/>
    </dxf>
  </rfmt>
  <rfmt sheetId="3" sqref="D28">
    <dxf>
      <numFmt numFmtId="187" formatCode="#,##0.000"/>
    </dxf>
  </rfmt>
  <rfmt sheetId="3" sqref="D28">
    <dxf>
      <numFmt numFmtId="186" formatCode="#,##0.0000"/>
    </dxf>
  </rfmt>
  <rfmt sheetId="3" sqref="D28">
    <dxf>
      <numFmt numFmtId="172" formatCode="#,##0.00000"/>
    </dxf>
  </rfmt>
  <rfmt sheetId="3" sqref="D28">
    <dxf>
      <numFmt numFmtId="186" formatCode="#,##0.0000"/>
    </dxf>
  </rfmt>
  <rfmt sheetId="3" sqref="D28">
    <dxf>
      <numFmt numFmtId="187" formatCode="#,##0.000"/>
    </dxf>
  </rfmt>
  <rfmt sheetId="3" sqref="D28">
    <dxf>
      <numFmt numFmtId="4" formatCode="#,##0.00"/>
    </dxf>
  </rfmt>
  <rfmt sheetId="3" sqref="D28">
    <dxf>
      <numFmt numFmtId="167" formatCode="#,##0.0"/>
    </dxf>
  </rfmt>
  <rfmt sheetId="3" sqref="D38">
    <dxf>
      <numFmt numFmtId="4" formatCode="#,##0.00"/>
    </dxf>
  </rfmt>
  <rfmt sheetId="3" sqref="D38">
    <dxf>
      <numFmt numFmtId="187" formatCode="#,##0.000"/>
    </dxf>
  </rfmt>
  <rfmt sheetId="3" sqref="D38">
    <dxf>
      <numFmt numFmtId="186" formatCode="#,##0.0000"/>
    </dxf>
  </rfmt>
  <rfmt sheetId="3" sqref="D38">
    <dxf>
      <numFmt numFmtId="172" formatCode="#,##0.00000"/>
    </dxf>
  </rfmt>
  <rfmt sheetId="3" sqref="D38">
    <dxf>
      <numFmt numFmtId="186" formatCode="#,##0.0000"/>
    </dxf>
  </rfmt>
  <rfmt sheetId="3" sqref="D38">
    <dxf>
      <numFmt numFmtId="187" formatCode="#,##0.000"/>
    </dxf>
  </rfmt>
  <rfmt sheetId="3" sqref="D38">
    <dxf>
      <numFmt numFmtId="4" formatCode="#,##0.00"/>
    </dxf>
  </rfmt>
  <rfmt sheetId="3" sqref="D48">
    <dxf>
      <numFmt numFmtId="187" formatCode="#,##0.000"/>
    </dxf>
  </rfmt>
  <rfmt sheetId="3" sqref="D48">
    <dxf>
      <numFmt numFmtId="186" formatCode="#,##0.0000"/>
    </dxf>
  </rfmt>
  <rfmt sheetId="3" sqref="D48">
    <dxf>
      <numFmt numFmtId="172" formatCode="#,##0.00000"/>
    </dxf>
  </rfmt>
  <rfmt sheetId="3" sqref="D50">
    <dxf>
      <numFmt numFmtId="4" formatCode="#,##0.00"/>
    </dxf>
  </rfmt>
  <rfmt sheetId="3" sqref="D50">
    <dxf>
      <numFmt numFmtId="187" formatCode="#,##0.000"/>
    </dxf>
  </rfmt>
  <rfmt sheetId="3" sqref="D50">
    <dxf>
      <numFmt numFmtId="186" formatCode="#,##0.0000"/>
    </dxf>
  </rfmt>
  <rfmt sheetId="3" sqref="D50">
    <dxf>
      <numFmt numFmtId="172" formatCode="#,##0.00000"/>
    </dxf>
  </rfmt>
  <rfmt sheetId="3" sqref="D50">
    <dxf>
      <numFmt numFmtId="186" formatCode="#,##0.0000"/>
    </dxf>
  </rfmt>
  <rfmt sheetId="3" sqref="D50">
    <dxf>
      <numFmt numFmtId="187" formatCode="#,##0.000"/>
    </dxf>
  </rfmt>
  <rfmt sheetId="3" sqref="D50">
    <dxf>
      <numFmt numFmtId="4" formatCode="#,##0.00"/>
    </dxf>
  </rfmt>
  <rfmt sheetId="3" sqref="D50">
    <dxf>
      <numFmt numFmtId="167" formatCode="#,##0.0"/>
    </dxf>
  </rfmt>
  <rfmt sheetId="3" sqref="D53">
    <dxf>
      <numFmt numFmtId="4" formatCode="#,##0.00"/>
    </dxf>
  </rfmt>
  <rfmt sheetId="3" sqref="D53">
    <dxf>
      <numFmt numFmtId="187" formatCode="#,##0.000"/>
    </dxf>
  </rfmt>
  <rfmt sheetId="3" sqref="D53">
    <dxf>
      <numFmt numFmtId="186" formatCode="#,##0.0000"/>
    </dxf>
  </rfmt>
  <rfmt sheetId="3" sqref="D53">
    <dxf>
      <numFmt numFmtId="172" formatCode="#,##0.00000"/>
    </dxf>
  </rfmt>
  <rfmt sheetId="3" sqref="D53">
    <dxf>
      <numFmt numFmtId="186" formatCode="#,##0.0000"/>
    </dxf>
  </rfmt>
  <rfmt sheetId="3" sqref="D53">
    <dxf>
      <numFmt numFmtId="187" formatCode="#,##0.000"/>
    </dxf>
  </rfmt>
  <rfmt sheetId="3" sqref="D53">
    <dxf>
      <numFmt numFmtId="4" formatCode="#,##0.00"/>
    </dxf>
  </rfmt>
  <rfmt sheetId="3" sqref="D53">
    <dxf>
      <numFmt numFmtId="167" formatCode="#,##0.0"/>
    </dxf>
  </rfmt>
  <rfmt sheetId="3" sqref="D59">
    <dxf>
      <numFmt numFmtId="4" formatCode="#,##0.00"/>
    </dxf>
  </rfmt>
  <rfmt sheetId="3" sqref="D59">
    <dxf>
      <numFmt numFmtId="187" formatCode="#,##0.000"/>
    </dxf>
  </rfmt>
  <rfmt sheetId="3" sqref="D59">
    <dxf>
      <numFmt numFmtId="186" formatCode="#,##0.0000"/>
    </dxf>
  </rfmt>
  <rfmt sheetId="3" sqref="D59">
    <dxf>
      <numFmt numFmtId="172" formatCode="#,##0.00000"/>
    </dxf>
  </rfmt>
  <rfmt sheetId="3" sqref="D69">
    <dxf>
      <numFmt numFmtId="4" formatCode="#,##0.00"/>
    </dxf>
  </rfmt>
  <rfmt sheetId="3" sqref="D69">
    <dxf>
      <numFmt numFmtId="187" formatCode="#,##0.000"/>
    </dxf>
  </rfmt>
  <rfmt sheetId="3" sqref="D69">
    <dxf>
      <numFmt numFmtId="186" formatCode="#,##0.0000"/>
    </dxf>
  </rfmt>
  <rfmt sheetId="3" sqref="D69">
    <dxf>
      <numFmt numFmtId="172" formatCode="#,##0.00000"/>
    </dxf>
  </rfmt>
  <rfmt sheetId="3" sqref="D77">
    <dxf>
      <numFmt numFmtId="4" formatCode="#,##0.00"/>
    </dxf>
  </rfmt>
  <rfmt sheetId="3" sqref="D77">
    <dxf>
      <numFmt numFmtId="187" formatCode="#,##0.000"/>
    </dxf>
  </rfmt>
  <rfmt sheetId="3" sqref="D77">
    <dxf>
      <numFmt numFmtId="186" formatCode="#,##0.0000"/>
    </dxf>
  </rfmt>
  <rfmt sheetId="3" sqref="D77">
    <dxf>
      <numFmt numFmtId="172" formatCode="#,##0.00000"/>
    </dxf>
  </rfmt>
  <rfmt sheetId="3" sqref="D77">
    <dxf>
      <numFmt numFmtId="186" formatCode="#,##0.0000"/>
    </dxf>
  </rfmt>
  <rfmt sheetId="3" sqref="D77">
    <dxf>
      <numFmt numFmtId="187" formatCode="#,##0.000"/>
    </dxf>
  </rfmt>
  <rfmt sheetId="3" sqref="D77">
    <dxf>
      <numFmt numFmtId="4" formatCode="#,##0.00"/>
    </dxf>
  </rfmt>
  <rfmt sheetId="3" sqref="D77">
    <dxf>
      <numFmt numFmtId="167" formatCode="#,##0.0"/>
    </dxf>
  </rfmt>
  <rcc rId="63046" sId="3" numFmtId="4">
    <oc r="D35">
      <v>-3.6400000000000002E-2</v>
    </oc>
    <nc r="D35"/>
  </rcc>
  <rfmt sheetId="3" sqref="C78:D78">
    <dxf>
      <numFmt numFmtId="186" formatCode="#,##0.0000"/>
    </dxf>
  </rfmt>
  <rfmt sheetId="3" sqref="C78:D78">
    <dxf>
      <numFmt numFmtId="187" formatCode="#,##0.000"/>
    </dxf>
  </rfmt>
  <rfmt sheetId="3" sqref="C78:D78">
    <dxf>
      <numFmt numFmtId="4" formatCode="#,##0.00"/>
    </dxf>
  </rfmt>
  <rfmt sheetId="3" sqref="C78:D7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.xml><?xml version="1.0" encoding="utf-8"?>
<revisions xmlns="http://schemas.openxmlformats.org/spreadsheetml/2006/main" xmlns:r="http://schemas.openxmlformats.org/officeDocument/2006/relationships">
  <rfmt sheetId="3" sqref="F201">
    <dxf>
      <numFmt numFmtId="186" formatCode="#,##0.0000"/>
    </dxf>
  </rfmt>
  <rfmt sheetId="3" sqref="F201">
    <dxf>
      <numFmt numFmtId="187" formatCode="#,##0.000"/>
    </dxf>
  </rfmt>
  <rfmt sheetId="3" sqref="F201">
    <dxf>
      <numFmt numFmtId="4" formatCode="#,##0.00"/>
    </dxf>
  </rfmt>
  <rfmt sheetId="3" sqref="F201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11.xml><?xml version="1.0" encoding="utf-8"?>
<revisions xmlns="http://schemas.openxmlformats.org/spreadsheetml/2006/main" xmlns:r="http://schemas.openxmlformats.org/officeDocument/2006/relationships">
  <rcc rId="54429" sId="3">
    <nc r="A114" t="inlineStr">
      <is>
        <t>Ч9</t>
      </is>
    </nc>
  </rcc>
  <rcc rId="54430" sId="3">
    <nc r="A115" t="inlineStr">
      <is>
        <t>Ч9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111.xml><?xml version="1.0" encoding="utf-8"?>
<revisions xmlns="http://schemas.openxmlformats.org/spreadsheetml/2006/main" xmlns:r="http://schemas.openxmlformats.org/officeDocument/2006/relationships">
  <rrc rId="53628" sId="3" ref="A121:XFD121" action="insertRow">
    <undo index="16" exp="area" ref3D="1" dr="$A$175:$XFD$176" dn="Z_B31C8DB7_3E78_4144_A6B5_8DE36DE63F0E_.wvu.Rows" sId="3"/>
    <undo index="26" exp="area" ref3D="1" dr="$A$179:$XFD$180" dn="Z_A54C432C_6C68_4B53_A75C_446EB3A61B2B_.wvu.Rows" sId="3"/>
    <undo index="24" exp="area" ref3D="1" dr="$A$175:$XFD$176" dn="Z_A54C432C_6C68_4B53_A75C_446EB3A61B2B_.wvu.Rows" sId="3"/>
    <undo index="12" exp="area" ref3D="1" dr="$A$175:$XFD$175" dn="Z_5C539BE6_C8E0_453F_AB5E_9E58094195EA_.wvu.Rows" sId="3"/>
    <undo index="38" exp="area" ref3D="1" dr="$A$179:$XFD$180" dn="Z_42584DC0_1D41_4C93_9B38_C388E7B8DAC4_.wvu.Rows" sId="3"/>
    <undo index="36" exp="area" ref3D="1" dr="$A$175:$XFD$176" dn="Z_42584DC0_1D41_4C93_9B38_C388E7B8DAC4_.wvu.Rows" sId="3"/>
    <undo index="34" exp="area" ref3D="1" dr="$A$128:$XFD$128" dn="Z_42584DC0_1D41_4C93_9B38_C388E7B8DAC4_.wvu.Rows" sId="3"/>
    <undo index="0" exp="area" ref3D="1" dr="$A$175:$XFD$175" dn="Z_3DCB9AAA_F09C_4EA6_B992_F93E466D374A_.wvu.Rows" sId="3"/>
    <undo index="18" exp="area" ref3D="1" dr="$A$175:$XFD$176" dn="Z_1A52382B_3765_4E8C_903F_6B8919B7242E_.wvu.Rows" sId="3"/>
  </rrc>
  <rcc rId="53629" sId="3">
    <nc r="B121" t="inlineStr">
      <is>
        <t>Обеспечение мероприятий по переселению граждан из аварийного и ветхового жилищного фонда</t>
      </is>
    </nc>
  </rcc>
  <rcc rId="53630" sId="3" numFmtId="4">
    <nc r="C121">
      <v>478.94260000000003</v>
    </nc>
  </rcc>
  <rcc rId="53631" sId="3" numFmtId="4">
    <nc r="D121">
      <v>0</v>
    </nc>
  </rcc>
  <rcc rId="53632" sId="3">
    <nc r="E121">
      <f>SUM(D121/C121*100)</f>
    </nc>
  </rcc>
  <rcc rId="53633" sId="3">
    <oc r="B119" t="inlineStr">
      <is>
        <t>Обеспечение граждан в Чувашской Республике доступным и комфортным жильем</t>
      </is>
    </oc>
    <nc r="B119" t="inlineStr">
      <is>
        <t>Обеспечение граждан в Чувашской Республике доступным и комфортным жильем: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2.xml><?xml version="1.0" encoding="utf-8"?>
<revisions xmlns="http://schemas.openxmlformats.org/spreadsheetml/2006/main" xmlns:r="http://schemas.openxmlformats.org/officeDocument/2006/relationships">
  <rfmt sheetId="3" sqref="A152:B152" start="0" length="2147483647">
    <dxf>
      <font>
        <b/>
      </font>
    </dxf>
  </rfmt>
  <rfmt sheetId="3" sqref="A156:B156" start="0" length="2147483647">
    <dxf>
      <font>
        <b/>
      </font>
    </dxf>
  </rfmt>
  <rfmt sheetId="3" sqref="A161:B161" start="0" length="2147483647">
    <dxf>
      <font>
        <b/>
      </font>
    </dxf>
  </rfmt>
  <rfmt sheetId="3" sqref="A161:B161" start="0" length="2147483647">
    <dxf>
      <font>
        <b val="0"/>
      </font>
    </dxf>
  </rfmt>
  <rfmt sheetId="3" sqref="A161:B161" start="0" length="2147483647">
    <dxf>
      <font>
        <sz val="18"/>
      </font>
    </dxf>
  </rfmt>
  <rfmt sheetId="3" sqref="A156:B156" start="0" length="2147483647">
    <dxf>
      <font>
        <b val="0"/>
      </font>
    </dxf>
  </rfmt>
  <rfmt sheetId="3" sqref="A156:B156" start="0" length="2147483647">
    <dxf>
      <font>
        <sz val="18"/>
      </font>
    </dxf>
  </rfmt>
  <rfmt sheetId="3" sqref="A152:B152" start="0" length="2147483647">
    <dxf>
      <font>
        <b val="0"/>
      </font>
    </dxf>
  </rfmt>
  <rfmt sheetId="3" sqref="A152:B152" start="0" length="2147483647">
    <dxf>
      <font>
        <sz val="18"/>
      </font>
    </dxf>
  </rfmt>
  <rfmt sheetId="3" sqref="A151:B151" start="0" length="2147483647">
    <dxf>
      <font>
        <sz val="20"/>
      </font>
    </dxf>
  </rfmt>
  <rfmt sheetId="3" sqref="A148:B148" start="0" length="2147483647">
    <dxf>
      <font>
        <sz val="20"/>
      </font>
    </dxf>
  </rfmt>
  <rfmt sheetId="3" sqref="A125:B125" start="0" length="2147483647">
    <dxf>
      <font>
        <sz val="18"/>
      </font>
    </dxf>
  </rfmt>
  <rfmt sheetId="3" sqref="A130:B130" start="0" length="2147483647">
    <dxf>
      <font>
        <sz val="18"/>
      </font>
    </dxf>
  </rfmt>
  <rfmt sheetId="3" sqref="A138:B138" start="0" length="2147483647">
    <dxf>
      <font>
        <sz val="18"/>
      </font>
    </dxf>
  </rfmt>
  <rfmt sheetId="3" sqref="A148:B148" start="0" length="2147483647">
    <dxf>
      <font>
        <sz val="18"/>
      </font>
    </dxf>
  </rfmt>
  <rfmt sheetId="3" sqref="A151:B151" start="0" length="2147483647">
    <dxf>
      <font>
        <sz val="18"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2.xml><?xml version="1.0" encoding="utf-8"?>
<revisions xmlns="http://schemas.openxmlformats.org/spreadsheetml/2006/main" xmlns:r="http://schemas.openxmlformats.org/officeDocument/2006/relationships">
  <rcc rId="56045" sId="3">
    <oc r="B200" t="inlineStr">
      <is>
        <t>Обслуживание внутренноего государственного и муниципального долга</t>
      </is>
    </oc>
    <nc r="B200" t="inlineStr">
      <is>
        <t>Обслуживание внутреннего государственного и муниципального долга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21.xml><?xml version="1.0" encoding="utf-8"?>
<revisions xmlns="http://schemas.openxmlformats.org/spreadsheetml/2006/main" xmlns:r="http://schemas.openxmlformats.org/officeDocument/2006/relationships">
  <rcc rId="55834" sId="3" numFmtId="4">
    <oc r="D60">
      <v>76.755750000000006</v>
    </oc>
    <nc r="D60">
      <v>106.44083000000001</v>
    </nc>
  </rcc>
  <rcc rId="55835" sId="3" numFmtId="4">
    <oc r="D65">
      <v>24.968219999999999</v>
    </oc>
    <nc r="D65">
      <v>13.097569999999999</v>
    </nc>
  </rcc>
  <rcc rId="55836" sId="3" numFmtId="4">
    <oc r="C66">
      <v>9351.6678800000009</v>
    </oc>
    <nc r="C66">
      <v>0</v>
    </nc>
  </rcc>
  <rcc rId="55837" sId="3" numFmtId="4">
    <oc r="D66">
      <v>7541.0157900000004</v>
    </oc>
    <nc r="D66">
      <v>0</v>
    </nc>
  </rcc>
  <rcc rId="55838" sId="3" numFmtId="4">
    <oc r="D51">
      <v>2.2172000000000001</v>
    </oc>
    <nc r="D51">
      <v>445.44565999999998</v>
    </nc>
  </rcc>
  <rcc rId="55839" sId="3" numFmtId="4">
    <oc r="D71">
      <v>75471.834640000001</v>
    </oc>
    <nc r="D71">
      <v>93943.25808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2111.xml><?xml version="1.0" encoding="utf-8"?>
<revisions xmlns="http://schemas.openxmlformats.org/spreadsheetml/2006/main" xmlns:r="http://schemas.openxmlformats.org/officeDocument/2006/relationships">
  <rcc rId="55370" sId="3">
    <nc r="A169" t="inlineStr">
      <is>
        <t>Ц41</t>
      </is>
    </nc>
  </rcc>
  <rcc rId="55371" sId="3">
    <nc r="A170" t="inlineStr">
      <is>
        <t>Ц41</t>
      </is>
    </nc>
  </rcc>
  <rcc rId="55372" sId="3">
    <nc r="A171" t="inlineStr">
      <is>
        <t>Ц41</t>
      </is>
    </nc>
  </rcc>
  <rcc rId="55373" sId="3">
    <oc r="B169" t="inlineStr">
      <is>
        <t>Обеспечение деятельности муниципальных учреждений культурно-досугового типа и народного творчества</t>
      </is>
    </oc>
    <nc r="B169" t="inlineStr">
      <is>
        <t>Обеспечение деятельности муниципальных учреждений культурно-досугового типа и народного творчества (местные субсидии на иные цели)</t>
      </is>
    </nc>
  </rcc>
  <rcc rId="55374" sId="3">
    <oc r="B170" t="inlineStr">
      <is>
        <t>Обеспечение деятельности муниципальных музеев</t>
      </is>
    </oc>
    <nc r="B170" t="inlineStr">
      <is>
        <t>Обеспечение деятельности муниципальных музеев (местные субсидии на иные цели)</t>
      </is>
    </nc>
  </rcc>
  <rcc rId="55375" sId="3">
    <oc r="B171" t="inlineStr">
      <is>
        <t>Обеспечение деятельности муниципальных библиотек</t>
      </is>
    </oc>
    <nc r="B171" t="inlineStr">
      <is>
        <t>Обеспечение деятельности муниципальных библиотек (местные субсидии на иные цели)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.xml><?xml version="1.0" encoding="utf-8"?>
<revisions xmlns="http://schemas.openxmlformats.org/spreadsheetml/2006/main" xmlns:r="http://schemas.openxmlformats.org/officeDocument/2006/relationships">
  <rcc rId="60558" sId="3" numFmtId="4">
    <oc r="C102">
      <v>364.5</v>
    </oc>
    <nc r="C102">
      <v>543.20000000000005</v>
    </nc>
  </rcc>
  <rcc rId="60559" sId="3" numFmtId="4">
    <oc r="C103">
      <v>719.35500000000002</v>
    </oc>
    <nc r="C103">
      <v>447</v>
    </nc>
  </rcc>
  <rcc rId="60560" sId="3" numFmtId="4">
    <oc r="C104">
      <v>213.04398</v>
    </oc>
    <nc r="C104">
      <v>212.47678999999999</v>
    </nc>
  </rcc>
  <rcc rId="60561" sId="3" numFmtId="4">
    <oc r="C107">
      <v>1483.556</v>
    </oc>
    <nc r="C107">
      <v>1423.9270899999999</v>
    </nc>
  </rcc>
  <rcc rId="60562" sId="3" numFmtId="4">
    <oc r="D109">
      <v>16848.612440000001</v>
    </oc>
    <nc r="D109">
      <v>19868.074059999999</v>
    </nc>
  </rcc>
  <rcc rId="60563" sId="3" numFmtId="4">
    <oc r="C111">
      <v>11025.33433</v>
    </oc>
    <nc r="C111">
      <v>10008.35094</v>
    </nc>
  </rcc>
  <rcc rId="60564" sId="3" numFmtId="4">
    <oc r="D111">
      <v>1401.1086499999999</v>
    </oc>
    <nc r="D111">
      <v>1660.1086499999999</v>
    </nc>
  </rcc>
  <rcc rId="60565" sId="3" numFmtId="4">
    <oc r="C112">
      <v>17585.445</v>
    </oc>
    <nc r="C112">
      <v>17018.172040000001</v>
    </nc>
  </rcc>
  <rcc rId="60566" sId="3" numFmtId="4">
    <oc r="D113">
      <v>19642.456979999999</v>
    </oc>
    <nc r="D113">
      <v>19657.61349</v>
    </nc>
  </rcc>
  <rcc rId="60567" sId="3" numFmtId="4">
    <oc r="C114">
      <v>14992.563749999999</v>
    </oc>
    <nc r="C114">
      <v>15144.085489999999</v>
    </nc>
  </rcc>
  <rcc rId="60568" sId="3" numFmtId="4">
    <oc r="D114">
      <v>9563.1331599999994</v>
    </oc>
    <nc r="D114">
      <v>11193.733550000001</v>
    </nc>
  </rcc>
  <rcc rId="60569" sId="3" numFmtId="4">
    <oc r="C115">
      <v>6413.3062300000001</v>
    </oc>
    <nc r="C115">
      <v>8919.65344</v>
    </nc>
  </rcc>
  <rcc rId="60570" sId="3" numFmtId="4">
    <oc r="C117">
      <v>21505.376339999999</v>
    </oc>
    <nc r="C117">
      <v>22507.74454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1.xml><?xml version="1.0" encoding="utf-8"?>
<revisions xmlns="http://schemas.openxmlformats.org/spreadsheetml/2006/main" xmlns:r="http://schemas.openxmlformats.org/officeDocument/2006/relationships">
  <rcc rId="60215" sId="3" numFmtId="4">
    <oc r="F60">
      <v>1092.69118</v>
    </oc>
    <nc r="F60">
      <v>1191.6848500000001</v>
    </nc>
  </rcc>
  <rcc rId="60216" sId="3" numFmtId="4">
    <oc r="F61">
      <v>518.32316000000003</v>
    </oc>
    <nc r="F61">
      <v>529.07169999999996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11.xml><?xml version="1.0" encoding="utf-8"?>
<revisions xmlns="http://schemas.openxmlformats.org/spreadsheetml/2006/main" xmlns:r="http://schemas.openxmlformats.org/officeDocument/2006/relationships">
  <rcc rId="54808" sId="3" numFmtId="4">
    <oc r="F134">
      <v>2732.1</v>
    </oc>
    <nc r="F134"/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111.xml><?xml version="1.0" encoding="utf-8"?>
<revisions xmlns="http://schemas.openxmlformats.org/spreadsheetml/2006/main" xmlns:r="http://schemas.openxmlformats.org/officeDocument/2006/relationships">
  <rrc rId="54460" sId="3" ref="A113:XFD113" action="insertRow">
    <undo index="16" exp="area" ref3D="1" dr="$A$177:$XFD$178" dn="Z_B31C8DB7_3E78_4144_A6B5_8DE36DE63F0E_.wvu.Rows" sId="3"/>
    <undo index="26" exp="area" ref3D="1" dr="$A$181:$XFD$182" dn="Z_A54C432C_6C68_4B53_A75C_446EB3A61B2B_.wvu.Rows" sId="3"/>
    <undo index="24" exp="area" ref3D="1" dr="$A$177:$XFD$178" dn="Z_A54C432C_6C68_4B53_A75C_446EB3A61B2B_.wvu.Rows" sId="3"/>
    <undo index="12" exp="area" ref3D="1" dr="$A$177:$XFD$177" dn="Z_5C539BE6_C8E0_453F_AB5E_9E58094195EA_.wvu.Rows" sId="3"/>
    <undo index="38" exp="area" ref3D="1" dr="$A$181:$XFD$182" dn="Z_42584DC0_1D41_4C93_9B38_C388E7B8DAC4_.wvu.Rows" sId="3"/>
    <undo index="36" exp="area" ref3D="1" dr="$A$177:$XFD$178" dn="Z_42584DC0_1D41_4C93_9B38_C388E7B8DAC4_.wvu.Rows" sId="3"/>
    <undo index="34" exp="area" ref3D="1" dr="$A$129:$XFD$129" dn="Z_42584DC0_1D41_4C93_9B38_C388E7B8DAC4_.wvu.Rows" sId="3"/>
    <undo index="0" exp="area" ref3D="1" dr="$A$177:$XFD$177" dn="Z_3DCB9AAA_F09C_4EA6_B992_F93E466D374A_.wvu.Rows" sId="3"/>
    <undo index="18" exp="area" ref3D="1" dr="$A$177:$XFD$178" dn="Z_1A52382B_3765_4E8C_903F_6B8919B7242E_.wvu.Rows" sId="3"/>
  </rrc>
  <rrc rId="54461" sId="3" ref="A113:XFD113" action="insertRow">
    <undo index="16" exp="area" ref3D="1" dr="$A$178:$XFD$179" dn="Z_B31C8DB7_3E78_4144_A6B5_8DE36DE63F0E_.wvu.Rows" sId="3"/>
    <undo index="26" exp="area" ref3D="1" dr="$A$182:$XFD$183" dn="Z_A54C432C_6C68_4B53_A75C_446EB3A61B2B_.wvu.Rows" sId="3"/>
    <undo index="24" exp="area" ref3D="1" dr="$A$178:$XFD$179" dn="Z_A54C432C_6C68_4B53_A75C_446EB3A61B2B_.wvu.Rows" sId="3"/>
    <undo index="12" exp="area" ref3D="1" dr="$A$178:$XFD$178" dn="Z_5C539BE6_C8E0_453F_AB5E_9E58094195EA_.wvu.Rows" sId="3"/>
    <undo index="38" exp="area" ref3D="1" dr="$A$182:$XFD$183" dn="Z_42584DC0_1D41_4C93_9B38_C388E7B8DAC4_.wvu.Rows" sId="3"/>
    <undo index="36" exp="area" ref3D="1" dr="$A$178:$XFD$179" dn="Z_42584DC0_1D41_4C93_9B38_C388E7B8DAC4_.wvu.Rows" sId="3"/>
    <undo index="34" exp="area" ref3D="1" dr="$A$130:$XFD$130" dn="Z_42584DC0_1D41_4C93_9B38_C388E7B8DAC4_.wvu.Rows" sId="3"/>
    <undo index="0" exp="area" ref3D="1" dr="$A$178:$XFD$178" dn="Z_3DCB9AAA_F09C_4EA6_B992_F93E466D374A_.wvu.Rows" sId="3"/>
    <undo index="18" exp="area" ref3D="1" dr="$A$178:$XFD$179" dn="Z_1A52382B_3765_4E8C_903F_6B8919B7242E_.wvu.Rows" sId="3"/>
  </rrc>
  <rcc rId="54462" sId="3" xfDxf="1" s="1" dxf="1">
    <nc r="B113" t="inlineStr">
      <is>
        <t>Обеспечение реализации полномочий по техническому учету, технической инвентаризации и определению кадастровой стоимости объектов недвижимости, а также мониторингу и обработке данных рынка недвижимости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4463" sId="3" numFmtId="4">
    <nc r="C113">
      <v>518</v>
    </nc>
  </rcc>
  <rcc rId="54464" sId="3" numFmtId="4">
    <nc r="D113">
      <v>286.5</v>
    </nc>
  </rcc>
  <rcc rId="54465" sId="3">
    <nc r="E113">
      <f>SUM(D113/C113*100)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район!$A$1:$G$188</formula>
    <oldFormula>район!$A$1:$G$188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112.xml><?xml version="1.0" encoding="utf-8"?>
<revisions xmlns="http://schemas.openxmlformats.org/spreadsheetml/2006/main" xmlns:r="http://schemas.openxmlformats.org/officeDocument/2006/relationships">
  <rrc rId="54647" sId="3" ref="A105:XFD105" action="insertRow">
    <undo index="16" exp="area" ref3D="1" dr="$A$184:$XFD$185" dn="Z_B31C8DB7_3E78_4144_A6B5_8DE36DE63F0E_.wvu.Rows" sId="3"/>
    <undo index="26" exp="area" ref3D="1" dr="$A$188:$XFD$189" dn="Z_A54C432C_6C68_4B53_A75C_446EB3A61B2B_.wvu.Rows" sId="3"/>
    <undo index="24" exp="area" ref3D="1" dr="$A$184:$XFD$185" dn="Z_A54C432C_6C68_4B53_A75C_446EB3A61B2B_.wvu.Rows" sId="3"/>
    <undo index="12" exp="area" ref3D="1" dr="$A$184:$XFD$184" dn="Z_5C539BE6_C8E0_453F_AB5E_9E58094195EA_.wvu.Rows" sId="3"/>
    <undo index="38" exp="area" ref3D="1" dr="$A$188:$XFD$189" dn="Z_42584DC0_1D41_4C93_9B38_C388E7B8DAC4_.wvu.Rows" sId="3"/>
    <undo index="36" exp="area" ref3D="1" dr="$A$184:$XFD$185" dn="Z_42584DC0_1D41_4C93_9B38_C388E7B8DAC4_.wvu.Rows" sId="3"/>
    <undo index="34" exp="area" ref3D="1" dr="$A$136:$XFD$136" dn="Z_42584DC0_1D41_4C93_9B38_C388E7B8DAC4_.wvu.Rows" sId="3"/>
    <undo index="0" exp="area" ref3D="1" dr="$A$184:$XFD$184" dn="Z_3DCB9AAA_F09C_4EA6_B992_F93E466D374A_.wvu.Rows" sId="3"/>
    <undo index="18" exp="area" ref3D="1" dr="$A$184:$XFD$185" dn="Z_1A52382B_3765_4E8C_903F_6B8919B7242E_.wvu.Rows" sId="3"/>
  </rrc>
  <rfmt sheetId="3" xfDxf="1" s="1" sqref="B10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</rfmt>
  <rcc rId="54648" sId="3">
    <nc r="B105" t="inlineStr">
      <is>
        <t>Разработка проектной документации, проведение государственной экспертизы проектной документации и результатов инженерных изысканий по капитальному ремонту гидротехнических сооружений, находящихся в муниципальной собственности</t>
      </is>
    </nc>
  </rcc>
  <rcc rId="54649" sId="3" numFmtId="4">
    <nc r="C105">
      <v>2275.6999999999998</v>
    </nc>
  </rcc>
  <rcc rId="54650" sId="3" numFmtId="4">
    <nc r="D105">
      <v>0</v>
    </nc>
  </rcc>
  <rcc rId="54651" sId="3">
    <nc r="E105">
      <f>SUM(D105/C105*100)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район!$A$1:$G$194</formula>
    <oldFormula>район!$A$1:$G$194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21.xml><?xml version="1.0" encoding="utf-8"?>
<revisions xmlns="http://schemas.openxmlformats.org/spreadsheetml/2006/main" xmlns:r="http://schemas.openxmlformats.org/officeDocument/2006/relationships">
  <rcc rId="59884" sId="3" numFmtId="4">
    <oc r="D175">
      <v>3558.3582200000001</v>
    </oc>
    <nc r="D175">
      <v>3785.88294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211.xml><?xml version="1.0" encoding="utf-8"?>
<revisions xmlns="http://schemas.openxmlformats.org/spreadsheetml/2006/main" xmlns:r="http://schemas.openxmlformats.org/officeDocument/2006/relationships">
  <rcc rId="57605" sId="3" numFmtId="4">
    <oc r="C187">
      <v>15819.655000000001</v>
    </oc>
    <nc r="C187">
      <v>15758.943600000001</v>
    </nc>
  </rcc>
  <rcc rId="57606" sId="3" numFmtId="4">
    <oc r="D187">
      <v>15576.655000000001</v>
    </oc>
    <nc r="D187">
      <v>15507</v>
    </nc>
  </rcc>
  <rcc rId="57607" sId="3" numFmtId="4">
    <oc r="C188">
      <v>20761.983</v>
    </oc>
    <nc r="C188">
      <v>23597.705999999998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3.xml><?xml version="1.0" encoding="utf-8"?>
<revisions xmlns="http://schemas.openxmlformats.org/spreadsheetml/2006/main" xmlns:r="http://schemas.openxmlformats.org/officeDocument/2006/relationships">
  <rcc rId="59915" sId="3" numFmtId="4">
    <oc r="D185">
      <v>66.090230000000005</v>
    </oc>
    <nc r="D185">
      <v>84.868229999999997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.xml><?xml version="1.0" encoding="utf-8"?>
<revisions xmlns="http://schemas.openxmlformats.org/spreadsheetml/2006/main" xmlns:r="http://schemas.openxmlformats.org/officeDocument/2006/relationships">
  <rcc rId="62571" sId="3" numFmtId="4">
    <oc r="C175">
      <v>6780</v>
    </oc>
    <nc r="C175">
      <v>6400.26</v>
    </nc>
  </rcc>
  <rcc rId="62572" sId="3" numFmtId="4">
    <oc r="D175">
      <v>205.35</v>
    </oc>
    <nc r="D175">
      <v>6131.1</v>
    </nc>
  </rcc>
  <rcc rId="62573" sId="3" numFmtId="4">
    <oc r="C176">
      <v>7732.3899600000004</v>
    </oc>
    <nc r="C176">
      <v>6259.5649599999997</v>
    </nc>
  </rcc>
  <rcc rId="62574" sId="3" numFmtId="4">
    <oc r="D176">
      <v>4010.3269399999999</v>
    </oc>
    <nc r="D176">
      <v>6259.5649599999997</v>
    </nc>
  </rcc>
  <rcc rId="62575" sId="3" numFmtId="4">
    <oc r="D178">
      <v>1413.5338099999999</v>
    </oc>
    <nc r="D178">
      <v>1552.93381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1.xml><?xml version="1.0" encoding="utf-8"?>
<revisions xmlns="http://schemas.openxmlformats.org/spreadsheetml/2006/main" xmlns:r="http://schemas.openxmlformats.org/officeDocument/2006/relationships">
  <rcc rId="61356" sId="3" numFmtId="4">
    <oc r="C7">
      <v>155137.51999999999</v>
    </oc>
    <nc r="C7">
      <v>165137.51999999999</v>
    </nc>
  </rcc>
  <rcc rId="61357" sId="3" numFmtId="4">
    <oc r="D7">
      <v>141183.77544999999</v>
    </oc>
    <nc r="D7">
      <v>160564.37611000001</v>
    </nc>
  </rcc>
  <rcc rId="61358" sId="3" numFmtId="4">
    <oc r="D9">
      <v>9115.9828400000006</v>
    </oc>
    <nc r="D9">
      <v>9790.1280800000004</v>
    </nc>
  </rcc>
  <rcc rId="61359" sId="3" numFmtId="4">
    <oc r="D10">
      <v>48.622909999999997</v>
    </oc>
    <nc r="D10">
      <v>52.823999999999998</v>
    </nc>
  </rcc>
  <rcc rId="61360" sId="3" numFmtId="4">
    <oc r="D11">
      <v>9519.7731500000009</v>
    </oc>
    <nc r="D11">
      <v>10096.21204</v>
    </nc>
  </rcc>
  <rcc rId="61361" sId="3" numFmtId="4">
    <oc r="D12">
      <v>-1012.86412</v>
    </oc>
    <nc r="D12">
      <v>-1105.9453100000001</v>
    </nc>
  </rcc>
  <rcc rId="61362" sId="3" numFmtId="4">
    <oc r="C14">
      <v>18528</v>
    </oc>
    <nc r="C14">
      <v>21228</v>
    </nc>
  </rcc>
  <rcc rId="61363" sId="3" numFmtId="4">
    <oc r="D14">
      <v>21213.260600000001</v>
    </oc>
    <nc r="D14">
      <v>21200.960719999999</v>
    </nc>
  </rcc>
  <rcc rId="61364" sId="3" numFmtId="4">
    <oc r="D15">
      <v>-49.465110000000003</v>
    </oc>
    <nc r="D15">
      <v>-46.940109999999997</v>
    </nc>
  </rcc>
  <rcc rId="61365" sId="3" numFmtId="4">
    <oc r="C16">
      <v>2100</v>
    </oc>
    <nc r="C16">
      <v>2400</v>
    </nc>
  </rcc>
  <rcc rId="61366" sId="3" numFmtId="4">
    <oc r="D16">
      <v>2410.24773</v>
    </oc>
    <nc r="D16">
      <v>2406.6720500000001</v>
    </nc>
  </rcc>
  <rcc rId="61367" sId="3" numFmtId="4">
    <oc r="D17">
      <v>773.25594000000001</v>
    </oc>
    <nc r="D17">
      <v>597.07844</v>
    </nc>
  </rcc>
  <rcc rId="61368" sId="3" numFmtId="4">
    <oc r="D19">
      <v>6097.99532</v>
    </oc>
    <nc r="D19">
      <v>7439.5940000000001</v>
    </nc>
  </rcc>
  <rcc rId="61369" sId="3" numFmtId="4">
    <oc r="D21">
      <v>196.75245000000001</v>
    </oc>
    <nc r="D21">
      <v>166.60285999999999</v>
    </nc>
  </rcc>
  <rcc rId="61370" sId="3" numFmtId="4">
    <oc r="D22">
      <v>2224.4950699999999</v>
    </oc>
    <nc r="D22">
      <v>2846.7807699999998</v>
    </nc>
  </rcc>
  <rcc rId="61371" sId="3" numFmtId="4">
    <oc r="C24">
      <v>4000</v>
    </oc>
    <nc r="C24">
      <v>4400</v>
    </nc>
  </rcc>
  <rcc rId="61372" sId="3" numFmtId="4">
    <oc r="D24">
      <v>4300.57114</v>
    </oc>
    <nc r="D24">
      <v>3527.7912900000001</v>
    </nc>
  </rcc>
  <rcc rId="61373" sId="3" numFmtId="4">
    <oc r="D25">
      <v>9844.7119600000005</v>
    </oc>
    <nc r="D25">
      <v>11727.4925</v>
    </nc>
  </rcc>
  <rcc rId="61374" sId="3" numFmtId="4">
    <oc r="C27">
      <v>1100</v>
    </oc>
    <nc r="C27">
      <v>1200</v>
    </nc>
  </rcc>
  <rcc rId="61375" sId="3" numFmtId="4">
    <oc r="C29">
      <v>2000</v>
    </oc>
    <nc r="C29">
      <v>2500</v>
    </nc>
  </rcc>
  <rcc rId="61376" sId="3" numFmtId="4">
    <oc r="D29">
      <v>2119.49179</v>
    </oc>
    <nc r="D29">
      <v>2346.9902900000002</v>
    </nc>
  </rcc>
  <rcc rId="61377" sId="3" numFmtId="4">
    <oc r="D30">
      <v>47.15</v>
    </oc>
    <nc r="D30">
      <v>51.05</v>
    </nc>
  </rcc>
  <rcc rId="61378" sId="3" numFmtId="4">
    <oc r="C41">
      <v>8000</v>
    </oc>
    <nc r="C41">
      <v>9300</v>
    </nc>
  </rcc>
  <rcc rId="61379" sId="3" numFmtId="4">
    <oc r="D41">
      <v>8660.1952500000007</v>
    </oc>
    <nc r="D41">
      <v>9634.7604599999995</v>
    </nc>
  </rcc>
  <rcc rId="61380" sId="3" numFmtId="4">
    <oc r="C42">
      <v>2594</v>
    </oc>
    <nc r="C42">
      <v>1994</v>
    </nc>
  </rcc>
  <rcc rId="61381" sId="3" numFmtId="4">
    <oc r="D42">
      <v>1431.59773</v>
    </oc>
    <nc r="D42">
      <v>1966.91751</v>
    </nc>
  </rcc>
  <rcc rId="61382" sId="3" numFmtId="4">
    <oc r="D43">
      <v>377.00675999999999</v>
    </oc>
    <nc r="D43">
      <v>421.69382000000002</v>
    </nc>
  </rcc>
  <rcc rId="61383" sId="3" numFmtId="4">
    <oc r="D47">
      <v>555.17666999999994</v>
    </oc>
    <nc r="D47">
      <v>662.68138999999996</v>
    </nc>
  </rcc>
  <rcc rId="61384" sId="3" numFmtId="4">
    <oc r="D49">
      <v>464.29800999999998</v>
    </oc>
    <nc r="D49">
      <v>468.51413000000002</v>
    </nc>
  </rcc>
  <rcc rId="61385" sId="3" numFmtId="4">
    <oc r="D51">
      <v>876.53959999999995</v>
    </oc>
    <nc r="D51">
      <v>1233.36437</v>
    </nc>
  </rcc>
  <rcc rId="61386" sId="3" numFmtId="4">
    <oc r="C54">
      <v>1400</v>
    </oc>
    <nc r="C54">
      <v>600</v>
    </nc>
  </rcc>
  <rcc rId="61387" sId="3" numFmtId="4">
    <oc r="D54">
      <v>0</v>
    </oc>
    <nc r="D54">
      <v>396</v>
    </nc>
  </rcc>
  <rcc rId="61388" sId="3" numFmtId="4">
    <oc r="C55">
      <v>12300</v>
    </oc>
    <nc r="C55">
      <v>15300</v>
    </nc>
  </rcc>
  <rcc rId="61389" sId="3" numFmtId="4">
    <oc r="D55">
      <v>14997.665429999999</v>
    </oc>
    <nc r="D55">
      <v>15200.69713</v>
    </nc>
  </rcc>
  <rcc rId="61390" sId="3" numFmtId="4">
    <oc r="D56">
      <v>315.98252000000002</v>
    </oc>
    <nc r="D56">
      <v>323.68556000000001</v>
    </nc>
  </rcc>
  <rcc rId="61391" sId="3" numFmtId="4">
    <oc r="D60">
      <v>892.65981999999997</v>
    </oc>
    <nc r="D60">
      <v>1016.0596399999999</v>
    </nc>
  </rcc>
  <rcc rId="61392" sId="3" numFmtId="4">
    <oc r="C61">
      <v>413.1</v>
    </oc>
    <nc r="C61">
      <v>493.1</v>
    </nc>
  </rcc>
  <rcc rId="61393" sId="3" numFmtId="4">
    <oc r="D61">
      <v>463.78032000000002</v>
    </oc>
    <nc r="D61">
      <v>1359.8273099999999</v>
    </nc>
  </rcc>
  <rcc rId="61394" sId="3" numFmtId="4">
    <oc r="D63">
      <v>-0.29959000000000002</v>
    </oc>
    <nc r="D63">
      <v>-0.20458999999999999</v>
    </nc>
  </rcc>
  <rcc rId="61395" sId="3" numFmtId="4">
    <oc r="C64">
      <v>396</v>
    </oc>
    <nc r="C64">
      <v>416</v>
    </nc>
  </rcc>
  <rcc rId="61396" sId="3" numFmtId="4">
    <oc r="D66">
      <v>4.4566100000000004</v>
    </oc>
    <nc r="D66">
      <v>0</v>
    </nc>
  </rcc>
  <rcc rId="61397" sId="3" numFmtId="4">
    <oc r="D67">
      <v>10941.81825</v>
    </oc>
    <nc r="D67">
      <v>11222.86212</v>
    </nc>
  </rcc>
  <rcc rId="61398" sId="3" numFmtId="4">
    <oc r="D70">
      <v>107930.6</v>
    </oc>
    <nc r="D70">
      <v>116188.5</v>
    </nc>
  </rcc>
  <rcc rId="61399" sId="3" numFmtId="4">
    <oc r="C72">
      <v>256249.68408000001</v>
    </oc>
    <nc r="C72">
      <v>312665.59934999997</v>
    </nc>
  </rcc>
  <rcc rId="61400" sId="3" numFmtId="4">
    <oc r="D72">
      <v>176939.62260999999</v>
    </oc>
    <nc r="D72">
      <v>295780.60665999999</v>
    </nc>
  </rcc>
  <rcc rId="61401" sId="3" numFmtId="4">
    <oc r="C73">
      <v>485077.31099999999</v>
    </oc>
    <nc r="C73">
      <v>488025.41100000002</v>
    </nc>
  </rcc>
  <rcc rId="61402" sId="3" numFmtId="4">
    <oc r="D73">
      <v>420204.39227999997</v>
    </oc>
    <nc r="D73">
      <v>487967.93974</v>
    </nc>
  </rcc>
  <rcc rId="61403" sId="3" numFmtId="4">
    <oc r="C74">
      <v>32543.115549999999</v>
    </oc>
    <nc r="C74">
      <v>31257.149399999998</v>
    </nc>
  </rcc>
  <rcc rId="61404" sId="3" numFmtId="4">
    <oc r="D74">
      <v>27830.188870000002</v>
    </oc>
    <nc r="D74">
      <v>31257.149399999998</v>
    </nc>
  </rcc>
  <rcc rId="61405" sId="3" numFmtId="4">
    <oc r="D77">
      <v>-7539.0103600000002</v>
    </oc>
    <nc r="D77">
      <v>-25018.397629999999</v>
    </nc>
  </rcc>
  <rcc rId="61406" sId="3" numFmtId="4">
    <oc r="C23">
      <v>15114</v>
    </oc>
    <nc r="C23">
      <f>SUM(C24:C25)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11.xml><?xml version="1.0" encoding="utf-8"?>
<revisions xmlns="http://schemas.openxmlformats.org/spreadsheetml/2006/main" xmlns:r="http://schemas.openxmlformats.org/officeDocument/2006/relationships">
  <rcc rId="59755" sId="3" numFmtId="4">
    <oc r="D156">
      <v>430.31950000000001</v>
    </oc>
    <nc r="D156">
      <v>968.68</v>
    </nc>
  </rcc>
  <rcc rId="59756" sId="3" numFmtId="4">
    <oc r="D157">
      <v>0</v>
    </oc>
    <nc r="D157">
      <v>60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1111.xml><?xml version="1.0" encoding="utf-8"?>
<revisions xmlns="http://schemas.openxmlformats.org/spreadsheetml/2006/main" xmlns:r="http://schemas.openxmlformats.org/officeDocument/2006/relationships">
  <rcc rId="55171" sId="3">
    <nc r="A182" t="inlineStr">
      <is>
        <t>A21</t>
      </is>
    </nc>
  </rcc>
  <rcc rId="55172" sId="3">
    <nc r="A183" t="inlineStr">
      <is>
        <t>A22</t>
      </is>
    </nc>
  </rcc>
  <rcc rId="55173" sId="3">
    <nc r="A184" t="inlineStr">
      <is>
        <t>A21</t>
      </is>
    </nc>
  </rcc>
  <rfmt sheetId="3" sqref="A182:A184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112.xml><?xml version="1.0" encoding="utf-8"?>
<revisions xmlns="http://schemas.openxmlformats.org/spreadsheetml/2006/main" xmlns:r="http://schemas.openxmlformats.org/officeDocument/2006/relationships">
  <rcc rId="55334" sId="3">
    <oc r="B153" t="inlineStr">
      <is>
        <t>Обеспечение деятельности детских дошкольных образовательных организаций</t>
      </is>
    </oc>
    <nc r="B153" t="inlineStr">
      <is>
        <t>Обеспечение деятельности детских дошкольных образовательных организаций(местные субсидии на иные цели)</t>
      </is>
    </nc>
  </rcc>
  <rcc rId="55335" sId="3">
    <oc r="B154" t="inlineStr">
      <is>
        <t>Расходы, связанные с освобождением от платы (установлением льготного размера платы), взимаемой с родителей (законных представителей) за присмотр и уход за детьми в муниципальных дошкольных образовательных организациях</t>
      </is>
    </oc>
    <nc r="B154" t="inlineStr">
      <is>
        <t>Расходы, связанные с освобождением от платы (установлением льготного размера платы), взимаемой с родителей (законных представителей) за присмотр и уход за детьми в муниципальных дошкольных образовательных организациях (местные субсидии на иные цели)</t>
      </is>
    </nc>
  </rcc>
  <rcc rId="55336" sId="3">
    <oc r="B155" t="inlineStr">
      <is>
        <t>Обеспечение безопасности участия детей в дорожном движении</t>
      </is>
    </oc>
    <nc r="B155" t="inlineStr">
      <is>
        <t>Обеспечение безопасности участия детей в дорожном движении (местные субсидии на иные цели)</t>
      </is>
    </nc>
  </rcc>
  <rcc rId="55337" sId="3">
    <oc r="B157" t="inlineStr">
      <is>
        <t>Обеспечение деятельности муниципальных общеобразовательных организаций</t>
      </is>
    </oc>
    <nc r="B157" t="inlineStr">
      <is>
        <t>Обеспечение деятельности муниципальных общеобразовательных организаций (местные субсидии на иные цели)</t>
      </is>
    </nc>
  </rcc>
  <rcc rId="55338" sId="3">
    <oc r="B158" t="inlineStr">
      <is>
        <t>Организация льготного питания для отдельных категорий учащихся в муниципальных общеобразовательных организациях</t>
      </is>
    </oc>
    <nc r="B158" t="inlineStr">
      <is>
        <t>Организация льготного питания для отдельных категорий учащихся в муниципальных общеобразовательных организациях (местные субсидии на иные цели)</t>
      </is>
    </nc>
  </rcc>
  <rcc rId="55339" sId="3">
    <oc r="B159" t="inlineStr">
      <is>
        <t>Обеспечение безопасности участия детей в дорожном движении</t>
      </is>
    </oc>
    <nc r="B159" t="inlineStr">
      <is>
        <t>Обеспечение безопасности участия детей в дорожном движении (местные субсидии на иные цели)</t>
      </is>
    </nc>
  </rcc>
  <rcc rId="55340" sId="3">
    <oc r="B160" t="inlineStr">
      <is>
    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    </is>
    </oc>
    <nc r="B160" t="inlineStr">
      <is>
    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(местные субсидии на иные цели)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.xml><?xml version="1.0" encoding="utf-8"?>
<revisions xmlns="http://schemas.openxmlformats.org/spreadsheetml/2006/main" xmlns:r="http://schemas.openxmlformats.org/officeDocument/2006/relationships">
  <rcc rId="62210" sId="3" numFmtId="4">
    <oc r="C7">
      <v>163637.51999999999</v>
    </oc>
    <nc r="C7">
      <v>164237.51999999999</v>
    </nc>
  </rcc>
  <rcc rId="62211" sId="3" numFmtId="4">
    <oc r="C14">
      <v>21228</v>
    </oc>
    <nc r="C14">
      <v>21128</v>
    </nc>
  </rcc>
  <rcc rId="62212" sId="3" numFmtId="4">
    <oc r="C16">
      <v>2500</v>
    </oc>
    <nc r="C16">
      <v>2400</v>
    </nc>
  </rcc>
  <rcc rId="62213" sId="3" numFmtId="4">
    <oc r="C17">
      <v>600</v>
    </oc>
    <nc r="C17">
      <v>550</v>
    </nc>
  </rcc>
  <rcc rId="62214" sId="3" numFmtId="4">
    <oc r="C24">
      <v>3800</v>
    </oc>
    <nc r="C24">
      <v>3500</v>
    </nc>
  </rcc>
  <rcc rId="62215" sId="3" numFmtId="4">
    <oc r="C29">
      <v>2500</v>
    </oc>
    <nc r="C29">
      <v>2400</v>
    </nc>
  </rcc>
  <rcc rId="62216" sId="3" numFmtId="4">
    <oc r="C30">
      <v>0</v>
    </oc>
    <nc r="C30">
      <v>50</v>
    </nc>
  </rcc>
  <rcc rId="62217" sId="3" numFmtId="4">
    <oc r="C60">
      <v>977.9</v>
    </oc>
    <nc r="C60">
      <v>1027.9000000000001</v>
    </nc>
  </rcc>
  <rcc rId="62218" sId="3" numFmtId="4">
    <oc r="C61">
      <v>1493.1</v>
    </oc>
    <nc r="C61">
      <v>1463.1</v>
    </nc>
  </rcc>
  <rcc rId="62219" sId="3" numFmtId="4">
    <oc r="C64">
      <v>416</v>
    </oc>
    <nc r="C64">
      <v>396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1.xml><?xml version="1.0" encoding="utf-8"?>
<revisions xmlns="http://schemas.openxmlformats.org/spreadsheetml/2006/main" xmlns:r="http://schemas.openxmlformats.org/officeDocument/2006/relationships">
  <rcc rId="60959" sId="3" numFmtId="4">
    <oc r="D186">
      <v>84.868229999999997</v>
    </oc>
    <nc r="D186">
      <v>105.45023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11.xml><?xml version="1.0" encoding="utf-8"?>
<revisions xmlns="http://schemas.openxmlformats.org/spreadsheetml/2006/main" xmlns:r="http://schemas.openxmlformats.org/officeDocument/2006/relationships">
  <rcc rId="60601" sId="3" numFmtId="4">
    <oc r="C119">
      <v>1082</v>
    </oc>
    <nc r="C119">
      <v>164.77</v>
    </nc>
  </rcc>
  <rcc rId="60602" sId="3" numFmtId="4">
    <oc r="D120">
      <v>496.7</v>
    </oc>
    <nc r="D120">
      <v>495.9</v>
    </nc>
  </rcc>
  <rcc rId="60603" sId="3" numFmtId="4">
    <oc r="C121">
      <v>1162.184</v>
    </oc>
    <nc r="C121">
      <v>699.202</v>
    </nc>
  </rcc>
  <rcc rId="60604" sId="3" numFmtId="4">
    <oc r="D121">
      <v>409.2</v>
    </oc>
    <nc r="D121">
      <v>564.005</v>
    </nc>
  </rcc>
  <rcc rId="60605" sId="3" numFmtId="4">
    <oc r="C122">
      <v>4669.3999999999996</v>
    </oc>
    <nc r="C122">
      <v>0</v>
    </nc>
  </rcc>
  <rcc rId="60606" sId="3" numFmtId="4">
    <oc r="C123">
      <v>280</v>
    </oc>
    <nc r="C123">
      <v>402.76100000000002</v>
    </nc>
  </rcc>
  <rcc rId="60607" sId="3" numFmtId="4">
    <oc r="D123">
      <v>274.19600000000003</v>
    </oc>
    <nc r="D123">
      <v>385.8569</v>
    </nc>
  </rcc>
  <rcc rId="60608" sId="3" numFmtId="4">
    <oc r="D125">
      <v>365.54354999999998</v>
    </oc>
    <nc r="D125">
      <v>1218.4784999999999</v>
    </nc>
  </rcc>
  <rcc rId="60609" sId="3" numFmtId="4">
    <oc r="C118">
      <v>11927.154</v>
    </oc>
    <nc r="C118">
      <v>6000.2929999999997</v>
    </nc>
  </rcc>
  <rcc rId="60610" sId="3" numFmtId="4">
    <oc r="D118">
      <v>2452.0625599999998</v>
    </oc>
    <nc r="D118">
      <v>3570.6634100000001</v>
    </nc>
  </rcc>
  <rcc rId="60611" sId="3" numFmtId="4">
    <oc r="C128">
      <v>604.5</v>
    </oc>
    <nc r="C128">
      <v>764.5</v>
    </nc>
  </rcc>
  <rcc rId="60612" sId="3" numFmtId="4">
    <oc r="D128">
      <v>491.14997</v>
    </oc>
    <nc r="D128">
      <v>598.68454999999994</v>
    </nc>
  </rcc>
  <rcc rId="60613" sId="3" numFmtId="4">
    <oc r="C131">
      <v>478.94260000000003</v>
    </oc>
    <nc r="C131">
      <v>1195.36247</v>
    </nc>
  </rcc>
  <rcc rId="60614" sId="3" numFmtId="4">
    <oc r="C129">
      <v>7358.7</v>
    </oc>
    <nc r="C129">
      <f>SUM(C130:C131)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111.xml><?xml version="1.0" encoding="utf-8"?>
<revisions xmlns="http://schemas.openxmlformats.org/spreadsheetml/2006/main" xmlns:r="http://schemas.openxmlformats.org/officeDocument/2006/relationships">
  <rcc rId="55869" sId="3" numFmtId="4">
    <oc r="D72">
      <v>260846.26592999999</v>
    </oc>
    <nc r="D72">
      <v>290887.91282000003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2.xml><?xml version="1.0" encoding="utf-8"?>
<revisions xmlns="http://schemas.openxmlformats.org/spreadsheetml/2006/main" xmlns:r="http://schemas.openxmlformats.org/officeDocument/2006/relationships">
  <rcc rId="56572" sId="3" numFmtId="4">
    <oc r="C172">
      <v>4096.7380000000003</v>
    </oc>
    <nc r="C172">
      <v>7096.7380000000003</v>
    </nc>
  </rcc>
  <rcc rId="56573" sId="3" numFmtId="4">
    <oc r="D172">
      <v>332.04016999999999</v>
    </oc>
    <nc r="D172">
      <v>424.73817000000003</v>
    </nc>
  </rcc>
  <rcc rId="56574" sId="3" numFmtId="4">
    <oc r="D174">
      <v>470</v>
    </oc>
    <nc r="D174">
      <v>556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.xml><?xml version="1.0" encoding="utf-8"?>
<revisions xmlns="http://schemas.openxmlformats.org/spreadsheetml/2006/main" xmlns:r="http://schemas.openxmlformats.org/officeDocument/2006/relationships">
  <rcc rId="63077" sId="3" numFmtId="4">
    <oc r="D83">
      <v>50</v>
    </oc>
    <nc r="D83">
      <v>0</v>
    </nc>
  </rcc>
  <rcc rId="63078" sId="3" numFmtId="4">
    <oc r="C84">
      <v>69581.784400000004</v>
    </oc>
    <nc r="C84"/>
  </rcc>
  <rcc rId="63079" sId="3" numFmtId="4">
    <oc r="C85">
      <v>3.9</v>
    </oc>
    <nc r="C85"/>
  </rcc>
  <rcc rId="63080" sId="3" numFmtId="4">
    <oc r="C86">
      <v>7266.6116000000002</v>
    </oc>
    <nc r="C86"/>
  </rcc>
  <rcc rId="63081" sId="3" numFmtId="4">
    <oc r="C87">
      <v>370.565</v>
    </oc>
    <nc r="C87"/>
  </rcc>
  <rcc rId="63082" sId="3" numFmtId="4">
    <oc r="C88">
      <v>14311.47329</v>
    </oc>
    <nc r="C88"/>
  </rcc>
  <rcc rId="63083" sId="3" numFmtId="4">
    <oc r="C89">
      <v>32260.60471</v>
    </oc>
    <nc r="C89"/>
  </rcc>
  <rcc rId="63084" sId="3" numFmtId="4">
    <oc r="D84">
      <v>68886.730559999996</v>
    </oc>
    <nc r="D84"/>
  </rcc>
  <rcc rId="63085" sId="3" numFmtId="4">
    <oc r="D85">
      <v>3.9</v>
    </oc>
    <nc r="D85"/>
  </rcc>
  <rcc rId="63086" sId="3" numFmtId="4">
    <oc r="D86">
      <v>7224.6938</v>
    </oc>
    <nc r="D86"/>
  </rcc>
  <rcc rId="63087" sId="3" numFmtId="4">
    <oc r="D87">
      <v>370.565</v>
    </oc>
    <nc r="D87"/>
  </rcc>
  <rcc rId="63088" sId="3" numFmtId="4">
    <oc r="D88">
      <v>0</v>
    </oc>
    <nc r="D88"/>
  </rcc>
  <rcc rId="63089" sId="3" numFmtId="4">
    <oc r="D89">
      <v>32056.704580000001</v>
    </oc>
    <nc r="D89"/>
  </rcc>
  <rcc rId="63090" sId="3" numFmtId="4">
    <oc r="F84">
      <v>56728.639280000003</v>
    </oc>
    <nc r="F84"/>
  </rcc>
  <rcc rId="63091" sId="3" numFmtId="4">
    <oc r="F85">
      <v>91.7</v>
    </oc>
    <nc r="F85"/>
  </rcc>
  <rcc rId="63092" sId="3" numFmtId="4">
    <oc r="F86">
      <v>6138.4750199999999</v>
    </oc>
    <nc r="F86"/>
  </rcc>
  <rcc rId="63093" sId="3" numFmtId="4">
    <oc r="F87">
      <v>0</v>
    </oc>
    <nc r="F87"/>
  </rcc>
  <rcc rId="63094" sId="3" numFmtId="4">
    <oc r="F88">
      <v>0</v>
    </oc>
    <nc r="F88"/>
  </rcc>
  <rcc rId="63095" sId="3" numFmtId="4">
    <oc r="F89">
      <v>15863.926439999999</v>
    </oc>
    <nc r="F89"/>
  </rcc>
  <rcc rId="63096" sId="3" numFmtId="4">
    <oc r="C90">
      <v>788.47127</v>
    </oc>
    <nc r="C90"/>
  </rcc>
  <rcc rId="63097" sId="3" numFmtId="4">
    <oc r="D90">
      <v>788.47</v>
    </oc>
    <nc r="D90"/>
  </rcc>
  <rcc rId="63098" sId="3" numFmtId="4">
    <oc r="C92">
      <v>1788.6</v>
    </oc>
    <nc r="C92"/>
  </rcc>
  <rcc rId="63099" sId="3" numFmtId="4">
    <oc r="D92">
      <v>1788.6</v>
    </oc>
    <nc r="D92"/>
  </rcc>
  <rcc rId="63100" sId="3" numFmtId="4">
    <oc r="F92">
      <v>2546.1</v>
    </oc>
    <nc r="F92"/>
  </rcc>
  <rcc rId="63101" sId="3" numFmtId="4">
    <oc r="C94">
      <v>1410.2</v>
    </oc>
    <nc r="C94"/>
  </rcc>
  <rcc rId="63102" sId="3" numFmtId="4">
    <oc r="C95">
      <v>3710.3</v>
    </oc>
    <nc r="C95"/>
  </rcc>
  <rcc rId="63103" sId="3" numFmtId="4">
    <oc r="C96">
      <v>1040</v>
    </oc>
    <nc r="C96"/>
  </rcc>
  <rcc rId="63104" sId="3" numFmtId="4">
    <oc r="C97">
      <v>1362</v>
    </oc>
    <nc r="C97"/>
  </rcc>
  <rcc rId="63105" sId="3" numFmtId="4">
    <oc r="D94">
      <v>1410.2</v>
    </oc>
    <nc r="D94"/>
  </rcc>
  <rcc rId="63106" sId="3" numFmtId="4">
    <oc r="D95">
      <v>3688.5411899999999</v>
    </oc>
    <nc r="D95"/>
  </rcc>
  <rcc rId="63107" sId="3" numFmtId="4">
    <oc r="D96">
      <v>990.10709999999995</v>
    </oc>
    <nc r="D96"/>
  </rcc>
  <rcc rId="63108" sId="3" numFmtId="4">
    <oc r="D97">
      <v>1277.5999999999999</v>
    </oc>
    <nc r="D97"/>
  </rcc>
  <rcc rId="63109" sId="3" numFmtId="4">
    <oc r="F94">
      <v>1264.8</v>
    </oc>
    <nc r="F94"/>
  </rcc>
  <rcc rId="63110" sId="3" numFmtId="4">
    <oc r="F95">
      <v>3652.7981100000002</v>
    </oc>
    <nc r="F95"/>
  </rcc>
  <rcc rId="63111" sId="3" numFmtId="4">
    <oc r="F96">
      <v>642.25757999999996</v>
    </oc>
    <nc r="F96"/>
  </rcc>
  <rcc rId="63112" sId="3" numFmtId="4">
    <oc r="F97">
      <v>894.66</v>
    </oc>
    <nc r="F97"/>
  </rcc>
  <rcc rId="63113" sId="3" numFmtId="4">
    <oc r="C99">
      <v>250</v>
    </oc>
    <nc r="C99"/>
  </rcc>
  <rcc rId="63114" sId="3" numFmtId="4">
    <oc r="D99">
      <v>250</v>
    </oc>
    <nc r="D99"/>
  </rcc>
  <rcc rId="63115" sId="3" numFmtId="4">
    <oc r="F99">
      <v>200</v>
    </oc>
    <nc r="F99"/>
  </rcc>
  <rcc rId="63116" sId="3" numFmtId="4">
    <oc r="C100">
      <v>250</v>
    </oc>
    <nc r="C100"/>
  </rcc>
  <rcc rId="63117" sId="3" numFmtId="4">
    <oc r="D100">
      <v>250</v>
    </oc>
    <nc r="D100"/>
  </rcc>
  <rcc rId="63118" sId="3" numFmtId="4">
    <oc r="C101">
      <v>1229.67679</v>
    </oc>
    <nc r="C101"/>
  </rcc>
  <rcc rId="63119" sId="3" numFmtId="4">
    <oc r="D101">
      <v>1221.15689</v>
    </oc>
    <nc r="D101"/>
  </rcc>
  <rcc rId="63120" sId="3" numFmtId="4">
    <oc r="F101">
      <v>2762.7281800000001</v>
    </oc>
    <nc r="F101"/>
  </rcc>
  <rcc rId="63121" sId="3" numFmtId="4">
    <oc r="C102">
      <v>543.20000000000005</v>
    </oc>
    <nc r="C102"/>
  </rcc>
  <rcc rId="63122" sId="3" numFmtId="4">
    <oc r="C103">
      <v>447</v>
    </oc>
    <nc r="C103"/>
  </rcc>
  <rcc rId="63123" sId="3" numFmtId="4">
    <oc r="C104">
      <v>212.47678999999999</v>
    </oc>
    <nc r="C104"/>
  </rcc>
  <rcc rId="63124" sId="3" numFmtId="4">
    <oc r="C105">
      <v>27</v>
    </oc>
    <nc r="C105"/>
  </rcc>
  <rcc rId="63125" sId="3" numFmtId="4">
    <oc r="D102">
      <v>534.68010000000004</v>
    </oc>
    <nc r="D102"/>
  </rcc>
  <rcc rId="63126" sId="3" numFmtId="4">
    <oc r="D103">
      <v>447</v>
    </oc>
    <nc r="D103"/>
  </rcc>
  <rcc rId="63127" sId="3" numFmtId="4">
    <oc r="D104">
      <v>212.47678999999999</v>
    </oc>
    <nc r="D104"/>
  </rcc>
  <rcc rId="63128" sId="3" numFmtId="4">
    <oc r="D105">
      <v>27</v>
    </oc>
    <nc r="D105"/>
  </rcc>
  <rcc rId="63129" sId="3" numFmtId="4">
    <oc r="C107">
      <v>1423.9270899999999</v>
    </oc>
    <nc r="C107"/>
  </rcc>
  <rcc rId="63130" sId="3" numFmtId="4">
    <oc r="C109">
      <v>37740.637719999999</v>
    </oc>
    <nc r="C109"/>
  </rcc>
  <rcc rId="63131" sId="3" numFmtId="4">
    <oc r="D109">
      <v>22394.904119999999</v>
    </oc>
    <nc r="D109"/>
  </rcc>
  <rcc rId="63132" sId="3" numFmtId="4">
    <oc r="C111">
      <v>10008.35094</v>
    </oc>
    <nc r="C111"/>
  </rcc>
  <rcc rId="63133" sId="3" numFmtId="4">
    <oc r="D111">
      <v>6674.9661699999997</v>
    </oc>
    <nc r="D111"/>
  </rcc>
  <rcc rId="63134" sId="3" numFmtId="4">
    <oc r="C112">
      <v>17018.172040000001</v>
    </oc>
    <nc r="C112"/>
  </rcc>
  <rcc rId="63135" sId="3" numFmtId="4">
    <oc r="D112">
      <v>17018.172040000001</v>
    </oc>
    <nc r="D112"/>
  </rcc>
  <rcc rId="63136" sId="3" numFmtId="4">
    <oc r="C113">
      <v>23284.786110000001</v>
    </oc>
    <nc r="C113"/>
  </rcc>
  <rcc rId="63137" sId="3" numFmtId="4">
    <oc r="D113">
      <v>23284.78601</v>
    </oc>
    <nc r="D113"/>
  </rcc>
  <rcc rId="63138" sId="3" numFmtId="4">
    <oc r="C114">
      <v>16034.905210000001</v>
    </oc>
    <nc r="C114"/>
  </rcc>
  <rcc rId="63139" sId="3" numFmtId="4">
    <oc r="D114">
      <v>14502.99314</v>
    </oc>
    <nc r="D114"/>
  </rcc>
  <rcc rId="63140" sId="3" numFmtId="4">
    <oc r="C115">
      <v>8919.65344</v>
    </oc>
    <nc r="C115"/>
  </rcc>
  <rcc rId="63141" sId="3" numFmtId="4">
    <oc r="D115">
      <v>8518.7194999999992</v>
    </oc>
    <nc r="D115"/>
  </rcc>
  <rcc rId="63142" sId="3" numFmtId="4">
    <oc r="C116">
      <v>1720.7527</v>
    </oc>
    <nc r="C116"/>
  </rcc>
  <rcc rId="63143" sId="3" numFmtId="4">
    <oc r="D116">
      <v>1720.7527</v>
    </oc>
    <nc r="D116"/>
  </rcc>
  <rcc rId="63144" sId="3" numFmtId="4">
    <oc r="C117">
      <v>22507.74454</v>
    </oc>
    <nc r="C117"/>
  </rcc>
  <rcc rId="63145" sId="3" numFmtId="4">
    <oc r="D117">
      <v>22412.89142</v>
    </oc>
    <nc r="D117"/>
  </rcc>
  <rcc rId="63146" sId="3" numFmtId="4">
    <oc r="C119">
      <v>164.77</v>
    </oc>
    <nc r="C119"/>
  </rcc>
  <rcc rId="63147" sId="3" numFmtId="4">
    <oc r="D119">
      <v>164.77</v>
    </oc>
    <nc r="D119"/>
  </rcc>
  <rcc rId="63148" sId="3" numFmtId="4">
    <oc r="C120">
      <v>764.75</v>
    </oc>
    <nc r="C120"/>
  </rcc>
  <rcc rId="63149" sId="3" numFmtId="4">
    <oc r="D120">
      <v>736.5299</v>
    </oc>
    <nc r="D120"/>
  </rcc>
  <rcc rId="63150" sId="3" numFmtId="4">
    <oc r="C121">
      <v>699.202</v>
    </oc>
    <nc r="C121"/>
  </rcc>
  <rcc rId="63151" sId="3" numFmtId="4">
    <oc r="D121">
      <v>696.96624999999995</v>
    </oc>
    <nc r="D121"/>
  </rcc>
  <rcc rId="63152" sId="3" numFmtId="4">
    <oc r="C122">
      <v>0</v>
    </oc>
    <nc r="C122"/>
  </rcc>
  <rcc rId="63153" sId="3" numFmtId="4">
    <oc r="D122">
      <v>0</v>
    </oc>
    <nc r="D122"/>
  </rcc>
  <rcc rId="63154" sId="3" numFmtId="4">
    <oc r="C123">
      <v>402.76100000000002</v>
    </oc>
    <nc r="C123"/>
  </rcc>
  <rcc rId="63155" sId="3" numFmtId="4">
    <oc r="D123">
      <v>402.75689999999997</v>
    </oc>
    <nc r="D123"/>
  </rcc>
  <rcc rId="63156" sId="3" numFmtId="4">
    <oc r="C124">
      <v>1744.1</v>
    </oc>
    <nc r="C124"/>
  </rcc>
  <rcc rId="63157" sId="3" numFmtId="4">
    <oc r="D124">
      <v>1744.08602</v>
    </oc>
    <nc r="D124"/>
  </rcc>
  <rcc rId="63158" sId="3" numFmtId="4">
    <oc r="C125">
      <v>2436.96</v>
    </oc>
    <nc r="C125"/>
  </rcc>
  <rcc rId="63159" sId="3" numFmtId="4">
    <oc r="D125">
      <v>2436.9569900000001</v>
    </oc>
    <nc r="D125"/>
  </rcc>
  <rcc rId="63160" sId="3" numFmtId="4">
    <oc r="C128">
      <v>764.5</v>
    </oc>
    <nc r="C128"/>
  </rcc>
  <rcc rId="63161" sId="3" numFmtId="4">
    <oc r="D128">
      <v>733.48782000000006</v>
    </oc>
    <nc r="D128"/>
  </rcc>
  <rcc rId="63162" sId="3" numFmtId="4">
    <oc r="C130">
      <v>7776.28316</v>
    </oc>
    <nc r="C130"/>
  </rcc>
  <rcc rId="63163" sId="3" numFmtId="4">
    <oc r="D130">
      <v>5318.3610200000003</v>
    </oc>
    <nc r="D130"/>
  </rcc>
  <rcc rId="63164" sId="3" numFmtId="4">
    <oc r="C131">
      <v>2146.40688</v>
    </oc>
    <nc r="C131"/>
  </rcc>
  <rcc rId="63165" sId="3" numFmtId="4">
    <oc r="D131">
      <v>864.42692999999997</v>
    </oc>
    <nc r="D131"/>
  </rcc>
  <rcc rId="63166" sId="3" numFmtId="4">
    <oc r="C133">
      <v>1334.94868</v>
    </oc>
    <nc r="C133"/>
  </rcc>
  <rcc rId="63167" sId="3" numFmtId="4">
    <oc r="D133">
      <v>1243.85799</v>
    </oc>
    <nc r="D133"/>
  </rcc>
  <rcc rId="63168" sId="3" numFmtId="4">
    <oc r="C134">
      <v>8500</v>
    </oc>
    <nc r="C134"/>
  </rcc>
  <rcc rId="63169" sId="3" numFmtId="4">
    <oc r="D134">
      <v>8500</v>
    </oc>
    <nc r="D134"/>
  </rcc>
  <rcc rId="63170" sId="3" numFmtId="4">
    <oc r="C135">
      <v>46970.770069999999</v>
    </oc>
    <nc r="C135"/>
  </rcc>
  <rcc rId="63171" sId="3" numFmtId="4">
    <oc r="D135">
      <v>44053.655480000001</v>
    </oc>
    <nc r="D135"/>
  </rcc>
  <rcc rId="63172" sId="3" numFmtId="4">
    <oc r="C136">
      <v>18217.907230000001</v>
    </oc>
    <nc r="C136"/>
  </rcc>
  <rcc rId="63173" sId="3" numFmtId="4">
    <oc r="D136">
      <v>12198.438759999999</v>
    </oc>
    <nc r="D136"/>
  </rcc>
  <rcc rId="63174" sId="3" numFmtId="4">
    <oc r="C137">
      <v>6488.94</v>
    </oc>
    <nc r="C137"/>
  </rcc>
  <rcc rId="63175" sId="3" numFmtId="4">
    <oc r="D137">
      <v>5749.8876</v>
    </oc>
    <nc r="D137"/>
  </rcc>
  <rcc rId="63176" sId="3" numFmtId="4">
    <oc r="C138">
      <v>1635.4813799999999</v>
    </oc>
    <nc r="C138"/>
  </rcc>
  <rcc rId="63177" sId="3" numFmtId="4">
    <oc r="D138">
      <v>0</v>
    </oc>
    <nc r="D138"/>
  </rcc>
  <rcc rId="63178" sId="3" numFmtId="4">
    <oc r="C139">
      <v>91461.61967</v>
    </oc>
    <nc r="C139"/>
  </rcc>
  <rcc rId="63179" sId="3" numFmtId="4">
    <oc r="D139">
      <v>62076.280079999997</v>
    </oc>
    <nc r="D139"/>
  </rcc>
  <rcc rId="63180" sId="3" numFmtId="4">
    <oc r="C142">
      <v>8361.6</v>
    </oc>
    <nc r="C142"/>
  </rcc>
  <rcc rId="63181" sId="3" numFmtId="4">
    <oc r="D142">
      <v>7955.3542200000002</v>
    </oc>
    <nc r="D142"/>
  </rcc>
  <rcc rId="63182" sId="3" numFmtId="4">
    <oc r="C143">
      <v>15652.33633</v>
    </oc>
    <nc r="C143"/>
  </rcc>
  <rcc rId="63183" sId="3" numFmtId="4">
    <oc r="D143">
      <v>14212.23323</v>
    </oc>
    <nc r="D143"/>
  </rcc>
  <rcc rId="63184" sId="3" numFmtId="4">
    <oc r="C144">
      <v>8882.5954199999996</v>
    </oc>
    <nc r="C144"/>
  </rcc>
  <rcc rId="63185" sId="3" numFmtId="4">
    <oc r="D144">
      <v>7049.4763700000003</v>
    </oc>
    <nc r="D144"/>
  </rcc>
  <rcc rId="63186" sId="3" numFmtId="4">
    <oc r="C145">
      <v>5528.6878800000004</v>
    </oc>
    <nc r="C145"/>
  </rcc>
  <rcc rId="63187" sId="3" numFmtId="4">
    <oc r="D145">
      <v>5528.6878800000004</v>
    </oc>
    <nc r="D145"/>
  </rcc>
  <rcc rId="63188" sId="3" numFmtId="4">
    <oc r="C146">
      <v>1080</v>
    </oc>
    <nc r="C146"/>
  </rcc>
  <rcc rId="63189" sId="3" numFmtId="4">
    <oc r="D146">
      <v>828.9</v>
    </oc>
    <nc r="D146"/>
  </rcc>
  <rcc rId="63190" sId="3" numFmtId="4">
    <oc r="C147">
      <v>38331.374049999999</v>
    </oc>
    <nc r="C147"/>
  </rcc>
  <rcc rId="63191" sId="3" numFmtId="4">
    <oc r="D147">
      <v>9863.4708800000008</v>
    </oc>
    <nc r="D147"/>
  </rcc>
  <rcc rId="63192" sId="3" numFmtId="4">
    <oc r="C148">
      <v>2074.0880000000002</v>
    </oc>
    <nc r="C148"/>
  </rcc>
  <rcc rId="63193" sId="3" numFmtId="4">
    <oc r="D148">
      <v>1813.99659</v>
    </oc>
    <nc r="D148"/>
  </rcc>
  <rcc rId="63194" sId="3" numFmtId="4">
    <oc r="C152">
      <v>600</v>
    </oc>
    <nc r="C152"/>
  </rcc>
  <rcc rId="63195" sId="3" numFmtId="4">
    <oc r="D152">
      <v>487.64774</v>
    </oc>
    <nc r="D152"/>
  </rcc>
  <rcc rId="63196" sId="3" numFmtId="4">
    <oc r="C154">
      <v>132525.55897000001</v>
    </oc>
    <nc r="C154"/>
  </rcc>
  <rcc rId="63197" sId="3" numFmtId="4">
    <oc r="D154">
      <v>132522.16704999999</v>
    </oc>
    <nc r="D154"/>
  </rcc>
  <rcc rId="63198" sId="3" numFmtId="4">
    <oc r="C155">
      <v>7260.6417099999999</v>
    </oc>
    <nc r="C155"/>
  </rcc>
  <rcc rId="63199" sId="3" numFmtId="4">
    <oc r="D155">
      <v>7260.6417099999999</v>
    </oc>
    <nc r="D155"/>
  </rcc>
  <rcc rId="63200" sId="3" numFmtId="4">
    <oc r="C156">
      <v>1463.3</v>
    </oc>
    <nc r="C156"/>
  </rcc>
  <rcc rId="63201" sId="3" numFmtId="4">
    <oc r="D156">
      <v>1463.3</v>
    </oc>
    <nc r="D156"/>
  </rcc>
  <rcc rId="63202" sId="3" numFmtId="4">
    <oc r="C157">
      <v>1820</v>
    </oc>
    <nc r="C157"/>
  </rcc>
  <rcc rId="63203" sId="3" numFmtId="4">
    <oc r="D157">
      <v>1820</v>
    </oc>
    <nc r="D157"/>
  </rcc>
  <rcc rId="63204" sId="3" numFmtId="4">
    <oc r="C158">
      <v>60</v>
    </oc>
    <nc r="C158"/>
  </rcc>
  <rcc rId="63205" sId="3" numFmtId="4">
    <oc r="D158">
      <v>60</v>
    </oc>
    <nc r="D158"/>
  </rcc>
  <rcc rId="63206" sId="3" numFmtId="4">
    <oc r="C160">
      <v>22398.53529</v>
    </oc>
    <nc r="C160"/>
  </rcc>
  <rcc rId="63207" sId="3" numFmtId="4">
    <oc r="D160">
      <v>12601.62529</v>
    </oc>
    <nc r="D160"/>
  </rcc>
  <rcc rId="63208" sId="3" numFmtId="4">
    <oc r="C161">
      <v>2566.34</v>
    </oc>
    <nc r="C161"/>
  </rcc>
  <rcc rId="63209" sId="3" numFmtId="4">
    <oc r="D161">
      <v>2376.328</v>
    </oc>
    <nc r="D161"/>
  </rcc>
  <rcc rId="63210" sId="3" numFmtId="4">
    <oc r="C162">
      <v>200</v>
    </oc>
    <nc r="C162"/>
  </rcc>
  <rcc rId="63211" sId="3" numFmtId="4">
    <oc r="D162">
      <v>200</v>
    </oc>
    <nc r="D162"/>
  </rcc>
  <rcc rId="63212" sId="3" numFmtId="4">
    <oc r="C163">
      <v>3194.7211499999999</v>
    </oc>
    <nc r="C163"/>
  </rcc>
  <rcc rId="63213" sId="3" numFmtId="4">
    <oc r="D163">
      <v>3194.7211499999999</v>
    </oc>
    <nc r="D163"/>
  </rcc>
  <rcc rId="63214" sId="3" numFmtId="4">
    <oc r="C165">
      <v>7880.3</v>
    </oc>
    <nc r="C165"/>
  </rcc>
  <rcc rId="63215" sId="3" numFmtId="4">
    <oc r="D165">
      <v>7877.3925600000002</v>
    </oc>
    <nc r="D165"/>
  </rcc>
  <rcc rId="63216" sId="3" numFmtId="4">
    <oc r="C166">
      <v>9806.6769999999997</v>
    </oc>
    <nc r="C166"/>
  </rcc>
  <rcc rId="63217" sId="3" numFmtId="4">
    <oc r="D166">
      <v>9806.6769999999997</v>
    </oc>
    <nc r="D166"/>
  </rcc>
  <rcc rId="63218" sId="3" numFmtId="4">
    <oc r="C167">
      <v>3109.3560000000002</v>
    </oc>
    <nc r="C167"/>
  </rcc>
  <rcc rId="63219" sId="3" numFmtId="4">
    <oc r="D167">
      <v>3109.3560000000002</v>
    </oc>
    <nc r="D167"/>
  </rcc>
  <rcc rId="63220" sId="3" numFmtId="4">
    <oc r="C168">
      <v>8589.9079999999994</v>
    </oc>
    <nc r="C168"/>
  </rcc>
  <rcc rId="63221" sId="3" numFmtId="4">
    <oc r="D168">
      <v>8589.9079999999994</v>
    </oc>
    <nc r="D168"/>
  </rcc>
  <rcc rId="63222" sId="3" numFmtId="4">
    <oc r="C175">
      <v>6400.26</v>
    </oc>
    <nc r="C175"/>
  </rcc>
  <rcc rId="63223" sId="3" numFmtId="4">
    <oc r="D175">
      <v>6131.1</v>
    </oc>
    <nc r="D175"/>
  </rcc>
  <rcc rId="63224" sId="3" numFmtId="4">
    <oc r="C176">
      <v>6259.5649599999997</v>
    </oc>
    <nc r="C176"/>
  </rcc>
  <rcc rId="63225" sId="3" numFmtId="4">
    <oc r="D176">
      <v>6259.5649599999997</v>
    </oc>
    <nc r="D176"/>
  </rcc>
  <rcc rId="63226" sId="3" numFmtId="4">
    <oc r="C177">
      <v>201.69499999999999</v>
    </oc>
    <nc r="C177"/>
  </rcc>
  <rcc rId="63227" sId="3" numFmtId="4">
    <oc r="D177">
      <v>201.69499999999999</v>
    </oc>
    <nc r="D177"/>
  </rcc>
  <rcc rId="63228" sId="3" numFmtId="4">
    <oc r="C178">
      <v>1552.93381</v>
    </oc>
    <nc r="C178"/>
  </rcc>
  <rcc rId="63229" sId="3" numFmtId="4">
    <oc r="D178">
      <v>1552.93381</v>
    </oc>
    <nc r="D178"/>
  </rcc>
  <rcc rId="63230" sId="3" numFmtId="4">
    <oc r="C179">
      <v>85</v>
    </oc>
    <nc r="C179"/>
  </rcc>
  <rcc rId="63231" sId="3" numFmtId="4">
    <oc r="D179">
      <v>85</v>
    </oc>
    <nc r="D179"/>
  </rcc>
  <rcc rId="63232" sId="3" numFmtId="4">
    <oc r="C180">
      <v>5000</v>
    </oc>
    <nc r="C180"/>
  </rcc>
  <rcc rId="63233" sId="3" numFmtId="4">
    <oc r="D180">
      <v>5000</v>
    </oc>
    <nc r="D180"/>
  </rcc>
  <rcc rId="63234" sId="3" numFmtId="4">
    <oc r="C185">
      <v>1155.1467500000001</v>
    </oc>
    <nc r="C185"/>
  </rcc>
  <rcc rId="63235" sId="3" numFmtId="4">
    <oc r="D185">
      <v>1152.1373900000001</v>
    </oc>
    <nc r="D185"/>
  </rcc>
  <rcc rId="63236" sId="3" numFmtId="4">
    <oc r="C186">
      <v>147.7199</v>
    </oc>
    <nc r="C186"/>
  </rcc>
  <rcc rId="63237" sId="3" numFmtId="4">
    <oc r="D186">
      <v>147.7199</v>
    </oc>
    <nc r="D186"/>
  </rcc>
  <rcc rId="63238" sId="3" numFmtId="4">
    <oc r="C187">
      <v>372.41662000000002</v>
    </oc>
    <nc r="C187"/>
  </rcc>
  <rcc rId="63239" sId="3" numFmtId="4">
    <oc r="D187">
      <v>371.63387</v>
    </oc>
    <nc r="D187"/>
  </rcc>
  <rcc rId="63240" sId="3" numFmtId="4">
    <oc r="C189">
      <v>15858</v>
    </oc>
    <nc r="C189"/>
  </rcc>
  <rcc rId="63241" sId="3" numFmtId="4">
    <oc r="D189">
      <v>15579</v>
    </oc>
    <nc r="D189"/>
  </rcc>
  <rcc rId="63242" sId="3" numFmtId="4">
    <oc r="C190">
      <v>27649.149000000001</v>
    </oc>
    <nc r="C190"/>
  </rcc>
  <rcc rId="63243" sId="3" numFmtId="4">
    <oc r="D190">
      <v>27640.146100000002</v>
    </oc>
    <nc r="D190"/>
  </rcc>
  <rcc rId="63244" sId="3" numFmtId="4">
    <oc r="C191">
      <v>13653.66</v>
    </oc>
    <nc r="C191"/>
  </rcc>
  <rcc rId="63245" sId="3" numFmtId="4">
    <oc r="D191">
      <v>13653.6612</v>
    </oc>
    <nc r="D191"/>
  </rcc>
  <rcc rId="63246" sId="3" numFmtId="4">
    <oc r="C195">
      <v>1091.4459999999999</v>
    </oc>
    <nc r="C195"/>
  </rcc>
  <rcc rId="63247" sId="3" numFmtId="4">
    <oc r="D195">
      <v>1091.4459999999999</v>
    </oc>
    <nc r="D195"/>
  </rcc>
  <rcc rId="63248" sId="3" numFmtId="4">
    <oc r="C197">
      <v>6072.8680000000004</v>
    </oc>
    <nc r="C197"/>
  </rcc>
  <rcc rId="63249" sId="3" numFmtId="4">
    <oc r="D197">
      <v>6072.8680000000004</v>
    </oc>
    <nc r="D197"/>
  </rcc>
  <rcc rId="63250" sId="3" numFmtId="4">
    <oc r="C198">
      <v>2629.7982000000002</v>
    </oc>
    <nc r="C198"/>
  </rcc>
  <rcc rId="63251" sId="3" numFmtId="4">
    <oc r="D198">
      <v>2629.7982000000002</v>
    </oc>
    <nc r="D198"/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1.xml><?xml version="1.0" encoding="utf-8"?>
<revisions xmlns="http://schemas.openxmlformats.org/spreadsheetml/2006/main" xmlns:r="http://schemas.openxmlformats.org/officeDocument/2006/relationships">
  <rcc rId="61803" sId="3" numFmtId="4">
    <oc r="F127">
      <v>7911.6523500000003</v>
    </oc>
    <nc r="F127">
      <v>30153.747520000001</v>
    </nc>
  </rcc>
  <rcc rId="61804" sId="3" numFmtId="4">
    <oc r="F132">
      <v>55398.677000000003</v>
    </oc>
    <nc r="F132">
      <v>71737.119659999997</v>
    </nc>
  </rcc>
  <rcc rId="61805" sId="3" numFmtId="4">
    <oc r="F140">
      <v>41916.00013</v>
    </oc>
    <nc r="F140">
      <v>46751.318910000002</v>
    </nc>
  </rcc>
  <rcc rId="61806" sId="3" numFmtId="4">
    <oc r="F154">
      <v>107935.51151</v>
    </oc>
    <nc r="F154">
      <v>127032.35460999999</v>
    </nc>
  </rcc>
  <rcc rId="61807" sId="3" numFmtId="4">
    <oc r="F159">
      <v>367411.60920000001</v>
    </oc>
    <nc r="F159">
      <v>404039.41326</v>
    </nc>
  </rcc>
  <rcc rId="61808" sId="3" numFmtId="4">
    <oc r="F164">
      <v>21562.090690000001</v>
    </oc>
    <nc r="F164">
      <v>24727.12816</v>
    </nc>
  </rcc>
  <rcc rId="61809" sId="3" numFmtId="4">
    <oc r="F169">
      <v>0</v>
    </oc>
    <nc r="F169">
      <v>47.97</v>
    </nc>
  </rcc>
  <rcc rId="61810" sId="3" numFmtId="4">
    <oc r="F170">
      <v>3065.3391000000001</v>
    </oc>
    <nc r="F170">
      <v>3181.1251000000002</v>
    </nc>
  </rcc>
  <rcc rId="61811" sId="3" numFmtId="4">
    <oc r="F171">
      <v>2584.6409199999998</v>
    </oc>
    <nc r="F171">
      <v>3385.2950000000001</v>
    </nc>
  </rcc>
  <rcc rId="61812" sId="3" numFmtId="4">
    <oc r="F174">
      <v>53710.680240000002</v>
    </oc>
    <nc r="F174">
      <v>67141.159180000002</v>
    </nc>
  </rcc>
  <rcc rId="61813" sId="3" numFmtId="4">
    <oc r="F181">
      <v>1255.0136199999999</v>
    </oc>
    <nc r="F181">
      <v>1396.82663</v>
    </nc>
  </rcc>
  <rcc rId="61814" sId="3" numFmtId="4">
    <oc r="F183">
      <v>11.88325</v>
    </oc>
    <nc r="F183">
      <v>12.379049999999999</v>
    </nc>
  </rcc>
  <rcc rId="61815" sId="3" numFmtId="4">
    <oc r="F184">
      <v>8022.9840999999997</v>
    </oc>
    <nc r="F184">
      <v>9345.3745500000005</v>
    </nc>
  </rcc>
  <rcc rId="61816" sId="3" numFmtId="4">
    <oc r="F188">
      <v>39580.344259999998</v>
    </oc>
    <nc r="F188">
      <v>39407.178999999996</v>
    </nc>
  </rcc>
  <rcc rId="61817" sId="3" numFmtId="4">
    <oc r="F192">
      <v>379.08136000000002</v>
    </oc>
    <nc r="F192">
      <v>382.26049</v>
    </nc>
  </rcc>
  <rcc rId="61818" sId="3" numFmtId="4">
    <oc r="F194">
      <v>607.303</v>
    </oc>
    <nc r="F194">
      <v>771.36599999999999</v>
    </nc>
  </rcc>
  <rcc rId="61819" sId="3" numFmtId="4">
    <oc r="F196">
      <v>6405.4686400000001</v>
    </oc>
    <nc r="F196">
      <v>7694.8789999999999</v>
    </nc>
  </rcc>
  <rfmt sheetId="3" sqref="F205">
    <dxf>
      <numFmt numFmtId="4" formatCode="#,##0.00"/>
    </dxf>
  </rfmt>
  <rfmt sheetId="3" sqref="F205">
    <dxf>
      <numFmt numFmtId="187" formatCode="#,##0.000"/>
    </dxf>
  </rfmt>
  <rfmt sheetId="3" sqref="F205">
    <dxf>
      <numFmt numFmtId="186" formatCode="#,##0.0000"/>
    </dxf>
  </rfmt>
  <rfmt sheetId="3" sqref="F205">
    <dxf>
      <numFmt numFmtId="172" formatCode="#,##0.00000"/>
    </dxf>
  </rfmt>
  <rcc rId="61820" sId="3" numFmtId="4">
    <oc r="F202">
      <v>0</v>
    </oc>
    <nc r="F202">
      <v>69.8</v>
    </nc>
  </rcc>
  <rcc rId="61821" sId="3" numFmtId="4">
    <nc r="F201">
      <v>69.8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111.xml><?xml version="1.0" encoding="utf-8"?>
<revisions xmlns="http://schemas.openxmlformats.org/spreadsheetml/2006/main" xmlns:r="http://schemas.openxmlformats.org/officeDocument/2006/relationships">
  <rcc rId="55688" sId="3">
    <oc r="B3">
      <v>15745.9</v>
    </oc>
    <nc r="B3"/>
  </rcc>
  <rcc rId="55689" sId="3">
    <oc r="B4">
      <v>22592.799999999999</v>
    </oc>
    <nc r="B4" t="inlineStr">
      <is>
        <t>ДОХОДЫ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12.xml><?xml version="1.0" encoding="utf-8"?>
<revisions xmlns="http://schemas.openxmlformats.org/spreadsheetml/2006/main" xmlns:r="http://schemas.openxmlformats.org/officeDocument/2006/relationships">
  <rcc rId="56075" sId="3" numFmtId="4">
    <oc r="F7">
      <v>65732.987410000002</v>
    </oc>
    <nc r="F7">
      <v>81254.461769999994</v>
    </nc>
  </rcc>
  <rcc rId="56076" sId="3" numFmtId="4">
    <oc r="F9">
      <v>4443.3071600000003</v>
    </oc>
    <nc r="F9">
      <v>5237.3991800000003</v>
    </nc>
  </rcc>
  <rcc rId="56077" sId="3" numFmtId="4">
    <oc r="F10">
      <v>26.157389999999999</v>
    </oc>
    <nc r="F10">
      <v>30.816230000000001</v>
    </nc>
  </rcc>
  <rcc rId="56078" sId="3" numFmtId="4">
    <oc r="F11">
      <v>5118.3991800000003</v>
    </oc>
    <nc r="F11">
      <v>6052.3544899999997</v>
    </nc>
  </rcc>
  <rcc rId="56079" sId="3" numFmtId="4">
    <oc r="F12">
      <v>-560.81832999999995</v>
    </oc>
    <nc r="F12">
      <v>-606.39894000000004</v>
    </nc>
  </rcc>
  <rcc rId="56080" sId="3" numFmtId="4">
    <oc r="F14">
      <v>8759.4332900000009</v>
    </oc>
    <nc r="F14">
      <v>11711.11702</v>
    </nc>
  </rcc>
  <rcc rId="56081" sId="3" numFmtId="4">
    <oc r="F15">
      <v>13.83797</v>
    </oc>
    <nc r="F15">
      <v>26.855180000000001</v>
    </nc>
  </rcc>
  <rcc rId="56082" sId="3" numFmtId="4">
    <oc r="F16">
      <v>1670.7991199999999</v>
    </oc>
    <nc r="F16">
      <v>1828.23822</v>
    </nc>
  </rcc>
  <rcc rId="56083" sId="3" numFmtId="4">
    <oc r="F17">
      <v>1380.8448900000001</v>
    </oc>
    <nc r="F17">
      <v>1430.30369</v>
    </nc>
  </rcc>
  <rcc rId="56084" sId="3" numFmtId="4">
    <oc r="F19">
      <v>883.62324000000001</v>
    </oc>
    <nc r="F19">
      <v>1149.2905000000001</v>
    </nc>
  </rcc>
  <rcc rId="56085" sId="3" numFmtId="4">
    <oc r="F20">
      <v>403.28258</v>
    </oc>
    <nc r="F20">
      <v>462.68799999999999</v>
    </nc>
  </rcc>
  <rcc rId="56086" sId="3" numFmtId="4">
    <oc r="F21">
      <v>119.83282</v>
    </oc>
    <nc r="F21">
      <v>149.19155000000001</v>
    </nc>
  </rcc>
  <rcc rId="56087" sId="3" numFmtId="4">
    <oc r="F22">
      <v>283.44976000000003</v>
    </oc>
    <nc r="F22">
      <v>313.49644999999998</v>
    </nc>
  </rcc>
  <rcc rId="56088" sId="3" numFmtId="4">
    <oc r="F23">
      <v>2983.66219</v>
    </oc>
    <nc r="F23">
      <v>3927.1500799999999</v>
    </nc>
  </rcc>
  <rcc rId="56089" sId="3" numFmtId="4">
    <oc r="F24">
      <v>2022.3297299999999</v>
    </oc>
    <nc r="F24">
      <v>2734.4141500000001</v>
    </nc>
  </rcc>
  <rcc rId="56090" sId="3" numFmtId="4">
    <oc r="F25">
      <v>961.33245999999997</v>
    </oc>
    <nc r="F25">
      <v>1192.7359300000001</v>
    </nc>
  </rcc>
  <rcc rId="56091" sId="3" numFmtId="4">
    <oc r="F29">
      <v>1163.74899</v>
    </oc>
    <nc r="F29">
      <v>1380.9341300000001</v>
    </nc>
  </rcc>
  <rcc rId="56092" sId="3" numFmtId="4">
    <oc r="F30">
      <v>34.74</v>
    </oc>
    <nc r="F30">
      <v>37.590000000000003</v>
    </nc>
  </rcc>
  <rcc rId="56093" sId="3" numFmtId="4">
    <oc r="F41">
      <v>4205.9349599999996</v>
    </oc>
    <nc r="F41">
      <v>5700.7261200000003</v>
    </nc>
  </rcc>
  <rcc rId="56094" sId="3" numFmtId="4">
    <oc r="F42">
      <v>1289.46633</v>
    </oc>
    <nc r="F42">
      <v>1391.9611</v>
    </nc>
  </rcc>
  <rcc rId="56095" sId="3" numFmtId="4">
    <oc r="F43">
      <v>263.00605000000002</v>
    </oc>
    <nc r="F43">
      <v>318.42552000000001</v>
    </nc>
  </rcc>
  <rcc rId="56096" sId="3" numFmtId="4">
    <oc r="F47">
      <v>268.92613</v>
    </oc>
    <nc r="F47">
      <v>308.97482000000002</v>
    </nc>
  </rcc>
  <rcc rId="56097" sId="3" numFmtId="4">
    <oc r="F49">
      <v>708.75891000000001</v>
    </oc>
    <nc r="F49">
      <v>854.80879000000004</v>
    </nc>
  </rcc>
  <rcc rId="56098" sId="3" numFmtId="4">
    <oc r="F51">
      <v>513.60428000000002</v>
    </oc>
    <nc r="F51">
      <v>590.53543999999999</v>
    </nc>
  </rcc>
  <rcc rId="56099" sId="3" numFmtId="4">
    <oc r="F55">
      <v>2808.41599</v>
    </oc>
    <nc r="F55">
      <v>2917.02754</v>
    </nc>
  </rcc>
  <rcc rId="56100" sId="3" numFmtId="4">
    <oc r="F59">
      <v>703.53332</v>
    </oc>
    <nc r="F59">
      <v>819.84654</v>
    </nc>
  </rcc>
  <rcc rId="56101" sId="3" numFmtId="4">
    <oc r="F60">
      <v>41.754860000000001</v>
    </oc>
    <nc r="F60">
      <v>106.08866</v>
    </nc>
  </rcc>
  <rcc rId="56102" sId="3" numFmtId="4">
    <oc r="F62">
      <v>75.728539999999995</v>
    </oc>
    <nc r="F62">
      <v>80.172539999999998</v>
    </nc>
  </rcc>
  <rcc rId="56103" sId="3" numFmtId="4">
    <oc r="F63">
      <v>40</v>
    </oc>
    <nc r="F63">
      <v>-140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13.xml><?xml version="1.0" encoding="utf-8"?>
<revisions xmlns="http://schemas.openxmlformats.org/spreadsheetml/2006/main" xmlns:r="http://schemas.openxmlformats.org/officeDocument/2006/relationships">
  <rcc rId="60828" sId="3" numFmtId="4">
    <oc r="D170">
      <v>252.21420000000001</v>
    </oc>
    <nc r="D170">
      <v>260.01420000000002</v>
    </nc>
  </rcc>
  <rcc rId="60829" sId="3" numFmtId="4">
    <oc r="C171">
      <v>8488.2999999999993</v>
    </oc>
    <nc r="C171">
      <v>8426.9539999999997</v>
    </nc>
  </rcc>
  <rcc rId="60830" sId="3" numFmtId="4">
    <oc r="D171">
      <v>7011.3855700000004</v>
    </oc>
    <nc r="D171">
      <v>7333.7572499999997</v>
    </nc>
  </rcc>
  <rcc rId="60831" sId="3" numFmtId="4">
    <oc r="C172">
      <v>2709.5</v>
    </oc>
    <nc r="C172">
      <v>2606.154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2.xml><?xml version="1.0" encoding="utf-8"?>
<revisions xmlns="http://schemas.openxmlformats.org/spreadsheetml/2006/main" xmlns:r="http://schemas.openxmlformats.org/officeDocument/2006/relationships">
  <rcc rId="60645" sId="3" numFmtId="4">
    <oc r="C132">
      <v>151261.42962000001</v>
    </oc>
    <nc r="C132">
      <v>151742.6165</v>
    </nc>
  </rcc>
  <rcc rId="60646" sId="3" numFmtId="4">
    <oc r="D132">
      <v>71964.223389999999</v>
    </oc>
    <nc r="D132">
      <v>88235.116160000005</v>
    </nc>
  </rcc>
  <rcc rId="60647" sId="3" numFmtId="4">
    <oc r="D133">
      <v>995.48089000000004</v>
    </oc>
    <nc r="D133">
      <v>1046.0984599999999</v>
    </nc>
  </rcc>
  <rcc rId="60648" sId="3" numFmtId="4">
    <oc r="C135">
      <v>48611.705600000001</v>
    </oc>
    <nc r="C135">
      <v>47659.505599999997</v>
    </nc>
  </rcc>
  <rcc rId="60649" sId="3" numFmtId="4">
    <oc r="D135">
      <v>14267.94801</v>
    </oc>
    <nc r="D135">
      <v>23528.488069999999</v>
    </nc>
  </rcc>
  <rcc rId="60650" sId="3" numFmtId="4">
    <oc r="C136">
      <v>9727.4110899999996</v>
    </oc>
    <nc r="C136">
      <v>16374.59223</v>
    </nc>
  </rcc>
  <rcc rId="60651" sId="3" numFmtId="4">
    <oc r="D136">
      <v>4617.9300199999998</v>
    </oc>
    <nc r="D136">
      <v>6553.3021600000002</v>
    </nc>
  </rcc>
  <rcc rId="60652" sId="3" numFmtId="4">
    <oc r="D137">
      <v>3180.6828</v>
    </oc>
    <nc r="D137">
      <v>5749.8876</v>
    </nc>
  </rcc>
  <rcc rId="60653" sId="3" numFmtId="4">
    <oc r="C138">
      <v>6765.2047599999996</v>
    </oc>
    <nc r="C138">
      <v>1635.4813799999999</v>
    </nc>
  </rcc>
  <rcc rId="60654" sId="3" numFmtId="4">
    <oc r="C139">
      <v>69833.219249999995</v>
    </oc>
    <nc r="C139">
      <v>69749.148610000004</v>
    </nc>
  </rcc>
  <rcc rId="60655" sId="3" numFmtId="4">
    <oc r="D139">
      <v>40402.181669999998</v>
    </oc>
    <nc r="D139">
      <v>42857.339870000003</v>
    </nc>
  </rcc>
  <rcc rId="60656" sId="3" numFmtId="4">
    <oc r="C142">
      <v>7426</v>
    </oc>
    <nc r="C142">
      <v>8361.6</v>
    </nc>
  </rcc>
  <rcc rId="60657" sId="3" numFmtId="4">
    <oc r="D142">
      <v>5095.3317100000004</v>
    </oc>
    <nc r="D142">
      <v>6051.6724299999996</v>
    </nc>
  </rcc>
  <rcc rId="60658" sId="3" numFmtId="4">
    <oc r="C143">
      <v>14523.402330000001</v>
    </oc>
    <nc r="C143">
      <v>15652.33633</v>
    </nc>
  </rcc>
  <rcc rId="60659" sId="3" numFmtId="4">
    <oc r="D143">
      <v>13691.51982</v>
    </oc>
    <nc r="D143">
      <v>14212.23323</v>
    </nc>
  </rcc>
  <rcc rId="60660" sId="3" numFmtId="4">
    <oc r="C144">
      <v>7397.22786</v>
    </oc>
    <nc r="C144">
      <v>8882.5954199999996</v>
    </nc>
  </rcc>
  <rcc rId="60661" sId="3" numFmtId="4">
    <oc r="D144">
      <v>5245.9690799999998</v>
    </oc>
    <nc r="D144">
      <v>5491.3979600000002</v>
    </nc>
  </rcc>
  <rcc rId="60662" sId="3" numFmtId="4">
    <oc r="C147">
      <v>12809.426750000001</v>
    </oc>
    <nc r="C147">
      <v>10660.898370000001</v>
    </nc>
  </rcc>
  <rcc rId="60663" sId="3" numFmtId="4">
    <oc r="D147">
      <v>9109.2711600000002</v>
    </oc>
    <nc r="D147">
      <v>9410.9510499999997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.xml><?xml version="1.0" encoding="utf-8"?>
<revisions xmlns="http://schemas.openxmlformats.org/spreadsheetml/2006/main" xmlns:r="http://schemas.openxmlformats.org/officeDocument/2006/relationships">
  <rcc rId="62606" sId="3" numFmtId="4">
    <oc r="C186">
      <v>110</v>
    </oc>
    <nc r="C186">
      <v>147.7199</v>
    </nc>
  </rcc>
  <rcc rId="62607" sId="3" numFmtId="4">
    <oc r="D186">
      <v>105.45023</v>
    </oc>
    <nc r="D186">
      <v>147.7199</v>
    </nc>
  </rcc>
  <rcc rId="62608" sId="3" numFmtId="4">
    <oc r="C187">
      <v>246.04596000000001</v>
    </oc>
    <nc r="C187">
      <v>372.41662000000002</v>
    </nc>
  </rcc>
  <rcc rId="62609" sId="3" numFmtId="4">
    <oc r="D187">
      <v>222.01906</v>
    </oc>
    <nc r="D187">
      <v>371.63387</v>
    </nc>
  </rcc>
  <rcc rId="62610" sId="3" numFmtId="4">
    <oc r="D189">
      <v>15507</v>
    </oc>
    <nc r="D189">
      <v>15579</v>
    </nc>
  </rcc>
  <rcc rId="62611" sId="3" numFmtId="4">
    <oc r="D190">
      <v>7843.5060000000003</v>
    </oc>
    <nc r="D190">
      <v>27640.146100000002</v>
    </nc>
  </rcc>
  <rcc rId="62612" sId="3" numFmtId="4">
    <oc r="D191">
      <v>9505.3832000000002</v>
    </oc>
    <nc r="D191">
      <v>13653.6612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11.xml><?xml version="1.0" encoding="utf-8"?>
<revisions xmlns="http://schemas.openxmlformats.org/spreadsheetml/2006/main" xmlns:r="http://schemas.openxmlformats.org/officeDocument/2006/relationships">
  <rcc rId="57144" sId="3" numFmtId="4">
    <oc r="D124">
      <v>261.61290000000002</v>
    </oc>
    <nc r="D124">
      <v>872.04300999999998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1111.xml><?xml version="1.0" encoding="utf-8"?>
<revisions xmlns="http://schemas.openxmlformats.org/spreadsheetml/2006/main" xmlns:r="http://schemas.openxmlformats.org/officeDocument/2006/relationships">
  <rcc rId="55899" sId="3" numFmtId="4">
    <oc r="C73">
      <v>31756.335340000001</v>
    </oc>
    <nc r="C73">
      <v>28472.835340000001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район!$A$1:$G$199</formula>
    <oldFormula>район!$A$1:$G$199</oldFormula>
  </rdn>
  <rdn rId="0" localSheetId="3" customView="1" name="Z_61528DAC_5C4C_48F4_ADE2_8A724B05A086_.wvu.Rows" hidden="1" oldHidden="1">
    <formula>район!$195:$195</formula>
    <oldFormula>район!$195:$195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.xml><?xml version="1.0" encoding="utf-8"?>
<revisions xmlns="http://schemas.openxmlformats.org/spreadsheetml/2006/main" xmlns:r="http://schemas.openxmlformats.org/officeDocument/2006/relationships">
  <rcc rId="58154" sId="3">
    <oc r="G142">
      <f>SUM(D142/F142*100)</f>
    </oc>
    <nc r="G142"/>
  </rcc>
  <rcc rId="58155" sId="3">
    <oc r="G143">
      <f>SUM(D143/F143*100)</f>
    </oc>
    <nc r="G143"/>
  </rcc>
  <rcc rId="58156" sId="3">
    <oc r="G144">
      <f>SUM(D144/F144*100)</f>
    </oc>
    <nc r="G144"/>
  </rcc>
  <rcc rId="58157" sId="3">
    <oc r="G145">
      <f>SUM(D145/F145*100)</f>
    </oc>
    <nc r="G145"/>
  </rcc>
  <rcc rId="58158" sId="3">
    <oc r="G149">
      <f>SUM(D149/F149*100)</f>
    </oc>
    <nc r="G149"/>
  </rcc>
  <rcc rId="58159" sId="3">
    <oc r="G133">
      <f>SUM(D133/F133*100)</f>
    </oc>
    <nc r="G133"/>
  </rcc>
  <rcc rId="58160" sId="3">
    <oc r="G135">
      <f>SUM(D135/F135*100)</f>
    </oc>
    <nc r="G135"/>
  </rcc>
  <rcc rId="58161" sId="3">
    <oc r="G136">
      <f>SUM(D136/F136*100)</f>
    </oc>
    <nc r="G136"/>
  </rcc>
  <rcc rId="58162" sId="3">
    <oc r="G139">
      <f>SUM(D139/F139*100)</f>
    </oc>
    <nc r="G139"/>
  </rcc>
  <rcc rId="58163" sId="3">
    <oc r="G128">
      <f>SUM(D128/F128*100)</f>
    </oc>
    <nc r="G128"/>
  </rcc>
  <rcc rId="58164" sId="3">
    <oc r="G129">
      <f>SUM(D129/F129*100)</f>
    </oc>
    <nc r="G129"/>
  </rcc>
  <rcc rId="58165" sId="3">
    <oc r="G109">
      <f>SUM(D109/F109*100)</f>
    </oc>
    <nc r="G109"/>
  </rcc>
  <rcc rId="58166" sId="3">
    <oc r="G110">
      <f>SUM(D110/F110*100)</f>
    </oc>
    <nc r="G110"/>
  </rcc>
  <rcc rId="58167" sId="3">
    <oc r="G87">
      <f>SUM(D87/F87*100)</f>
    </oc>
    <nc r="G87"/>
  </rcc>
  <rcc rId="58168" sId="3">
    <oc r="E197">
      <f>SUM(D197/C197*100)</f>
    </oc>
    <nc r="E197"/>
  </rcc>
  <rcc rId="58169" sId="3">
    <oc r="E198">
      <f>SUM(D198/C198*100)</f>
    </oc>
    <nc r="E198"/>
  </rcc>
  <rcc rId="58170" sId="3">
    <oc r="E199">
      <f>SUM(D199/C199*100)</f>
    </oc>
    <nc r="E199"/>
  </rcc>
  <rcc rId="58171" sId="3">
    <oc r="E200">
      <f>SUM(D200/C200*100)</f>
    </oc>
    <nc r="E200"/>
  </rcc>
  <rcc rId="58172" sId="3">
    <oc r="E201">
      <f>SUM(D201/C201*100)</f>
    </oc>
    <nc r="E201"/>
  </rcc>
  <rcc rId="58173" sId="3">
    <oc r="E202">
      <f>SUM(D202/C202*100)</f>
    </oc>
    <nc r="E202"/>
  </rcc>
  <rcc rId="58174" sId="3">
    <oc r="G197">
      <f>SUM(D197/F197*100)</f>
    </oc>
    <nc r="G197"/>
  </rcc>
  <rcc rId="58175" sId="3">
    <oc r="G198">
      <f>SUM(D198/F198*100)</f>
    </oc>
    <nc r="G198"/>
  </rcc>
  <rcc rId="58176" sId="3">
    <oc r="G199">
      <f>SUM(D199/F199*100)</f>
    </oc>
    <nc r="G199"/>
  </rcc>
  <rcc rId="58177" sId="3">
    <oc r="G200">
      <f>SUM(D200/F200*100)</f>
    </oc>
    <nc r="G200"/>
  </rcc>
  <rcc rId="58178" sId="3">
    <oc r="G201">
      <f>SUM(D201/F201*100)</f>
    </oc>
    <nc r="G201"/>
  </rcc>
  <rcc rId="58179" sId="3">
    <oc r="G202">
      <f>SUM(D202/F202*100)</f>
    </oc>
    <nc r="G202"/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.xml><?xml version="1.0" encoding="utf-8"?>
<revisions xmlns="http://schemas.openxmlformats.org/spreadsheetml/2006/main" xmlns:r="http://schemas.openxmlformats.org/officeDocument/2006/relationships">
  <rcc rId="57994" sId="3" numFmtId="4">
    <oc r="F84">
      <v>28895.892510000001</v>
    </oc>
    <nc r="F84">
      <v>33108.756240000002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1.xml><?xml version="1.0" encoding="utf-8"?>
<revisions xmlns="http://schemas.openxmlformats.org/spreadsheetml/2006/main" xmlns:r="http://schemas.openxmlformats.org/officeDocument/2006/relationships">
  <rcc rId="57785" sId="3" numFmtId="4">
    <oc r="F7">
      <v>81254.461769999994</v>
    </oc>
    <nc r="F7">
      <v>94374.92757</v>
    </nc>
  </rcc>
  <rcc rId="57786" sId="3" numFmtId="4">
    <oc r="F9">
      <v>5237.3991800000003</v>
    </oc>
    <nc r="F9">
      <v>6115.2611200000001</v>
    </nc>
  </rcc>
  <rcc rId="57787" sId="3" numFmtId="4">
    <oc r="F10">
      <v>30.816230000000001</v>
    </oc>
    <nc r="F10">
      <v>35.35736</v>
    </nc>
  </rcc>
  <rcc rId="57788" sId="3" numFmtId="4">
    <oc r="F11">
      <v>6052.3544899999997</v>
    </oc>
    <nc r="F11">
      <v>7022.1619499999997</v>
    </nc>
  </rcc>
  <rcc rId="57789" sId="3" numFmtId="4">
    <oc r="F12">
      <v>-606.39894000000004</v>
    </oc>
    <nc r="F12">
      <v>-711.92008999999996</v>
    </nc>
  </rcc>
  <rcc rId="57790" sId="3" numFmtId="4">
    <oc r="F14">
      <v>11711.11702</v>
    </oc>
    <nc r="F14">
      <v>12086.163200000001</v>
    </nc>
  </rcc>
  <rcc rId="57791" sId="3" numFmtId="4">
    <oc r="F15">
      <v>26.855180000000001</v>
    </oc>
    <nc r="F15">
      <v>28.07386</v>
    </nc>
  </rcc>
  <rcc rId="57792" sId="3" numFmtId="4">
    <oc r="F16">
      <v>1828.23822</v>
    </oc>
    <nc r="F16">
      <v>1828.0965699999999</v>
    </nc>
  </rcc>
  <rcc rId="57793" sId="3" numFmtId="4">
    <oc r="F17">
      <v>1430.30369</v>
    </oc>
    <nc r="F17">
      <v>1527.0114799999999</v>
    </nc>
  </rcc>
  <rcc rId="57794" sId="3" numFmtId="4">
    <oc r="F19">
      <v>1149.2905000000001</v>
    </oc>
    <nc r="F19">
      <v>1181.1803</v>
    </nc>
  </rcc>
  <rcc rId="57795" sId="3" numFmtId="4">
    <oc r="F20">
      <v>462.68799999999999</v>
    </oc>
    <nc r="F20">
      <v>516.48793000000001</v>
    </nc>
  </rcc>
  <rcc rId="57796" sId="3" numFmtId="4">
    <oc r="F21">
      <v>149.19155000000001</v>
    </oc>
    <nc r="F21">
      <v>161.03236000000001</v>
    </nc>
  </rcc>
  <rcc rId="57797" sId="3" numFmtId="4">
    <oc r="F22">
      <v>313.49644999999998</v>
    </oc>
    <nc r="F22">
      <v>355.45557000000002</v>
    </nc>
  </rcc>
  <rcc rId="57798" sId="3" numFmtId="4">
    <oc r="F23">
      <v>3927.1500799999999</v>
    </oc>
    <nc r="F23">
      <v>4182.9387900000002</v>
    </nc>
  </rcc>
  <rcc rId="57799" sId="3" numFmtId="4">
    <oc r="F24">
      <v>2734.4141500000001</v>
    </oc>
    <nc r="F24">
      <v>2871.3915299999999</v>
    </nc>
  </rcc>
  <rcc rId="57800" sId="3" numFmtId="4">
    <oc r="F25">
      <v>1192.7359300000001</v>
    </oc>
    <nc r="F25">
      <v>1311.5472600000001</v>
    </nc>
  </rcc>
  <rcc rId="57801" sId="3" numFmtId="4">
    <oc r="F27">
      <v>6117.4704099999999</v>
    </oc>
    <nc r="F27">
      <v>6192.9967100000003</v>
    </nc>
  </rcc>
  <rcc rId="57802" sId="3" numFmtId="4">
    <oc r="F29">
      <v>1380.9341300000001</v>
    </oc>
    <nc r="F29">
      <v>1553.1855399999999</v>
    </nc>
  </rcc>
  <rcc rId="57803" sId="3" numFmtId="4">
    <oc r="F30">
      <v>37.590000000000003</v>
    </oc>
    <nc r="F30">
      <v>41.44</v>
    </nc>
  </rcc>
  <rcc rId="57804" sId="3" numFmtId="4">
    <oc r="F41">
      <v>5700.7261200000003</v>
    </oc>
    <nc r="F41">
      <v>6359.8126899999997</v>
    </nc>
  </rcc>
  <rcc rId="57805" sId="3" numFmtId="4">
    <oc r="F42">
      <v>1391.9611</v>
    </oc>
    <nc r="F42">
      <v>1678.47</v>
    </nc>
  </rcc>
  <rcc rId="57806" sId="3" numFmtId="4">
    <oc r="F43">
      <v>318.42552000000001</v>
    </oc>
    <nc r="F43">
      <v>379.42169000000001</v>
    </nc>
  </rcc>
  <rcc rId="57807" sId="3" numFmtId="4">
    <oc r="F47">
      <v>308.97482000000002</v>
    </oc>
    <nc r="F47">
      <v>346.42579000000001</v>
    </nc>
  </rcc>
  <rcc rId="57808" sId="3" numFmtId="4">
    <oc r="F49">
      <v>854.80879000000004</v>
    </oc>
    <nc r="F49">
      <v>876.92142999999999</v>
    </nc>
  </rcc>
  <rcc rId="57809" sId="3" numFmtId="4">
    <oc r="F51">
      <v>590.53543999999999</v>
    </oc>
    <nc r="F51">
      <v>676.34883000000002</v>
    </nc>
  </rcc>
  <rcc rId="57810" sId="3" numFmtId="4">
    <oc r="F54">
      <v>1570.6813999999999</v>
    </oc>
    <nc r="F54">
      <v>2248.1268</v>
    </nc>
  </rcc>
  <rcc rId="57811" sId="3" numFmtId="4">
    <nc r="F56">
      <v>747.25444000000005</v>
    </nc>
  </rcc>
  <rcc rId="57812" sId="3">
    <nc r="G56">
      <f>SUM(D56/F56*100)</f>
    </nc>
  </rcc>
  <rcc rId="57813" sId="3">
    <oc r="F53">
      <f>F54+F55</f>
    </oc>
    <nc r="F53">
      <f>F54+F55+F56</f>
    </nc>
  </rcc>
  <rcc rId="57814" sId="3" numFmtId="4">
    <oc r="F55">
      <v>2917.02754</v>
    </oc>
    <nc r="F55">
      <v>2551.39678</v>
    </nc>
  </rcc>
  <rcc rId="57815" sId="3" numFmtId="4">
    <oc r="F60">
      <v>819.84654</v>
    </oc>
    <nc r="F60">
      <v>951.53710999999998</v>
    </nc>
  </rcc>
  <rcc rId="57816" sId="3" numFmtId="4">
    <oc r="F61">
      <v>106.08866</v>
    </oc>
    <nc r="F61">
      <v>182.35857999999999</v>
    </nc>
  </rcc>
  <rcc rId="57817" sId="3" numFmtId="4">
    <oc r="F63">
      <v>80.172539999999998</v>
    </oc>
    <nc r="F63">
      <v>83.473669999999998</v>
    </nc>
  </rcc>
  <rcc rId="57818" sId="3" numFmtId="4">
    <oc r="F70">
      <v>1047.9000000000001</v>
    </oc>
    <nc r="F70">
      <v>1197.5999999999999</v>
    </nc>
  </rcc>
  <rcc rId="57819" sId="3" numFmtId="4">
    <oc r="F72">
      <v>109011.43051999999</v>
    </oc>
    <nc r="F72">
      <v>147553.86952000001</v>
    </nc>
  </rcc>
  <rcc rId="57820" sId="3" numFmtId="4">
    <oc r="F73">
      <v>273484.35567999998</v>
    </oc>
    <nc r="F73">
      <v>325172.38454</v>
    </nc>
  </rcc>
  <rcc rId="57821" sId="3" numFmtId="4">
    <oc r="F74">
      <v>12586.16</v>
    </oc>
    <nc r="F74">
      <v>15464.26</v>
    </nc>
  </rcc>
  <rcc rId="57822" sId="3" numFmtId="4">
    <oc r="F75">
      <v>3891.9715099999999</v>
    </oc>
    <nc r="F75">
      <v>4892.6433900000002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1111.xml><?xml version="1.0" encoding="utf-8"?>
<revisions xmlns="http://schemas.openxmlformats.org/spreadsheetml/2006/main" xmlns:r="http://schemas.openxmlformats.org/officeDocument/2006/relationships">
  <rcc rId="56604" sId="3" numFmtId="4">
    <oc r="D169">
      <v>2555.8339999999998</v>
    </oc>
    <nc r="D169">
      <v>2606.154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11111.xml><?xml version="1.0" encoding="utf-8"?>
<revisions xmlns="http://schemas.openxmlformats.org/spreadsheetml/2006/main" xmlns:r="http://schemas.openxmlformats.org/officeDocument/2006/relationships">
  <rfmt sheetId="3" sqref="D24">
    <dxf>
      <numFmt numFmtId="4" formatCode="#,##0.00"/>
    </dxf>
  </rfmt>
  <rfmt sheetId="3" sqref="D24">
    <dxf>
      <numFmt numFmtId="187" formatCode="#,##0.000"/>
    </dxf>
  </rfmt>
  <rfmt sheetId="3" sqref="D24">
    <dxf>
      <numFmt numFmtId="186" formatCode="#,##0.0000"/>
    </dxf>
  </rfmt>
  <rfmt sheetId="3" sqref="D24">
    <dxf>
      <numFmt numFmtId="172" formatCode="#,##0.00000"/>
    </dxf>
  </rfmt>
  <rfmt sheetId="3" sqref="D24">
    <dxf>
      <numFmt numFmtId="186" formatCode="#,##0.0000"/>
    </dxf>
  </rfmt>
  <rfmt sheetId="3" sqref="D24">
    <dxf>
      <numFmt numFmtId="187" formatCode="#,##0.000"/>
    </dxf>
  </rfmt>
  <rfmt sheetId="3" sqref="D24">
    <dxf>
      <numFmt numFmtId="4" formatCode="#,##0.00"/>
    </dxf>
  </rfmt>
  <rfmt sheetId="3" sqref="D24">
    <dxf>
      <numFmt numFmtId="167" formatCode="#,##0.0"/>
    </dxf>
  </rfmt>
  <rcc rId="56133" sId="3" numFmtId="4">
    <oc r="F66">
      <v>0.86607999999999996</v>
    </oc>
    <nc r="F66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.xml><?xml version="1.0" encoding="utf-8"?>
<revisions xmlns="http://schemas.openxmlformats.org/spreadsheetml/2006/main" xmlns:r="http://schemas.openxmlformats.org/officeDocument/2006/relationships">
  <rcc rId="63603" sId="3" numFmtId="4">
    <nc r="F21">
      <v>0.53769</v>
    </nc>
  </rcc>
  <rcc rId="63604" sId="3" numFmtId="4">
    <nc r="F22">
      <v>61.877450000000003</v>
    </nc>
  </rcc>
  <rcc rId="63605" sId="3" numFmtId="4">
    <oc r="F20">
      <v>62.415140000000001</v>
    </oc>
    <nc r="F20">
      <f>SUM(F21+F22)</f>
    </nc>
  </rcc>
  <rcc rId="63606" sId="3" numFmtId="4">
    <nc r="F24">
      <v>5.0790000000000002E-2</v>
    </nc>
  </rcc>
  <rcc rId="63607" sId="3" numFmtId="4">
    <nc r="F25">
      <v>-108.84723</v>
    </nc>
  </rcc>
  <rcc rId="63608" sId="3" numFmtId="4">
    <oc r="F23">
      <v>-108.79644</v>
    </oc>
    <nc r="F23">
      <f>SUM(F24:F25)</f>
    </nc>
  </rcc>
  <rcc rId="63609" sId="3" numFmtId="4">
    <oc r="F34">
      <v>3.65E-3</v>
    </oc>
    <nc r="F34">
      <v>0</v>
    </nc>
  </rcc>
  <rcc rId="63610" sId="3" numFmtId="4">
    <oc r="F35">
      <v>2.4709999999999999E-2</v>
    </oc>
    <nc r="F35">
      <v>-6.1109999999999998E-2</v>
    </nc>
  </rcc>
  <rcc rId="63611" sId="3" numFmtId="4">
    <oc r="F54">
      <v>26.7</v>
    </oc>
    <nc r="F54"/>
  </rcc>
  <rcc rId="63612" sId="3" numFmtId="4">
    <nc r="F55">
      <v>631.20073000000002</v>
    </nc>
  </rcc>
  <rcc rId="63613" sId="3" numFmtId="4">
    <oc r="F56">
      <v>65.732510000000005</v>
    </oc>
    <nc r="F56">
      <v>16.253440000000001</v>
    </nc>
  </rcc>
  <rcc rId="63614" sId="3" numFmtId="4">
    <oc r="F62">
      <v>19.218229999999998</v>
    </oc>
    <nc r="F62"/>
  </rcc>
  <rcc rId="63615" sId="3" numFmtId="4">
    <oc r="F60">
      <v>118.92375</v>
    </oc>
    <nc r="F60">
      <v>44.520409999999998</v>
    </nc>
  </rcc>
  <rcc rId="63616" sId="3" numFmtId="4">
    <oc r="F61">
      <v>12.78374</v>
    </oc>
    <nc r="F61">
      <v>1.06664</v>
    </nc>
  </rcc>
  <rcc rId="63617" sId="3" numFmtId="4">
    <oc r="F70">
      <v>149.69999999999999</v>
    </oc>
    <nc r="F70">
      <v>9682.4</v>
    </nc>
  </rcc>
  <rcc rId="63618" sId="3" numFmtId="4">
    <oc r="F72">
      <v>13998.4</v>
    </oc>
    <nc r="F72">
      <v>0</v>
    </nc>
  </rcc>
  <rcc rId="63619" sId="3" numFmtId="4">
    <oc r="F73">
      <v>21801.271680000002</v>
    </oc>
    <nc r="F73">
      <v>30805.51482</v>
    </nc>
  </rcc>
  <rcc rId="63620" sId="3" numFmtId="4">
    <oc r="F76">
      <v>1835.97099</v>
    </oc>
    <nc r="F76">
      <v>0</v>
    </nc>
  </rcc>
  <rcc rId="63621" sId="3" numFmtId="4">
    <oc r="F77">
      <v>-10904.056339999999</v>
    </oc>
    <nc r="F77">
      <v>-87055.707250000007</v>
    </nc>
  </rcc>
  <rfmt sheetId="3" sqref="F78">
    <dxf>
      <numFmt numFmtId="4" formatCode="#,##0.00"/>
    </dxf>
  </rfmt>
  <rfmt sheetId="3" sqref="F78">
    <dxf>
      <numFmt numFmtId="187" formatCode="#,##0.000"/>
    </dxf>
  </rfmt>
  <rfmt sheetId="3" sqref="F78">
    <dxf>
      <numFmt numFmtId="186" formatCode="#,##0.0000"/>
    </dxf>
  </rfmt>
  <rfmt sheetId="3" sqref="F78">
    <dxf>
      <numFmt numFmtId="172" formatCode="#,##0.00000"/>
    </dxf>
  </rfmt>
  <rfmt sheetId="3" sqref="F78">
    <dxf>
      <numFmt numFmtId="186" formatCode="#,##0.0000"/>
    </dxf>
  </rfmt>
  <rfmt sheetId="3" sqref="F78">
    <dxf>
      <numFmt numFmtId="187" formatCode="#,##0.000"/>
    </dxf>
  </rfmt>
  <rfmt sheetId="3" sqref="F78">
    <dxf>
      <numFmt numFmtId="4" formatCode="#,##0.00"/>
    </dxf>
  </rfmt>
  <rfmt sheetId="3" sqref="F7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0.xml><?xml version="1.0" encoding="utf-8"?>
<revisions xmlns="http://schemas.openxmlformats.org/spreadsheetml/2006/main" xmlns:r="http://schemas.openxmlformats.org/officeDocument/2006/relationships">
  <rcc rId="63540" sId="3" numFmtId="4">
    <nc r="F54">
      <v>26.7</v>
    </nc>
  </rcc>
  <rcc rId="63541" sId="3" numFmtId="4">
    <oc r="F55">
      <v>647.45416999999998</v>
    </oc>
    <nc r="F55"/>
  </rcc>
  <rcc rId="63542" sId="3" numFmtId="4">
    <nc r="F56">
      <v>65.732510000000005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0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.xml><?xml version="1.0" encoding="utf-8"?>
<revisions xmlns="http://schemas.openxmlformats.org/spreadsheetml/2006/main" xmlns:r="http://schemas.openxmlformats.org/officeDocument/2006/relationships">
  <rcc rId="59372" sId="3" numFmtId="4">
    <oc r="F21">
      <v>163.14641</v>
    </oc>
    <nc r="F21">
      <v>186.05123</v>
    </nc>
  </rcc>
  <rcc rId="59373" sId="3" numFmtId="4">
    <oc r="F22">
      <v>441.16858999999999</v>
    </oc>
    <nc r="F22">
      <v>1152.5570499999999</v>
    </nc>
  </rcc>
  <rcc rId="59374" sId="3" numFmtId="4">
    <oc r="F24">
      <v>2888.1900099999998</v>
    </oc>
    <nc r="F24">
      <v>3645.90825</v>
    </nc>
  </rcc>
  <rcc rId="59375" sId="3" numFmtId="4">
    <oc r="F25">
      <v>1659.4485500000001</v>
    </oc>
    <nc r="F25">
      <v>5832.3012600000002</v>
    </nc>
  </rcc>
  <rcc rId="59376" sId="3" numFmtId="4">
    <oc r="F27">
      <v>6252.6950200000001</v>
    </oc>
    <nc r="F27">
      <v>6269.0050199999996</v>
    </nc>
  </rcc>
  <rcc rId="59377" sId="3" numFmtId="4">
    <oc r="F29">
      <v>1795.2254700000001</v>
    </oc>
    <nc r="F29">
      <v>2078.7988799999998</v>
    </nc>
  </rcc>
  <rcc rId="59378" sId="3" numFmtId="4">
    <oc r="F30">
      <v>46.69</v>
    </oc>
    <nc r="F30">
      <v>55.19</v>
    </nc>
  </rcc>
  <rcc rId="59379" sId="3" numFmtId="4">
    <oc r="F41">
      <v>6815.9333800000004</v>
    </oc>
    <nc r="F41">
      <v>11436.451209999999</v>
    </nc>
  </rcc>
  <rcc rId="59380" sId="3" numFmtId="4">
    <oc r="F42">
      <v>1834.1455900000001</v>
    </oc>
    <nc r="F42">
      <v>2205.5276100000001</v>
    </nc>
  </rcc>
  <rcc rId="59381" sId="3" numFmtId="4">
    <oc r="F43">
      <v>432.49106</v>
    </oc>
    <nc r="F43">
      <v>483.85806000000002</v>
    </nc>
  </rcc>
  <rcc rId="59382" sId="3" numFmtId="4">
    <oc r="F47">
      <v>394.00283999999999</v>
    </oc>
    <nc r="F47">
      <v>446.87675999999999</v>
    </nc>
  </rcc>
  <rcc rId="59383" sId="3" numFmtId="4">
    <oc r="F49">
      <v>876.92142999999999</v>
    </oc>
    <nc r="F49">
      <v>1020.6917099999999</v>
    </nc>
  </rcc>
  <rcc rId="59384" sId="3" numFmtId="4">
    <oc r="F51">
      <v>801.89675</v>
    </oc>
    <nc r="F51">
      <v>875.35</v>
    </nc>
  </rcc>
  <rcc rId="59385" sId="3" numFmtId="4">
    <oc r="F55">
      <v>2556.0756799999999</v>
    </oc>
    <nc r="F55">
      <v>2725.5262400000001</v>
    </nc>
  </rcc>
  <rcc rId="59386" sId="3" numFmtId="4">
    <oc r="F56">
      <v>1198.6044400000001</v>
    </oc>
    <nc r="F56">
      <v>761.70399999999995</v>
    </nc>
  </rcc>
  <rcc rId="59387" sId="3" numFmtId="4">
    <oc r="F60">
      <v>1048.01405</v>
    </oc>
    <nc r="F60">
      <v>1092.69118</v>
    </nc>
  </rcc>
  <rcc rId="59388" sId="3" numFmtId="4">
    <oc r="F61">
      <v>490.71735999999999</v>
    </oc>
    <nc r="F61">
      <v>518.32316000000003</v>
    </nc>
  </rcc>
  <rcc rId="59389" sId="3" numFmtId="4">
    <oc r="F63">
      <v>92.156400000000005</v>
    </oc>
    <nc r="F63">
      <v>92.997969999999995</v>
    </nc>
  </rcc>
  <rcc rId="59390" sId="3" numFmtId="4">
    <oc r="F64">
      <v>20</v>
    </oc>
    <nc r="F64">
      <v>60</v>
    </nc>
  </rcc>
  <rfmt sheetId="3" sqref="F59">
    <dxf>
      <numFmt numFmtId="4" formatCode="#,##0.00"/>
    </dxf>
  </rfmt>
  <rfmt sheetId="3" sqref="F59">
    <dxf>
      <numFmt numFmtId="187" formatCode="#,##0.000"/>
    </dxf>
  </rfmt>
  <rfmt sheetId="3" sqref="F59">
    <dxf>
      <numFmt numFmtId="186" formatCode="#,##0.0000"/>
    </dxf>
  </rfmt>
  <rfmt sheetId="3" sqref="F59">
    <dxf>
      <numFmt numFmtId="172" formatCode="#,##0.00000"/>
    </dxf>
  </rfmt>
  <rfmt sheetId="3" sqref="F59">
    <dxf>
      <numFmt numFmtId="186" formatCode="#,##0.0000"/>
    </dxf>
  </rfmt>
  <rfmt sheetId="3" sqref="F59">
    <dxf>
      <numFmt numFmtId="187" formatCode="#,##0.000"/>
    </dxf>
  </rfmt>
  <rfmt sheetId="3" sqref="F59">
    <dxf>
      <numFmt numFmtId="4" formatCode="#,##0.00"/>
    </dxf>
  </rfmt>
  <rfmt sheetId="3" sqref="F59">
    <dxf>
      <numFmt numFmtId="167" formatCode="#,##0.0"/>
    </dxf>
  </rfmt>
  <rcc rId="59391" sId="3" numFmtId="4">
    <oc r="F67">
      <v>0</v>
    </oc>
    <nc r="F67">
      <v>25.901499999999999</v>
    </nc>
  </rcc>
  <rcc rId="59392" sId="3" numFmtId="4">
    <oc r="F70">
      <v>1347.3</v>
    </oc>
    <nc r="F70">
      <v>1497</v>
    </nc>
  </rcc>
  <rcc rId="59393" sId="3" numFmtId="4">
    <oc r="F72">
      <v>188476.84869000001</v>
    </oc>
    <nc r="F72">
      <v>201612.52632</v>
    </nc>
  </rcc>
  <rcc rId="59394" sId="3" numFmtId="4">
    <oc r="F73">
      <v>359463.22579</v>
    </oc>
    <nc r="F73">
      <v>397967.20231999998</v>
    </nc>
  </rcc>
  <rcc rId="59395" sId="3" numFmtId="4">
    <oc r="F74">
      <v>17219.59</v>
    </oc>
    <nc r="F74">
      <v>18736.419999999998</v>
    </nc>
  </rcc>
  <rcc rId="59396" sId="3" numFmtId="4">
    <oc r="F77">
      <v>-10214.6</v>
    </oc>
    <nc r="F77">
      <v>-10317.289699999999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1.xml><?xml version="1.0" encoding="utf-8"?>
<revisions xmlns="http://schemas.openxmlformats.org/spreadsheetml/2006/main" xmlns:r="http://schemas.openxmlformats.org/officeDocument/2006/relationships">
  <rcc rId="50055" sId="3" xfDxf="1" s="1" dxf="1">
    <nc r="B113" t="inlineStr">
      <is>
        <t>Капитальный и текущий ремонт объектов водоснабжения (водозаборных сооружений, водопроводов и др.) муниципальных образований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3" start="0" length="2147483647">
    <dxf>
      <font>
        <sz val="12"/>
      </font>
    </dxf>
  </rfmt>
  <rfmt sheetId="3" sqref="B113" start="0" length="2147483647">
    <dxf>
      <font>
        <i/>
      </font>
    </dxf>
  </rfmt>
  <rrc rId="50056" sId="3" ref="A114:XFD114" action="insertRow">
    <undo index="0" exp="area" ref3D="1" dr="$A$137:$XFD$137" dn="Z_61528DAC_5C4C_48F4_ADE2_8A724B05A086_.wvu.Rows" sId="3"/>
    <undo index="10" exp="area" ref3D="1" dr="$A$137:$XFD$138" dn="Z_F85EE840_0C31_454A_8951_832C2E9E0600_.wvu.Rows" sId="3"/>
    <undo index="16" exp="area" ref3D="1" dr="$A$137:$XFD$139" dn="Z_B31C8DB7_3E78_4144_A6B5_8DE36DE63F0E_.wvu.Rows" sId="3"/>
    <undo index="26" exp="area" ref3D="1" dr="$A$142:$XFD$143" dn="Z_A54C432C_6C68_4B53_A75C_446EB3A61B2B_.wvu.Rows" sId="3"/>
    <undo index="24" exp="area" ref3D="1" dr="$A$137:$XFD$139" dn="Z_A54C432C_6C68_4B53_A75C_446EB3A61B2B_.wvu.Rows" sId="3"/>
    <undo index="12" exp="area" ref3D="1" dr="$A$137:$XFD$138" dn="Z_5C539BE6_C8E0_453F_AB5E_9E58094195EA_.wvu.Rows" sId="3"/>
    <undo index="38" exp="area" ref3D="1" dr="$A$142:$XFD$143" dn="Z_42584DC0_1D41_4C93_9B38_C388E7B8DAC4_.wvu.Rows" sId="3"/>
    <undo index="36" exp="area" ref3D="1" dr="$A$137:$XFD$139" dn="Z_42584DC0_1D41_4C93_9B38_C388E7B8DAC4_.wvu.Rows" sId="3"/>
    <undo index="34" exp="area" ref3D="1" dr="$A$114:$XFD$114" dn="Z_42584DC0_1D41_4C93_9B38_C388E7B8DAC4_.wvu.Rows" sId="3"/>
    <undo index="0" exp="area" ref3D="1" dr="$A$137:$XFD$138" dn="Z_3DCB9AAA_F09C_4EA6_B992_F93E466D374A_.wvu.Rows" sId="3"/>
    <undo index="18" exp="area" ref3D="1" dr="$A$137:$XFD$139" dn="Z_1A52382B_3765_4E8C_903F_6B8919B7242E_.wvu.Rows" sId="3"/>
  </rrc>
  <rcc rId="50057" sId="3" xfDxf="1" s="1" dxf="1">
    <nc r="B114" t="inlineStr">
      <is>
        <t>Развитие водоснабжения в сельской местности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rc rId="50058" sId="3" ref="A116:XFD116" action="insertRow">
    <undo index="0" exp="area" ref3D="1" dr="$A$138:$XFD$138" dn="Z_61528DAC_5C4C_48F4_ADE2_8A724B05A086_.wvu.Rows" sId="3"/>
    <undo index="10" exp="area" ref3D="1" dr="$A$138:$XFD$139" dn="Z_F85EE840_0C31_454A_8951_832C2E9E0600_.wvu.Rows" sId="3"/>
    <undo index="16" exp="area" ref3D="1" dr="$A$138:$XFD$140" dn="Z_B31C8DB7_3E78_4144_A6B5_8DE36DE63F0E_.wvu.Rows" sId="3"/>
    <undo index="26" exp="area" ref3D="1" dr="$A$143:$XFD$144" dn="Z_A54C432C_6C68_4B53_A75C_446EB3A61B2B_.wvu.Rows" sId="3"/>
    <undo index="24" exp="area" ref3D="1" dr="$A$138:$XFD$140" dn="Z_A54C432C_6C68_4B53_A75C_446EB3A61B2B_.wvu.Rows" sId="3"/>
    <undo index="12" exp="area" ref3D="1" dr="$A$138:$XFD$139" dn="Z_5C539BE6_C8E0_453F_AB5E_9E58094195EA_.wvu.Rows" sId="3"/>
    <undo index="38" exp="area" ref3D="1" dr="$A$143:$XFD$144" dn="Z_42584DC0_1D41_4C93_9B38_C388E7B8DAC4_.wvu.Rows" sId="3"/>
    <undo index="36" exp="area" ref3D="1" dr="$A$138:$XFD$140" dn="Z_42584DC0_1D41_4C93_9B38_C388E7B8DAC4_.wvu.Rows" sId="3"/>
    <undo index="0" exp="area" ref3D="1" dr="$A$138:$XFD$139" dn="Z_3DCB9AAA_F09C_4EA6_B992_F93E466D374A_.wvu.Rows" sId="3"/>
    <undo index="18" exp="area" ref3D="1" dr="$A$138:$XFD$140" dn="Z_1A52382B_3765_4E8C_903F_6B8919B7242E_.wvu.Rows" sId="3"/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район!$A$1:$G$149</formula>
    <oldFormula>район!$A$1:$G$149</oldFormula>
  </rdn>
  <rdn rId="0" localSheetId="3" customView="1" name="Z_61528DAC_5C4C_48F4_ADE2_8A724B05A086_.wvu.Rows" hidden="1" oldHidden="1">
    <formula>район!$139:$139</formula>
    <oldFormula>район!$139:$139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2.xml><?xml version="1.0" encoding="utf-8"?>
<revisions xmlns="http://schemas.openxmlformats.org/spreadsheetml/2006/main" xmlns:r="http://schemas.openxmlformats.org/officeDocument/2006/relationships">
  <rcc rId="58988" sId="3" numFmtId="4">
    <oc r="C188">
      <v>23597.705999999998</v>
    </oc>
    <nc r="C188">
      <v>27649.149000000001</v>
    </nc>
  </rcc>
  <rcc rId="58989" sId="3" numFmtId="4">
    <oc r="D189">
      <v>0</v>
    </oc>
    <nc r="D189">
      <v>3422.1120999999998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21.xml><?xml version="1.0" encoding="utf-8"?>
<revisions xmlns="http://schemas.openxmlformats.org/spreadsheetml/2006/main" xmlns:r="http://schemas.openxmlformats.org/officeDocument/2006/relationships">
  <rcc rId="57486" sId="3" numFmtId="4">
    <oc r="D182">
      <v>6590.0535799999998</v>
    </oc>
    <nc r="D182">
      <v>6580.2015799999999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211.xml><?xml version="1.0" encoding="utf-8"?>
<revisions xmlns="http://schemas.openxmlformats.org/spreadsheetml/2006/main" xmlns:r="http://schemas.openxmlformats.org/officeDocument/2006/relationships">
  <rcc rId="53460" sId="3" numFmtId="4">
    <oc r="F27">
      <v>4672.9189999999999</v>
    </oc>
    <nc r="F27">
      <v>6117.4704099999999</v>
    </nc>
  </rcc>
  <rcc rId="53461" sId="3" numFmtId="4">
    <oc r="F29">
      <v>978.54148999999995</v>
    </oc>
    <nc r="F29">
      <v>1163.74899</v>
    </nc>
  </rcc>
  <rcc rId="53462" sId="3" numFmtId="4">
    <oc r="F30">
      <v>29.81</v>
    </oc>
    <nc r="F30">
      <v>34.74</v>
    </nc>
  </rcc>
  <rcc rId="53463" sId="3" numFmtId="4">
    <oc r="F41">
      <v>3888.0152400000002</v>
    </oc>
    <nc r="F41">
      <v>4205.9349599999996</v>
    </nc>
  </rcc>
  <rcc rId="53464" sId="3" numFmtId="4">
    <oc r="F42">
      <v>1033.8114599999999</v>
    </oc>
    <nc r="F42">
      <v>1289.46633</v>
    </nc>
  </rcc>
  <rcc rId="53465" sId="3" numFmtId="4">
    <oc r="F43">
      <v>231.67357999999999</v>
    </oc>
    <nc r="F43">
      <v>263.00605000000002</v>
    </nc>
  </rcc>
  <rcc rId="53466" sId="3" numFmtId="4">
    <oc r="F47">
      <v>218.22895</v>
    </oc>
    <nc r="F47">
      <v>268.92613</v>
    </nc>
  </rcc>
  <rcc rId="53467" sId="3" numFmtId="4">
    <oc r="F49">
      <v>558.73143000000005</v>
    </oc>
    <nc r="F49">
      <v>708.75891000000001</v>
    </nc>
  </rcc>
  <rcc rId="53468" sId="3" numFmtId="4">
    <oc r="F51">
      <v>432.56513000000001</v>
    </oc>
    <nc r="F51">
      <v>513.60428000000002</v>
    </nc>
  </rcc>
  <rcc rId="53469" sId="3" numFmtId="4">
    <oc r="F59">
      <v>632.03390999999999</v>
    </oc>
    <nc r="F59">
      <v>703.53332</v>
    </nc>
  </rcc>
  <rcc rId="53470" sId="3" numFmtId="4">
    <oc r="F60">
      <v>31.226009999999999</v>
    </oc>
    <nc r="F60">
      <v>41.754860000000001</v>
    </nc>
  </rcc>
  <rcc rId="53471" sId="3" numFmtId="4">
    <oc r="F62">
      <v>74.050110000000004</v>
    </oc>
    <nc r="F62">
      <v>75.728539999999995</v>
    </nc>
  </rcc>
  <rcc rId="53472" sId="3" numFmtId="4">
    <oc r="F66">
      <v>0.2</v>
    </oc>
    <nc r="F66">
      <v>0.86607999999999996</v>
    </nc>
  </rcc>
  <rcc rId="53473" sId="3" numFmtId="4">
    <oc r="F69">
      <v>748.5</v>
    </oc>
    <nc r="F69">
      <v>898.2</v>
    </nc>
  </rcc>
  <rcc rId="53474" sId="3" numFmtId="4">
    <oc r="F71">
      <v>64880.918539999999</v>
    </oc>
    <nc r="F71">
      <v>88197.140729999999</v>
    </nc>
  </rcc>
  <rcc rId="53475" sId="3" numFmtId="4">
    <oc r="F72">
      <v>191858.47529999999</v>
    </oc>
    <nc r="F72">
      <v>249279.08241999999</v>
    </nc>
  </rcc>
  <rcc rId="53476" sId="3" numFmtId="4">
    <oc r="F73">
      <v>7957.55</v>
    </oc>
    <nc r="F73">
      <v>12586.16</v>
    </nc>
  </rcc>
  <rcc rId="53477" sId="3" numFmtId="4">
    <oc r="F74">
      <v>462.49475000000001</v>
    </oc>
    <nc r="F74">
      <v>2206.79927</v>
    </nc>
  </rcc>
  <rcc rId="53478" sId="3" numFmtId="4">
    <oc r="F76">
      <v>-1841.36194</v>
    </oc>
    <nc r="F76">
      <v>-10214.563319999999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3" customView="1" name="Z_61528DAC_5C4C_48F4_ADE2_8A724B05A086_.wvu.Rows" hidden="1" oldHidden="1">
    <formula>район!$201:$201</formula>
    <oldFormula>район!$201:$201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.xml><?xml version="1.0" encoding="utf-8"?>
<revisions xmlns="http://schemas.openxmlformats.org/spreadsheetml/2006/main" xmlns:r="http://schemas.openxmlformats.org/officeDocument/2006/relationships">
  <rcc rId="64590" sId="3">
    <oc r="C3" t="inlineStr">
      <is>
        <t xml:space="preserve">                                               2023 год</t>
      </is>
    </oc>
    <nc r="C3" t="inlineStr">
      <is>
        <t xml:space="preserve">                                               2024 год</t>
      </is>
    </nc>
  </rcc>
  <rcc rId="64591" sId="3">
    <oc r="F3" t="inlineStr">
      <is>
        <t xml:space="preserve">                      2022 год</t>
      </is>
    </oc>
    <nc r="F3" t="inlineStr">
      <is>
        <t xml:space="preserve">                      2023 год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.xml><?xml version="1.0" encoding="utf-8"?>
<revisions xmlns="http://schemas.openxmlformats.org/spreadsheetml/2006/main" xmlns:r="http://schemas.openxmlformats.org/officeDocument/2006/relationships">
  <rfmt sheetId="3" sqref="B145:B146" start="0" length="2147483647">
    <dxf>
      <font>
        <i/>
      </font>
    </dxf>
  </rfmt>
  <rfmt sheetId="3" sqref="B145:B146" start="0" length="2147483647">
    <dxf>
      <font>
        <sz val="16"/>
      </font>
    </dxf>
  </rfmt>
  <rfmt sheetId="3" sqref="A145:A146" start="0" length="2147483647">
    <dxf>
      <font>
        <sz val="16"/>
      </font>
    </dxf>
  </rfmt>
  <rfmt sheetId="3" sqref="A145:A146" start="0" length="2147483647">
    <dxf>
      <font>
        <i/>
      </font>
    </dxf>
  </rfmt>
  <rfmt sheetId="3" sqref="A133:A140" start="0" length="2147483647">
    <dxf>
      <font>
        <i/>
      </font>
    </dxf>
  </rfmt>
  <rfmt sheetId="3" sqref="A133:A140" start="0" length="2147483647">
    <dxf>
      <font>
        <i val="0"/>
      </font>
    </dxf>
  </rfmt>
  <rfmt sheetId="3" sqref="A133:A140" start="0" length="2147483647">
    <dxf>
      <font>
        <i/>
      </font>
    </dxf>
  </rfmt>
  <rfmt sheetId="3" sqref="A117:A120" start="0" length="2147483647">
    <dxf>
      <font>
        <i/>
      </font>
    </dxf>
  </rfmt>
  <rfmt sheetId="3" sqref="A102:A104" start="0" length="2147483647">
    <dxf>
      <font>
        <i/>
      </font>
    </dxf>
  </rfmt>
  <rfmt sheetId="3" sqref="A149:A151" start="0" length="2147483647">
    <dxf>
      <font>
        <i/>
      </font>
    </dxf>
  </rfmt>
  <rfmt sheetId="3" sqref="A153:A156" start="0" length="2147483647">
    <dxf>
      <font>
        <i/>
      </font>
    </dxf>
  </rfmt>
  <rrc rId="64274" sId="3" ref="A160:XFD160" action="deleteRow">
    <undo index="0" exp="area" ref3D="1" dr="$A$195:$XFD$195" dn="Z_61528DAC_5C4C_48F4_ADE2_8A724B05A086_.wvu.Rows" sId="3"/>
    <undo index="16" exp="area" ref3D="1" dr="$A$190:$XFD$191" dn="Z_B31C8DB7_3E78_4144_A6B5_8DE36DE63F0E_.wvu.Rows" sId="3"/>
    <undo index="26" exp="area" ref3D="1" dr="$A$194:$XFD$195" dn="Z_A54C432C_6C68_4B53_A75C_446EB3A61B2B_.wvu.Rows" sId="3"/>
    <undo index="24" exp="area" ref3D="1" dr="$A$190:$XFD$191" dn="Z_A54C432C_6C68_4B53_A75C_446EB3A61B2B_.wvu.Rows" sId="3"/>
    <undo index="12" exp="area" ref3D="1" dr="$A$190:$XFD$190" dn="Z_5C539BE6_C8E0_453F_AB5E_9E58094195EA_.wvu.Rows" sId="3"/>
    <undo index="38" exp="area" ref3D="1" dr="$A$194:$XFD$195" dn="Z_42584DC0_1D41_4C93_9B38_C388E7B8DAC4_.wvu.Rows" sId="3"/>
    <undo index="36" exp="area" ref3D="1" dr="$A$190:$XFD$191" dn="Z_42584DC0_1D41_4C93_9B38_C388E7B8DAC4_.wvu.Rows" sId="3"/>
    <undo index="0" exp="area" ref3D="1" dr="$A$190:$XFD$190" dn="Z_3DCB9AAA_F09C_4EA6_B992_F93E466D374A_.wvu.Rows" sId="3"/>
    <undo index="18" exp="area" ref3D="1" dr="$A$190:$XFD$191" dn="Z_1A52382B_3765_4E8C_903F_6B8919B7242E_.wvu.Rows" sId="3"/>
    <rfmt sheetId="3" xfDxf="1" s="1" sqref="A160:XFD160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60" t="inlineStr">
        <is>
          <t>Ц71</t>
        </is>
      </nc>
      <ndxf>
        <font>
          <i/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60" t="inlineStr">
        <is>
          <t>Софинансирование расходных обязательств муниципальных образований, связанных с повышением заработной платы педагогических работников муниципальных организаций дополнительного образования детей в соответствии с Указом Президента Российской Федерации от 1 июня 2012 года № 761 "О Национальной стратегии действий в интересах детей на 2012-2017 годы"</t>
        </is>
      </nc>
      <ndxf>
        <font>
          <i/>
          <sz val="16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="1" sqref="C160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60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160">
        <f>SUM(D160/C160*100)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160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60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район!$A$1:$G$198</formula>
    <oldFormula>район!$A$1:$G$198</oldFormula>
  </rdn>
  <rdn rId="0" localSheetId="3" customView="1" name="Z_61528DAC_5C4C_48F4_ADE2_8A724B05A086_.wvu.Rows" hidden="1" oldHidden="1">
    <formula>район!$194:$194</formula>
    <oldFormula>район!$194:$194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11.xml><?xml version="1.0" encoding="utf-8"?>
<revisions xmlns="http://schemas.openxmlformats.org/spreadsheetml/2006/main" xmlns:r="http://schemas.openxmlformats.org/officeDocument/2006/relationships">
  <rcc rId="50510" sId="3" numFmtId="4">
    <oc r="D84">
      <v>15996.008519999999</v>
    </oc>
    <nc r="D84">
      <v>21265.78947</v>
    </nc>
  </rcc>
  <rcc rId="50511" sId="3" numFmtId="4">
    <oc r="C88">
      <v>14269.701999999999</v>
    </oc>
    <nc r="C88">
      <v>14157.88983</v>
    </nc>
  </rcc>
  <rcc rId="50512" sId="3" numFmtId="4">
    <oc r="C89">
      <v>25318.928</v>
    </oc>
    <nc r="C89">
      <v>26916.257320000001</v>
    </nc>
  </rcc>
  <rcc rId="50513" sId="3" numFmtId="4">
    <oc r="D89">
      <v>8789.5268799999994</v>
    </oc>
    <nc r="D89">
      <v>12876.22688</v>
    </nc>
  </rcc>
  <rcc rId="50514" sId="3" numFmtId="4">
    <oc r="D91">
      <v>492.31132000000002</v>
    </oc>
    <nc r="D91">
      <v>616.43592000000001</v>
    </nc>
  </rcc>
  <rcc rId="50515" sId="3" numFmtId="4">
    <oc r="D94">
      <v>350.27891</v>
    </oc>
    <nc r="D94">
      <v>463.23151000000001</v>
    </nc>
  </rcc>
  <rcc rId="50516" sId="3" numFmtId="4">
    <oc r="D95">
      <v>900.91949</v>
    </oc>
    <nc r="D95">
      <v>1183.56034</v>
    </nc>
  </rcc>
  <rcc rId="50517" sId="3" numFmtId="4">
    <oc r="D97">
      <v>15.4</v>
    </oc>
    <nc r="D97">
      <v>71.099999999999994</v>
    </nc>
  </rcc>
  <rcc rId="50518" sId="3" numFmtId="4">
    <oc r="D102">
      <v>15204.48993</v>
    </oc>
    <nc r="D102">
      <v>15865.82567</v>
    </nc>
  </rcc>
  <rcc rId="50519" sId="3" numFmtId="4">
    <oc r="D108">
      <v>242.85400000000001</v>
    </oc>
    <nc r="D108">
      <v>388.25400000000002</v>
    </nc>
  </rcc>
  <rcc rId="50520" sId="3" numFmtId="4">
    <oc r="D110">
      <v>134.70878999999999</v>
    </oc>
    <nc r="D110">
      <v>217.68204</v>
    </nc>
  </rcc>
  <rcc rId="50521" sId="3" numFmtId="4">
    <oc r="D113">
      <v>1322.194</v>
    </oc>
    <nc r="D113">
      <v>1599.2293500000001</v>
    </nc>
  </rcc>
  <rcc rId="50522" sId="3" numFmtId="4">
    <oc r="D118">
      <v>2857.8270600000001</v>
    </oc>
    <nc r="D118">
      <v>5958.1464800000003</v>
    </nc>
  </rcc>
  <rcc rId="50523" sId="3" numFmtId="4">
    <oc r="D128">
      <v>40407.626060000002</v>
    </oc>
    <nc r="D128">
      <v>50048.729140000003</v>
    </nc>
  </rcc>
  <rcc rId="50524" sId="3" numFmtId="4">
    <oc r="D129">
      <v>148332.85195000001</v>
    </oc>
    <nc r="D129">
      <v>172501.43943</v>
    </nc>
  </rcc>
  <rcc rId="50525" sId="3" numFmtId="4">
    <oc r="D130">
      <v>12166.0088</v>
    </oc>
    <nc r="D130">
      <v>14195.100060000001</v>
    </nc>
  </rcc>
  <rcc rId="50526" sId="3" numFmtId="4">
    <oc r="D132">
      <v>58.7</v>
    </oc>
    <nc r="D132">
      <v>74.313800000000001</v>
    </nc>
  </rcc>
  <rcc rId="50527" sId="3" numFmtId="4">
    <oc r="D133">
      <v>1461.2748300000001</v>
    </oc>
    <nc r="D133">
      <v>2021.26647</v>
    </nc>
  </rcc>
  <rcc rId="50528" sId="3" numFmtId="4">
    <oc r="D135">
      <v>21839.532090000001</v>
    </oc>
    <nc r="D135">
      <v>29942.85497</v>
    </nc>
  </rcc>
  <rcc rId="50529" sId="3" numFmtId="4">
    <oc r="D136">
      <v>316.94242000000003</v>
    </oc>
    <nc r="D136">
      <v>455.15374000000003</v>
    </nc>
  </rcc>
  <rcc rId="50530" sId="3" numFmtId="4">
    <oc r="D139">
      <v>2545.3236499999998</v>
    </oc>
    <nc r="D139">
      <v>3130.0063700000001</v>
    </nc>
  </rcc>
  <rcc rId="50531" sId="3" numFmtId="4">
    <oc r="D140">
      <v>15785.8539</v>
    </oc>
    <nc r="D140">
      <v>18193.269899999999</v>
    </nc>
  </rcc>
  <rcc rId="50532" sId="3" numFmtId="4">
    <oc r="D141">
      <v>19.226659999999999</v>
    </oc>
    <nc r="D141">
      <v>24.344259999999998</v>
    </nc>
  </rcc>
  <rcc rId="50533" sId="3" numFmtId="4">
    <oc r="D143">
      <v>323.35000000000002</v>
    </oc>
    <nc r="D143">
      <v>358.17500000000001</v>
    </nc>
  </rcc>
  <rcc rId="50534" sId="3" numFmtId="4">
    <oc r="D144">
      <v>3649.66</v>
    </oc>
    <nc r="D144">
      <v>5467.8419999999996</v>
    </nc>
  </rcc>
  <rcc rId="50535" sId="3" numFmtId="4">
    <oc r="D86">
      <v>1848.2099800000001</v>
    </oc>
    <nc r="D86">
      <v>2751.9206899999999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2.xml><?xml version="1.0" encoding="utf-8"?>
<revisions xmlns="http://schemas.openxmlformats.org/spreadsheetml/2006/main" xmlns:r="http://schemas.openxmlformats.org/officeDocument/2006/relationships">
  <rcc rId="60990" sId="3" numFmtId="4">
    <oc r="C189">
      <v>15758.943600000001</v>
    </oc>
    <nc r="C189">
      <v>15858</v>
    </nc>
  </rcc>
  <rcc rId="60991" sId="3" numFmtId="4">
    <oc r="D190">
      <v>5007.7830000000004</v>
    </oc>
    <nc r="D190">
      <v>7843.5060000000003</v>
    </nc>
  </rcc>
  <rcc rId="60992" sId="3" numFmtId="4">
    <oc r="C195">
      <v>919</v>
    </oc>
    <nc r="C195">
      <v>1091.4459999999999</v>
    </nc>
  </rcc>
  <rcc rId="60993" sId="3" numFmtId="4">
    <oc r="C194">
      <v>919</v>
    </oc>
    <nc r="C194">
      <v>1091.4000000000001</v>
    </nc>
  </rcc>
  <rcc rId="60994" sId="3" numFmtId="4">
    <oc r="D195">
      <v>786.08079999999995</v>
    </oc>
    <nc r="D195">
      <v>911.56129999999996</v>
    </nc>
  </rcc>
  <rcc rId="60995" sId="3" numFmtId="4">
    <oc r="D194">
      <v>834.66579999999999</v>
    </oc>
    <nc r="D194">
      <v>911.56129999999996</v>
    </nc>
  </rcc>
  <rcc rId="60996" sId="3" numFmtId="4">
    <oc r="C198">
      <v>1818.182</v>
    </oc>
    <nc r="C198">
      <v>2629.7982000000002</v>
    </nc>
  </rcc>
  <rcc rId="60997" sId="3" numFmtId="4">
    <oc r="C196">
      <v>7891.05</v>
    </oc>
    <nc r="C196">
      <v>8702.6661999999997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211.xml><?xml version="1.0" encoding="utf-8"?>
<revisions xmlns="http://schemas.openxmlformats.org/spreadsheetml/2006/main" xmlns:r="http://schemas.openxmlformats.org/officeDocument/2006/relationships">
  <rrc rId="51951" sId="3" ref="A147:XFD147" action="insertRow">
    <undo index="16" exp="area" ref3D="1" dr="$A$159:$XFD$160" dn="Z_B31C8DB7_3E78_4144_A6B5_8DE36DE63F0E_.wvu.Rows" sId="3"/>
    <undo index="26" exp="area" ref3D="1" dr="$A$163:$XFD$164" dn="Z_A54C432C_6C68_4B53_A75C_446EB3A61B2B_.wvu.Rows" sId="3"/>
    <undo index="24" exp="area" ref3D="1" dr="$A$159:$XFD$160" dn="Z_A54C432C_6C68_4B53_A75C_446EB3A61B2B_.wvu.Rows" sId="3"/>
    <undo index="12" exp="area" ref3D="1" dr="$A$159:$XFD$159" dn="Z_5C539BE6_C8E0_453F_AB5E_9E58094195EA_.wvu.Rows" sId="3"/>
    <undo index="38" exp="area" ref3D="1" dr="$A$163:$XFD$164" dn="Z_42584DC0_1D41_4C93_9B38_C388E7B8DAC4_.wvu.Rows" sId="3"/>
    <undo index="36" exp="area" ref3D="1" dr="$A$159:$XFD$160" dn="Z_42584DC0_1D41_4C93_9B38_C388E7B8DAC4_.wvu.Rows" sId="3"/>
    <undo index="0" exp="area" ref3D="1" dr="$A$159:$XFD$159" dn="Z_3DCB9AAA_F09C_4EA6_B992_F93E466D374A_.wvu.Rows" sId="3"/>
    <undo index="18" exp="area" ref3D="1" dr="$A$159:$XFD$160" dn="Z_1A52382B_3765_4E8C_903F_6B8919B7242E_.wvu.Rows" sId="3"/>
  </rrc>
  <rrc rId="51952" sId="3" ref="A147:XFD147" action="insertRow">
    <undo index="16" exp="area" ref3D="1" dr="$A$160:$XFD$161" dn="Z_B31C8DB7_3E78_4144_A6B5_8DE36DE63F0E_.wvu.Rows" sId="3"/>
    <undo index="26" exp="area" ref3D="1" dr="$A$164:$XFD$165" dn="Z_A54C432C_6C68_4B53_A75C_446EB3A61B2B_.wvu.Rows" sId="3"/>
    <undo index="24" exp="area" ref3D="1" dr="$A$160:$XFD$161" dn="Z_A54C432C_6C68_4B53_A75C_446EB3A61B2B_.wvu.Rows" sId="3"/>
    <undo index="12" exp="area" ref3D="1" dr="$A$160:$XFD$160" dn="Z_5C539BE6_C8E0_453F_AB5E_9E58094195EA_.wvu.Rows" sId="3"/>
    <undo index="38" exp="area" ref3D="1" dr="$A$164:$XFD$165" dn="Z_42584DC0_1D41_4C93_9B38_C388E7B8DAC4_.wvu.Rows" sId="3"/>
    <undo index="36" exp="area" ref3D="1" dr="$A$160:$XFD$161" dn="Z_42584DC0_1D41_4C93_9B38_C388E7B8DAC4_.wvu.Rows" sId="3"/>
    <undo index="0" exp="area" ref3D="1" dr="$A$160:$XFD$160" dn="Z_3DCB9AAA_F09C_4EA6_B992_F93E466D374A_.wvu.Rows" sId="3"/>
    <undo index="18" exp="area" ref3D="1" dr="$A$160:$XFD$161" dn="Z_1A52382B_3765_4E8C_903F_6B8919B7242E_.wvu.Rows" sId="3"/>
  </rrc>
  <rrc rId="51953" sId="3" ref="A147:XFD147" action="insertRow">
    <undo index="16" exp="area" ref3D="1" dr="$A$161:$XFD$162" dn="Z_B31C8DB7_3E78_4144_A6B5_8DE36DE63F0E_.wvu.Rows" sId="3"/>
    <undo index="26" exp="area" ref3D="1" dr="$A$165:$XFD$166" dn="Z_A54C432C_6C68_4B53_A75C_446EB3A61B2B_.wvu.Rows" sId="3"/>
    <undo index="24" exp="area" ref3D="1" dr="$A$161:$XFD$162" dn="Z_A54C432C_6C68_4B53_A75C_446EB3A61B2B_.wvu.Rows" sId="3"/>
    <undo index="12" exp="area" ref3D="1" dr="$A$161:$XFD$161" dn="Z_5C539BE6_C8E0_453F_AB5E_9E58094195EA_.wvu.Rows" sId="3"/>
    <undo index="38" exp="area" ref3D="1" dr="$A$165:$XFD$166" dn="Z_42584DC0_1D41_4C93_9B38_C388E7B8DAC4_.wvu.Rows" sId="3"/>
    <undo index="36" exp="area" ref3D="1" dr="$A$161:$XFD$162" dn="Z_42584DC0_1D41_4C93_9B38_C388E7B8DAC4_.wvu.Rows" sId="3"/>
    <undo index="0" exp="area" ref3D="1" dr="$A$161:$XFD$161" dn="Z_3DCB9AAA_F09C_4EA6_B992_F93E466D374A_.wvu.Rows" sId="3"/>
    <undo index="18" exp="area" ref3D="1" dr="$A$161:$XFD$162" dn="Z_1A52382B_3765_4E8C_903F_6B8919B7242E_.wvu.Rows" sId="3"/>
  </rrc>
  <rcc rId="51954" sId="3" xfDxf="1" s="1" dxf="1">
    <nc r="B147" t="inlineStr">
      <is>
        <t>Обеспечение деятельности муниципальных учреждений культурно-досугового типа и народного творчества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7" start="0" length="2147483647">
    <dxf>
      <font>
        <i/>
      </font>
    </dxf>
  </rfmt>
  <rcc rId="51955" sId="3" numFmtId="4">
    <nc r="C147">
      <v>30137.475999999999</v>
    </nc>
  </rcc>
  <rcc rId="51956" sId="3" numFmtId="4">
    <nc r="D147">
      <v>12186.43491</v>
    </nc>
  </rcc>
  <rcc rId="51957" sId="3">
    <nc r="E147">
      <f>SUM(D147/C147*100)</f>
    </nc>
  </rcc>
  <rcc rId="51958" sId="3" xfDxf="1" s="1" dxf="1">
    <nc r="B148" t="inlineStr">
      <is>
        <t>Обеспечение деятельности театров, концертных и других организаций исполнительских искусств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8" start="0" length="2147483647">
    <dxf>
      <font>
        <i/>
      </font>
    </dxf>
  </rfmt>
  <rcc rId="51959" sId="3" numFmtId="4">
    <nc r="C148">
      <v>3272</v>
    </nc>
  </rcc>
  <rcc rId="51960" sId="3" numFmtId="4">
    <nc r="D148">
      <v>0</v>
    </nc>
  </rcc>
  <rcc rId="51961" sId="3">
    <nc r="E148">
      <f>SUM(D148/C148*100)</f>
    </nc>
  </rcc>
  <rcc rId="51962" sId="3" xfDxf="1" s="1" dxf="1">
    <nc r="B149" t="inlineStr">
      <is>
        <t>Обеспечение деятельности муниципальных библиотек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9" start="0" length="2147483647">
    <dxf>
      <font>
        <i/>
      </font>
    </dxf>
  </rfmt>
  <rcc rId="51963" sId="3" numFmtId="4">
    <nc r="C149">
      <v>13709.6</v>
    </nc>
  </rcc>
  <rcc rId="51964" sId="3" numFmtId="4">
    <nc r="D149">
      <v>5411.5</v>
    </nc>
  </rcc>
  <rcc rId="51965" sId="3">
    <nc r="E149">
      <f>SUM(D149/C149*100)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район!$A$1:$G$171</formula>
    <oldFormula>район!$A$1:$G$171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22.xml><?xml version="1.0" encoding="utf-8"?>
<revisions xmlns="http://schemas.openxmlformats.org/spreadsheetml/2006/main" xmlns:r="http://schemas.openxmlformats.org/officeDocument/2006/relationships">
  <rcc rId="57333" sId="3" numFmtId="4">
    <oc r="D155">
      <v>3611.99</v>
    </oc>
    <nc r="D155">
      <v>3922.59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2.xml><?xml version="1.0" encoding="utf-8"?>
<revisions xmlns="http://schemas.openxmlformats.org/spreadsheetml/2006/main" xmlns:r="http://schemas.openxmlformats.org/officeDocument/2006/relationships">
  <rrc rId="51995" sId="3" ref="A145:XFD145" action="insertRow">
    <undo index="16" exp="area" ref3D="1" dr="$A$162:$XFD$163" dn="Z_B31C8DB7_3E78_4144_A6B5_8DE36DE63F0E_.wvu.Rows" sId="3"/>
    <undo index="26" exp="area" ref3D="1" dr="$A$166:$XFD$167" dn="Z_A54C432C_6C68_4B53_A75C_446EB3A61B2B_.wvu.Rows" sId="3"/>
    <undo index="24" exp="area" ref3D="1" dr="$A$162:$XFD$163" dn="Z_A54C432C_6C68_4B53_A75C_446EB3A61B2B_.wvu.Rows" sId="3"/>
    <undo index="12" exp="area" ref3D="1" dr="$A$162:$XFD$162" dn="Z_5C539BE6_C8E0_453F_AB5E_9E58094195EA_.wvu.Rows" sId="3"/>
    <undo index="38" exp="area" ref3D="1" dr="$A$166:$XFD$167" dn="Z_42584DC0_1D41_4C93_9B38_C388E7B8DAC4_.wvu.Rows" sId="3"/>
    <undo index="36" exp="area" ref3D="1" dr="$A$162:$XFD$163" dn="Z_42584DC0_1D41_4C93_9B38_C388E7B8DAC4_.wvu.Rows" sId="3"/>
    <undo index="0" exp="area" ref3D="1" dr="$A$162:$XFD$162" dn="Z_3DCB9AAA_F09C_4EA6_B992_F93E466D374A_.wvu.Rows" sId="3"/>
    <undo index="18" exp="area" ref3D="1" dr="$A$162:$XFD$163" dn="Z_1A52382B_3765_4E8C_903F_6B8919B7242E_.wvu.Rows" sId="3"/>
  </rrc>
  <rrc rId="51996" sId="3" ref="A145:XFD145" action="insertRow">
    <undo index="16" exp="area" ref3D="1" dr="$A$163:$XFD$164" dn="Z_B31C8DB7_3E78_4144_A6B5_8DE36DE63F0E_.wvu.Rows" sId="3"/>
    <undo index="26" exp="area" ref3D="1" dr="$A$167:$XFD$168" dn="Z_A54C432C_6C68_4B53_A75C_446EB3A61B2B_.wvu.Rows" sId="3"/>
    <undo index="24" exp="area" ref3D="1" dr="$A$163:$XFD$164" dn="Z_A54C432C_6C68_4B53_A75C_446EB3A61B2B_.wvu.Rows" sId="3"/>
    <undo index="12" exp="area" ref3D="1" dr="$A$163:$XFD$163" dn="Z_5C539BE6_C8E0_453F_AB5E_9E58094195EA_.wvu.Rows" sId="3"/>
    <undo index="38" exp="area" ref3D="1" dr="$A$167:$XFD$168" dn="Z_42584DC0_1D41_4C93_9B38_C388E7B8DAC4_.wvu.Rows" sId="3"/>
    <undo index="36" exp="area" ref3D="1" dr="$A$163:$XFD$164" dn="Z_42584DC0_1D41_4C93_9B38_C388E7B8DAC4_.wvu.Rows" sId="3"/>
    <undo index="0" exp="area" ref3D="1" dr="$A$163:$XFD$163" dn="Z_3DCB9AAA_F09C_4EA6_B992_F93E466D374A_.wvu.Rows" sId="3"/>
    <undo index="18" exp="area" ref3D="1" dr="$A$163:$XFD$164" dn="Z_1A52382B_3765_4E8C_903F_6B8919B7242E_.wvu.Rows" sId="3"/>
  </rrc>
  <rcc rId="51997" sId="3" xfDxf="1" s="1" dxf="1">
    <nc r="B145" t="inlineStr">
      <is>
        <t>Обеспечение отдыха и оздоровления детей, в том числе детей, находящихся в трудной жизненной ситуации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5" start="0" length="2147483647">
    <dxf>
      <font>
        <i/>
      </font>
    </dxf>
  </rfmt>
  <rcc rId="51998" sId="3" numFmtId="4">
    <nc r="C145">
      <v>2637.5</v>
    </nc>
  </rcc>
  <rcc rId="51999" sId="3" numFmtId="4">
    <nc r="D145">
      <v>581.49599999999998</v>
    </nc>
  </rcc>
  <rcc rId="52000" sId="3">
    <nc r="E145">
      <f>SUM(D145/C145*100)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район!$A$1:$G$173</formula>
    <oldFormula>район!$A$1:$G$173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3.xml><?xml version="1.0" encoding="utf-8"?>
<revisions xmlns="http://schemas.openxmlformats.org/spreadsheetml/2006/main" xmlns:r="http://schemas.openxmlformats.org/officeDocument/2006/relationships">
  <rcc rId="60728" sId="3" numFmtId="4">
    <oc r="C160">
      <v>21784.917000000001</v>
    </oc>
    <nc r="C160">
      <v>22398.53529</v>
    </nc>
  </rcc>
  <rcc rId="60729" sId="3" numFmtId="4">
    <oc r="D160">
      <v>8875.3828200000007</v>
    </oc>
    <nc r="D160">
      <v>9203.2278200000001</v>
    </nc>
  </rcc>
  <rcc rId="60730" sId="3" numFmtId="4">
    <oc r="D162">
      <v>118.25</v>
    </oc>
    <nc r="D162">
      <v>200</v>
    </nc>
  </rcc>
  <rcc rId="60731" sId="3" numFmtId="4">
    <oc r="D163">
      <v>2662.2676999999999</v>
    </oc>
    <nc r="D163">
      <v>2928.4944700000001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31.xml><?xml version="1.0" encoding="utf-8"?>
<revisions xmlns="http://schemas.openxmlformats.org/spreadsheetml/2006/main" xmlns:r="http://schemas.openxmlformats.org/officeDocument/2006/relationships">
  <rcc rId="59581" sId="3" numFmtId="4">
    <oc r="D109">
      <v>11419.16181</v>
    </oc>
    <nc r="D109">
      <v>16848.612440000001</v>
    </nc>
  </rcc>
  <rrc rId="59582" sId="3" ref="A174:XFD174" action="insertRow">
    <undo index="0" exp="area" ref3D="1" dr="$A$202:$XFD$202" dn="Z_61528DAC_5C4C_48F4_ADE2_8A724B05A086_.wvu.Rows" sId="3"/>
    <undo index="16" exp="area" ref3D="1" dr="$A$197:$XFD$198" dn="Z_B31C8DB7_3E78_4144_A6B5_8DE36DE63F0E_.wvu.Rows" sId="3"/>
    <undo index="26" exp="area" ref3D="1" dr="$A$201:$XFD$202" dn="Z_A54C432C_6C68_4B53_A75C_446EB3A61B2B_.wvu.Rows" sId="3"/>
    <undo index="24" exp="area" ref3D="1" dr="$A$197:$XFD$198" dn="Z_A54C432C_6C68_4B53_A75C_446EB3A61B2B_.wvu.Rows" sId="3"/>
    <undo index="12" exp="area" ref3D="1" dr="$A$197:$XFD$197" dn="Z_5C539BE6_C8E0_453F_AB5E_9E58094195EA_.wvu.Rows" sId="3"/>
    <undo index="38" exp="area" ref3D="1" dr="$A$201:$XFD$202" dn="Z_42584DC0_1D41_4C93_9B38_C388E7B8DAC4_.wvu.Rows" sId="3"/>
    <undo index="36" exp="area" ref3D="1" dr="$A$197:$XFD$198" dn="Z_42584DC0_1D41_4C93_9B38_C388E7B8DAC4_.wvu.Rows" sId="3"/>
    <undo index="0" exp="area" ref3D="1" dr="$A$197:$XFD$197" dn="Z_3DCB9AAA_F09C_4EA6_B992_F93E466D374A_.wvu.Rows" sId="3"/>
    <undo index="18" exp="area" ref3D="1" dr="$A$197:$XFD$198" dn="Z_1A52382B_3765_4E8C_903F_6B8919B7242E_.wvu.Rows" sId="3"/>
  </rrc>
  <rcc rId="59583" sId="3" odxf="1" dxf="1">
    <nc r="A174" t="inlineStr">
      <is>
        <t>A62</t>
      </is>
    </nc>
    <odxf>
      <font>
        <i val="0"/>
        <sz val="18"/>
        <name val="Times New Roman"/>
        <scheme val="none"/>
      </font>
    </odxf>
    <ndxf>
      <font>
        <i/>
        <sz val="16"/>
        <name val="Times New Roman"/>
        <scheme val="none"/>
      </font>
    </ndxf>
  </rcc>
  <rcc rId="59584" sId="3" odxf="1" dxf="1">
    <nc r="B174" t="inlineStr">
      <is>
        <t>Релизация инициативных проектов</t>
      </is>
    </nc>
    <odxf>
      <font>
        <i val="0"/>
        <sz val="18"/>
        <name val="Times New Roman"/>
        <scheme val="none"/>
      </font>
    </odxf>
    <ndxf>
      <font>
        <i/>
        <sz val="14"/>
        <name val="Times New Roman"/>
        <scheme val="none"/>
      </font>
    </ndxf>
  </rcc>
  <rcc rId="59585" sId="3" numFmtId="4">
    <nc r="C174">
      <v>6780</v>
    </nc>
  </rcc>
  <rcc rId="59586" sId="3" numFmtId="4">
    <nc r="D174">
      <v>0</v>
    </nc>
  </rcc>
  <rcc rId="59587" sId="3">
    <nc r="E174">
      <f>SUM(D174/C174*100)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.xml><?xml version="1.0" encoding="utf-8"?>
<revisions xmlns="http://schemas.openxmlformats.org/spreadsheetml/2006/main" xmlns:r="http://schemas.openxmlformats.org/officeDocument/2006/relationships">
  <rcc rId="63282" sId="3" numFmtId="4">
    <nc r="C84">
      <v>78158.2</v>
    </nc>
  </rcc>
  <rcc rId="63283" sId="3" numFmtId="4">
    <nc r="D84">
      <v>1264.19751</v>
    </nc>
  </rcc>
  <rcc rId="63284" sId="3" numFmtId="4">
    <nc r="C85">
      <v>8.1</v>
    </nc>
  </rcc>
  <rcc rId="63285" sId="3" numFmtId="4">
    <nc r="C86">
      <v>7514.7</v>
    </nc>
  </rcc>
  <rcc rId="63286" sId="3" numFmtId="4">
    <nc r="D86">
      <v>84.89716</v>
    </nc>
  </rcc>
  <rcc rId="63287" sId="3" numFmtId="4">
    <nc r="C88">
      <v>14665.2</v>
    </nc>
  </rcc>
  <rcc rId="63288" sId="3" numFmtId="4">
    <nc r="C89">
      <v>35008.147779999999</v>
    </nc>
  </rcc>
  <rcc rId="63289" sId="3" numFmtId="4">
    <nc r="D89">
      <v>1813.5782099999999</v>
    </nc>
  </rcc>
  <rcc rId="63290" sId="3" numFmtId="4">
    <nc r="C92">
      <v>2135.3000000000002</v>
    </nc>
  </rcc>
  <rcc rId="63291" sId="3" numFmtId="4">
    <nc r="D92">
      <v>33.439399999999999</v>
    </nc>
  </rcc>
  <rcc rId="63292" sId="3" numFmtId="4">
    <nc r="C94">
      <v>1486.4</v>
    </nc>
  </rcc>
  <rcc rId="63293" sId="3" numFmtId="4">
    <nc r="D94">
      <v>27.956109999999999</v>
    </nc>
  </rcc>
  <rcc rId="63294" sId="3" numFmtId="4">
    <nc r="C95">
      <v>3301</v>
    </nc>
  </rcc>
  <rcc rId="63295" sId="3" numFmtId="4">
    <nc r="D95">
      <v>65.201310000000007</v>
    </nc>
  </rcc>
  <rcc rId="63296" sId="3" numFmtId="4">
    <nc r="C96">
      <v>5500</v>
    </nc>
  </rcc>
  <rcc rId="63297" sId="3" numFmtId="4">
    <nc r="D96">
      <v>1.5645</v>
    </nc>
  </rcc>
  <rcc rId="63298" sId="3" numFmtId="4">
    <nc r="C97">
      <v>1950</v>
    </nc>
  </rcc>
  <rcc rId="63299" sId="3" numFmtId="4">
    <nc r="C99">
      <v>250</v>
    </nc>
  </rcc>
  <rcc rId="63300" sId="3" numFmtId="4">
    <nc r="C101">
      <v>1115.53405</v>
    </nc>
  </rcc>
  <rcc rId="63301" sId="3" numFmtId="4">
    <oc r="C106">
      <v>1666.9270899999999</v>
    </oc>
    <nc r="C106">
      <v>0</v>
    </nc>
  </rcc>
  <rcc rId="63302" sId="3" numFmtId="4">
    <oc r="D106">
      <v>144.76052000000001</v>
    </oc>
    <nc r="D106">
      <v>0</v>
    </nc>
  </rcc>
  <rcc rId="63303" sId="3" numFmtId="4">
    <oc r="C108">
      <v>137235.00270000001</v>
    </oc>
    <nc r="C108">
      <v>113032.74383000001</v>
    </nc>
  </rcc>
  <rcc rId="63304" sId="3" numFmtId="4">
    <oc r="D108">
      <v>116528.1851</v>
    </oc>
    <nc r="D108">
      <v>0</v>
    </nc>
  </rcc>
  <rcc rId="63305" sId="3" numFmtId="4">
    <oc r="C118">
      <v>6247.0429999999997</v>
    </oc>
    <nc r="C118">
      <v>3345.4</v>
    </nc>
  </rcc>
  <rcc rId="63306" sId="3" numFmtId="4">
    <oc r="D118">
      <v>6216.4460600000002</v>
    </oc>
    <nc r="D118">
      <v>65.361999999999995</v>
    </nc>
  </rcc>
  <rcc rId="63307" sId="3" numFmtId="4">
    <oc r="C127">
      <v>10687.190039999999</v>
    </oc>
    <nc r="C127">
      <v>1000</v>
    </nc>
  </rcc>
  <rcc rId="63308" sId="3" numFmtId="4">
    <oc r="D127">
      <v>6916.2757700000002</v>
    </oc>
    <nc r="D127">
      <v>0</v>
    </nc>
  </rcc>
  <rcc rId="63309" sId="3" numFmtId="4">
    <oc r="C132">
      <v>174609.66703000001</v>
    </oc>
    <nc r="C132">
      <v>57449.299279999999</v>
    </nc>
  </rcc>
  <rcc rId="63310" sId="3" numFmtId="4">
    <oc r="D132">
      <v>133822.12010999999</v>
    </oc>
    <nc r="D132">
      <v>1757.55546</v>
    </nc>
  </rcc>
  <rcc rId="63311" sId="3" numFmtId="4">
    <oc r="F132">
      <v>71737.119659999997</v>
    </oc>
    <nc r="F132">
      <v>0</v>
    </nc>
  </rcc>
  <rcc rId="63312" sId="3" numFmtId="4">
    <oc r="F127">
      <v>30153.747520000001</v>
    </oc>
    <nc r="F127">
      <v>0</v>
    </nc>
  </rcc>
  <rcc rId="63313" sId="3" numFmtId="4">
    <oc r="C140">
      <v>79910.681679999994</v>
    </oc>
    <nc r="C140">
      <v>62390.675889999999</v>
    </nc>
  </rcc>
  <rcc rId="63314" sId="3" numFmtId="4">
    <oc r="D140">
      <v>47252.119169999998</v>
    </oc>
    <nc r="D140">
      <v>134.60679999999999</v>
    </nc>
  </rcc>
  <rcc rId="63315" sId="3" numFmtId="4">
    <oc r="C149">
      <v>3.7</v>
    </oc>
    <nc r="C149">
      <v>4.9000000000000004</v>
    </nc>
  </rcc>
  <rcc rId="63316" sId="3" numFmtId="4">
    <oc r="D149">
      <v>3.7</v>
    </oc>
    <nc r="D149">
      <v>0</v>
    </nc>
  </rcc>
  <rcc rId="63317" sId="3" numFmtId="4">
    <nc r="C152">
      <v>2150</v>
    </nc>
  </rcc>
  <rcc rId="63318" sId="3" numFmtId="4">
    <nc r="C154">
      <v>74461.2</v>
    </nc>
  </rcc>
  <rcc rId="63319" sId="3" numFmtId="4">
    <nc r="D154">
      <v>5600.7280000000001</v>
    </nc>
  </rcc>
  <rcc rId="63320" sId="3" numFmtId="4">
    <oc r="C159">
      <v>463403.826</v>
    </oc>
    <nc r="C159">
      <v>419151.82834000001</v>
    </nc>
  </rcc>
  <rcc rId="63321" sId="3" numFmtId="4">
    <oc r="D159">
      <v>453214.49125000002</v>
    </oc>
    <nc r="D159">
      <v>29078.755000000001</v>
    </nc>
  </rcc>
  <rcc rId="63322" sId="3" numFmtId="4">
    <oc r="C164">
      <v>29617.403200000001</v>
    </oc>
    <nc r="C164">
      <v>29961.7</v>
    </nc>
  </rcc>
  <rcc rId="63323" sId="3" numFmtId="4">
    <oc r="D164">
      <v>29614.545760000001</v>
    </oc>
    <nc r="D164">
      <v>1254.4380000000001</v>
    </nc>
  </rcc>
  <rcc rId="63324" sId="3" numFmtId="4">
    <oc r="C169">
      <v>70</v>
    </oc>
    <nc r="C169">
      <v>140</v>
    </nc>
  </rcc>
  <rcc rId="63325" sId="3" numFmtId="4">
    <oc r="D169">
      <v>48.6</v>
    </oc>
    <nc r="D169">
      <v>0</v>
    </nc>
  </rcc>
  <rcc rId="63326" sId="3" numFmtId="4">
    <oc r="C170">
      <v>505</v>
    </oc>
    <nc r="C170">
      <v>620</v>
    </nc>
  </rcc>
  <rcc rId="63327" sId="3" numFmtId="4">
    <oc r="D170">
      <v>421</v>
    </oc>
    <nc r="D170">
      <v>3.8</v>
    </nc>
  </rcc>
  <rcc rId="63328" sId="3" numFmtId="4">
    <oc r="C171">
      <v>8389.2340999999997</v>
    </oc>
    <nc r="C171">
      <v>8747.2999999999993</v>
    </nc>
  </rcc>
  <rcc rId="63329" sId="3" numFmtId="4">
    <oc r="D171">
      <v>8373.1581000000006</v>
    </oc>
    <nc r="D171">
      <v>86</v>
    </nc>
  </rcc>
  <rcc rId="63330" sId="3" numFmtId="4">
    <oc r="C172">
      <v>2606.154</v>
    </oc>
    <nc r="C172">
      <v>0</v>
    </nc>
  </rcc>
  <rcc rId="63331" sId="3" numFmtId="4">
    <oc r="D172">
      <v>2590.078</v>
    </oc>
    <nc r="D172">
      <v>0</v>
    </nc>
  </rcc>
  <rcc rId="63332" sId="3" numFmtId="4">
    <oc r="C174">
      <v>88582.572709999993</v>
    </oc>
    <nc r="C174">
      <v>84690.644440000004</v>
    </nc>
  </rcc>
  <rcc rId="63333" sId="3" numFmtId="4">
    <oc r="D174">
      <v>78706.217839999998</v>
    </oc>
    <nc r="D174">
      <v>4822.8</v>
    </nc>
  </rcc>
  <rcc rId="63334" sId="3" numFmtId="4">
    <oc r="C181">
      <v>1956.7</v>
    </oc>
    <nc r="C181">
      <v>1500</v>
    </nc>
  </rcc>
  <rcc rId="63335" sId="3" numFmtId="4">
    <oc r="D181">
      <v>1952.0867699999999</v>
    </oc>
    <nc r="D181">
      <v>0</v>
    </nc>
  </rcc>
  <rcc rId="63336" sId="3" numFmtId="4">
    <oc r="D183">
      <v>19.865310000000001</v>
    </oc>
    <nc r="D183">
      <v>16.609729999999999</v>
    </nc>
  </rcc>
  <rcc rId="63337" sId="3" numFmtId="4">
    <oc r="C184">
      <v>10091.38327</v>
    </oc>
    <nc r="C184">
      <v>10543.294089999999</v>
    </nc>
  </rcc>
  <rcc rId="63338" sId="3" numFmtId="4">
    <oc r="D184">
      <v>10047.64316</v>
    </oc>
    <nc r="D184">
      <v>134.1105</v>
    </nc>
  </rcc>
  <rcc rId="63339" sId="3" numFmtId="4">
    <oc r="C188">
      <v>57675.211000000003</v>
    </oc>
    <nc r="C188">
      <v>39073.423880000002</v>
    </nc>
  </rcc>
  <rcc rId="63340" sId="3" numFmtId="4">
    <oc r="D188">
      <v>57387.207640000001</v>
    </oc>
    <nc r="D188">
      <v>0</v>
    </nc>
  </rcc>
  <rcc rId="63341" sId="3" numFmtId="4">
    <oc r="C192">
      <v>80.900000000000006</v>
    </oc>
    <nc r="C192">
      <v>85.2</v>
    </nc>
  </rcc>
  <rcc rId="63342" sId="3" numFmtId="4">
    <oc r="D192">
      <v>80.900000000000006</v>
    </oc>
    <nc r="D192">
      <v>0</v>
    </nc>
  </rcc>
  <rcc rId="63343" sId="3" numFmtId="4">
    <oc r="C194">
      <v>1091.4459999999999</v>
    </oc>
    <nc r="C194">
      <v>1008.8049999999999</v>
    </nc>
  </rcc>
  <rcc rId="63344" sId="3" numFmtId="4">
    <oc r="D194">
      <v>1091.4459999999999</v>
    </oc>
    <nc r="D194">
      <v>0</v>
    </nc>
  </rcc>
  <rcc rId="63345" sId="3" numFmtId="4">
    <oc r="C196">
      <v>8702.6661999999997</v>
    </oc>
    <nc r="C196">
      <v>7747.2</v>
    </nc>
  </rcc>
  <rcc rId="63346" sId="3" numFmtId="4">
    <oc r="D196">
      <v>8702.6661999999997</v>
    </oc>
    <nc r="D196">
      <v>322.8</v>
    </nc>
  </rcc>
  <rcc rId="63347" sId="3" numFmtId="4">
    <oc r="F196">
      <v>7694.8789999999999</v>
    </oc>
    <nc r="F196">
      <v>0</v>
    </nc>
  </rcc>
  <rcc rId="63348" sId="3" numFmtId="4">
    <oc r="F194">
      <v>771.36599999999999</v>
    </oc>
    <nc r="F194">
      <v>0</v>
    </nc>
  </rcc>
  <rcc rId="63349" sId="3" numFmtId="4">
    <oc r="F202">
      <v>69.8</v>
    </oc>
    <nc r="F202">
      <v>0</v>
    </nc>
  </rcc>
  <rfmt sheetId="3" sqref="C205:D205">
    <dxf>
      <numFmt numFmtId="4" formatCode="#,##0.00"/>
    </dxf>
  </rfmt>
  <rfmt sheetId="3" sqref="C205:D205">
    <dxf>
      <numFmt numFmtId="187" formatCode="#,##0.000"/>
    </dxf>
  </rfmt>
  <rfmt sheetId="3" sqref="C205:D205">
    <dxf>
      <numFmt numFmtId="186" formatCode="#,##0.0000"/>
    </dxf>
  </rfmt>
  <rfmt sheetId="3" sqref="C205:D205">
    <dxf>
      <numFmt numFmtId="172" formatCode="#,##0.00000"/>
    </dxf>
  </rfmt>
  <rfmt sheetId="3" sqref="C205:D205">
    <dxf>
      <numFmt numFmtId="186" formatCode="#,##0.0000"/>
    </dxf>
  </rfmt>
  <rfmt sheetId="3" sqref="C205:D205">
    <dxf>
      <numFmt numFmtId="187" formatCode="#,##0.000"/>
    </dxf>
  </rfmt>
  <rfmt sheetId="3" sqref="C205:D205">
    <dxf>
      <numFmt numFmtId="4" formatCode="#,##0.00"/>
    </dxf>
  </rfmt>
  <rfmt sheetId="3" sqref="C205:D205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1.xml><?xml version="1.0" encoding="utf-8"?>
<revisions xmlns="http://schemas.openxmlformats.org/spreadsheetml/2006/main" xmlns:r="http://schemas.openxmlformats.org/officeDocument/2006/relationships">
  <rcc rId="60247" sId="3" numFmtId="4">
    <oc r="F63">
      <v>92.997969999999995</v>
    </oc>
    <nc r="F63">
      <v>93.29016</v>
    </nc>
  </rcc>
  <rcc rId="60248" sId="3" numFmtId="4">
    <oc r="F64">
      <v>60</v>
    </oc>
    <nc r="F64">
      <v>140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11.xml><?xml version="1.0" encoding="utf-8"?>
<revisions xmlns="http://schemas.openxmlformats.org/spreadsheetml/2006/main" xmlns:r="http://schemas.openxmlformats.org/officeDocument/2006/relationships">
  <rcc rId="60097" sId="3">
    <oc r="D4" t="inlineStr">
      <is>
        <t>исполнено на 01.11.2023 г.</t>
      </is>
    </oc>
    <nc r="D4" t="inlineStr">
      <is>
        <t>исполнено на 01.12.2023 г.</t>
      </is>
    </nc>
  </rcc>
  <rcc rId="60098" sId="3">
    <oc r="F4" t="inlineStr">
      <is>
        <t>исполнено на 01.11.2022г.</t>
      </is>
    </oc>
    <nc r="F4" t="inlineStr">
      <is>
        <t>исполнено на 01.12.2022г.</t>
      </is>
    </nc>
  </rcc>
  <rcc rId="60099" sId="3">
    <oc r="A2" t="inlineStr">
      <is>
        <t xml:space="preserve">                                                                                Моргаушского муниципального округа на 01.11.2023 г.</t>
      </is>
    </oc>
    <nc r="A2" t="inlineStr">
      <is>
        <t xml:space="preserve">                                                                                Моргаушского муниципального округа на 01.12.2023 г.</t>
      </is>
    </nc>
  </rcc>
  <rcc rId="60100" sId="3">
    <oc r="D81" t="inlineStr">
      <is>
        <t>исполнено на 01.11.2023 г.</t>
      </is>
    </oc>
    <nc r="D81" t="inlineStr">
      <is>
        <t>исполнено на 01.12.2023 г.</t>
      </is>
    </nc>
  </rcc>
  <rcc rId="60101" sId="3">
    <oc r="F81" t="inlineStr">
      <is>
        <t>исполнено на 01.11.2022г.</t>
      </is>
    </oc>
    <nc r="F81" t="inlineStr">
      <is>
        <t>исполнено на 01.12.2022г.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111.xml><?xml version="1.0" encoding="utf-8"?>
<revisions xmlns="http://schemas.openxmlformats.org/spreadsheetml/2006/main" xmlns:r="http://schemas.openxmlformats.org/officeDocument/2006/relationships">
  <rcc rId="52071" sId="3" numFmtId="4">
    <oc r="C154">
      <v>13709.6</v>
    </oc>
    <nc r="C154">
      <v>1274</v>
    </nc>
  </rcc>
  <rcc rId="52072" sId="3" numFmtId="4">
    <oc r="D154">
      <v>5411.5</v>
    </oc>
    <nc r="D154">
      <v>230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район!$A$1:$G$176</formula>
    <oldFormula>район!$A$1:$G$176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2.xml><?xml version="1.0" encoding="utf-8"?>
<revisions xmlns="http://schemas.openxmlformats.org/spreadsheetml/2006/main" xmlns:r="http://schemas.openxmlformats.org/officeDocument/2006/relationships">
  <rcc rId="61852" sId="3">
    <oc r="F81" t="inlineStr">
      <is>
        <t>исполнено на 01.12.2022г.</t>
      </is>
    </oc>
    <nc r="F81" t="inlineStr">
      <is>
        <t>исполнено на 01.01.2023г.</t>
      </is>
    </nc>
  </rcc>
  <rcc rId="61853" sId="3">
    <oc r="D4" t="inlineStr">
      <is>
        <t>исполнено на 29.12.2023 г.</t>
      </is>
    </oc>
    <nc r="D4" t="inlineStr">
      <is>
        <t>исполнено на 01.01.2024 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21.xml><?xml version="1.0" encoding="utf-8"?>
<revisions xmlns="http://schemas.openxmlformats.org/spreadsheetml/2006/main" xmlns:r="http://schemas.openxmlformats.org/officeDocument/2006/relationships">
  <rcc rId="61028" sId="3" numFmtId="4">
    <oc r="C7">
      <v>152367.51999999999</v>
    </oc>
    <nc r="C7">
      <v>155137.51999999999</v>
    </nc>
  </rcc>
  <rcc rId="61029" sId="3" numFmtId="4">
    <oc r="D7">
      <v>118160.21204</v>
    </oc>
    <nc r="D7">
      <v>141183.77544999999</v>
    </nc>
  </rcc>
  <rcc rId="61030" sId="3" numFmtId="4">
    <oc r="D9">
      <v>8249.9434000000001</v>
    </oc>
    <nc r="D9">
      <v>9115.9828400000006</v>
    </nc>
  </rcc>
  <rcc rId="61031" sId="3" numFmtId="4">
    <oc r="D10">
      <v>43.68721</v>
    </oc>
    <nc r="D10">
      <v>48.622909999999997</v>
    </nc>
  </rcc>
  <rcc rId="61032" sId="3" numFmtId="4">
    <oc r="D11">
      <v>8677.0625299999992</v>
    </oc>
    <nc r="D11">
      <v>9519.7731500000009</v>
    </nc>
  </rcc>
  <rcc rId="61033" sId="3" numFmtId="4">
    <oc r="D12">
      <v>-925.74190999999996</v>
    </oc>
    <nc r="D12">
      <v>-1012.86412</v>
    </nc>
  </rcc>
  <rcc rId="61034" sId="3" numFmtId="4">
    <oc r="D14">
      <v>20846.713019999999</v>
    </oc>
    <nc r="D14">
      <v>21213.260600000001</v>
    </nc>
  </rcc>
  <rcc rId="61035" sId="3" numFmtId="4">
    <oc r="D15">
      <v>-53.549320000000002</v>
    </oc>
    <nc r="D15">
      <v>-49.465110000000003</v>
    </nc>
  </rcc>
  <rcc rId="61036" sId="3" numFmtId="4">
    <oc r="D16">
      <v>2417.0533500000001</v>
    </oc>
    <nc r="D16">
      <v>2410.24773</v>
    </nc>
  </rcc>
  <rcc rId="61037" sId="3" numFmtId="4">
    <oc r="C17">
      <v>2500</v>
    </oc>
    <nc r="C17">
      <v>1000</v>
    </nc>
  </rcc>
  <rcc rId="61038" sId="3" numFmtId="4">
    <oc r="D17">
      <v>776.24393999999995</v>
    </oc>
    <nc r="D17">
      <v>773.25594000000001</v>
    </nc>
  </rcc>
  <rcc rId="61039" sId="3" numFmtId="4">
    <oc r="D19">
      <v>3346.1896700000002</v>
    </oc>
    <nc r="D19">
      <v>6097.99532</v>
    </nc>
  </rcc>
  <rcc rId="61040" sId="3" odxf="1" dxf="1" numFmtId="4">
    <oc r="D20">
      <f>SUM(D21:D22)</f>
    </oc>
    <nc r="D20">
      <f>SUM(D22+D21)</f>
    </nc>
    <ndxf>
      <border outline="0">
        <left style="medium">
          <color indexed="64"/>
        </left>
      </border>
    </ndxf>
  </rcc>
  <rcc rId="61041" sId="3" numFmtId="4">
    <oc r="D21">
      <v>189.92681999999999</v>
    </oc>
    <nc r="D21">
      <v>196.75245000000001</v>
    </nc>
  </rcc>
  <rcc rId="61042" sId="3" numFmtId="4">
    <oc r="D22">
      <v>1310.06926</v>
    </oc>
    <nc r="D22">
      <v>2224.4950699999999</v>
    </nc>
  </rcc>
  <rcc rId="61043" sId="3" numFmtId="4">
    <oc r="D24">
      <v>4380.4776700000002</v>
    </oc>
    <nc r="D24">
      <v>4300.57114</v>
    </nc>
  </rcc>
  <rcc rId="61044" sId="3" numFmtId="4">
    <oc r="D25">
      <v>6085.6998899999999</v>
    </oc>
    <nc r="D25">
      <v>9844.7119600000005</v>
    </nc>
  </rcc>
  <rcc rId="61045" sId="3" numFmtId="4">
    <oc r="C27">
      <v>2300</v>
    </oc>
    <nc r="C27">
      <v>1100</v>
    </nc>
  </rcc>
  <rcc rId="61046" sId="3" numFmtId="4">
    <oc r="D27">
      <v>1126.1577400000001</v>
    </oc>
    <nc r="D27">
      <v>1078.45074</v>
    </nc>
  </rcc>
  <rcc rId="61047" sId="3" numFmtId="4">
    <oc r="D29">
      <v>1805.2796599999999</v>
    </oc>
    <nc r="D29">
      <v>2119.49179</v>
    </nc>
  </rcc>
  <rcc rId="61048" sId="3" numFmtId="4">
    <oc r="D30">
      <v>40.880000000000003</v>
    </oc>
    <nc r="D30">
      <v>47.15</v>
    </nc>
  </rcc>
  <rcc rId="61049" sId="3" numFmtId="4">
    <oc r="D41">
      <v>7534.0906800000002</v>
    </oc>
    <nc r="D41">
      <v>8660.1952500000007</v>
    </nc>
  </rcc>
  <rcc rId="61050" sId="3" numFmtId="4">
    <oc r="D42">
      <v>1273.1875299999999</v>
    </oc>
    <nc r="D42">
      <v>1431.59773</v>
    </nc>
  </rcc>
  <rcc rId="61051" sId="3" numFmtId="4">
    <oc r="D43">
      <v>350.40638000000001</v>
    </oc>
    <nc r="D43">
      <v>377.00675999999999</v>
    </nc>
  </rcc>
  <rcc rId="61052" sId="3" numFmtId="4">
    <oc r="C47">
      <v>1056</v>
    </oc>
    <nc r="C47">
      <v>606</v>
    </nc>
  </rcc>
  <rcc rId="61053" sId="3" numFmtId="4">
    <oc r="D47">
      <v>481.52571999999998</v>
    </oc>
    <nc r="D47">
      <v>555.17666999999994</v>
    </nc>
  </rcc>
  <rcc rId="61054" sId="3" numFmtId="4">
    <oc r="D51">
      <v>733.21612000000005</v>
    </oc>
    <nc r="D51">
      <v>876.53959999999995</v>
    </nc>
  </rcc>
  <rcc rId="61055" sId="3" numFmtId="4">
    <oc r="C55">
      <v>7300</v>
    </oc>
    <nc r="C55">
      <v>12300</v>
    </nc>
  </rcc>
  <rcc rId="61056" sId="3" numFmtId="4">
    <oc r="D55">
      <v>14804.36346</v>
    </oc>
    <nc r="D55">
      <v>14997.665429999999</v>
    </nc>
  </rcc>
  <rcc rId="61057" sId="3" numFmtId="4">
    <oc r="C56">
      <v>700</v>
    </oc>
    <nc r="C56">
      <v>300</v>
    </nc>
  </rcc>
  <rcc rId="61058" sId="3" numFmtId="4">
    <oc r="D56">
      <v>300.71589</v>
    </oc>
    <nc r="D56">
      <v>315.98252000000002</v>
    </nc>
  </rcc>
  <rcc rId="61059" sId="3" numFmtId="4">
    <oc r="C60">
      <v>1227.9000000000001</v>
    </oc>
    <nc r="C60">
      <v>1127.9000000000001</v>
    </nc>
  </rcc>
  <rcc rId="61060" sId="3" numFmtId="4">
    <oc r="D60">
      <v>820.85891000000004</v>
    </oc>
    <nc r="D60">
      <v>892.65981999999997</v>
    </nc>
  </rcc>
  <rcc rId="61061" sId="3" numFmtId="4">
    <oc r="C61">
      <v>813.1</v>
    </oc>
    <nc r="C61">
      <v>413.1</v>
    </nc>
  </rcc>
  <rcc rId="61062" sId="3" numFmtId="4">
    <oc r="D61">
      <v>246.22816</v>
    </oc>
    <nc r="D61">
      <v>463.78032000000002</v>
    </nc>
  </rcc>
  <rcc rId="61063" sId="3" numFmtId="4">
    <oc r="C64">
      <v>146</v>
    </oc>
    <nc r="C64">
      <v>396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211.xml><?xml version="1.0" encoding="utf-8"?>
<revisions xmlns="http://schemas.openxmlformats.org/spreadsheetml/2006/main" xmlns:r="http://schemas.openxmlformats.org/officeDocument/2006/relationships">
  <rcc rId="60421" sId="3" numFmtId="4">
    <oc r="F151">
      <v>50</v>
    </oc>
    <nc r="F151">
      <v>62</v>
    </nc>
  </rcc>
  <rcc rId="60422" sId="3" numFmtId="4">
    <oc r="F154">
      <v>96643.846609999993</v>
    </oc>
    <nc r="F154">
      <v>107935.51151</v>
    </nc>
  </rcc>
  <rcc rId="60423" sId="3" numFmtId="4">
    <oc r="F158">
      <v>333851.62264999998</v>
    </oc>
    <nc r="F158">
      <v>367411.60920000001</v>
    </nc>
  </rcc>
  <rcc rId="60424" sId="3" numFmtId="4">
    <oc r="F163">
      <v>19786.04264</v>
    </oc>
    <nc r="F163">
      <v>21562.090690000001</v>
    </nc>
  </rcc>
  <rcc rId="60425" sId="3" numFmtId="4">
    <oc r="F170">
      <v>2311.03458</v>
    </oc>
    <nc r="F170">
      <v>2584.6409199999998</v>
    </nc>
  </rcc>
  <rcc rId="60426" sId="3" numFmtId="4">
    <oc r="F173">
      <v>48692.950969999998</v>
    </oc>
    <nc r="F173">
      <v>53710.680240000002</v>
    </nc>
  </rcc>
  <rcc rId="60427" sId="3" numFmtId="4">
    <oc r="F180">
      <v>1086.56296</v>
    </oc>
    <nc r="F180">
      <v>1255.0136199999999</v>
    </nc>
  </rcc>
  <rcc rId="60428" sId="3" numFmtId="4">
    <oc r="F183">
      <v>7189.0275899999997</v>
    </oc>
    <nc r="F183">
      <v>8022.9840999999997</v>
    </nc>
  </rcc>
  <rcc rId="60429" sId="3" numFmtId="4">
    <oc r="F187">
      <v>39498.502</v>
    </oc>
    <nc r="F187">
      <v>39580.344259999998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22.xml><?xml version="1.0" encoding="utf-8"?>
<revisions xmlns="http://schemas.openxmlformats.org/spreadsheetml/2006/main" xmlns:r="http://schemas.openxmlformats.org/officeDocument/2006/relationships">
  <rcc rId="61263" sId="3" numFmtId="4">
    <oc r="C29">
      <v>1500</v>
    </oc>
    <nc r="C29">
      <v>2000</v>
    </nc>
  </rcc>
  <rcc rId="61264" sId="3" numFmtId="4">
    <oc r="C49">
      <v>950</v>
    </oc>
    <nc r="C49">
      <v>600</v>
    </nc>
  </rcc>
  <rcc rId="61265" sId="3" numFmtId="4">
    <oc r="C60">
      <v>1127.9000000000001</v>
    </oc>
    <nc r="C60">
      <v>977.9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.xml><?xml version="1.0" encoding="utf-8"?>
<revisions xmlns="http://schemas.openxmlformats.org/spreadsheetml/2006/main" xmlns:r="http://schemas.openxmlformats.org/officeDocument/2006/relationships">
  <rcc rId="62643" sId="3" numFmtId="4">
    <oc r="D195">
      <v>911.56129999999996</v>
    </oc>
    <nc r="D195">
      <v>1091.4459999999999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111.xml><?xml version="1.0" encoding="utf-8"?>
<revisions xmlns="http://schemas.openxmlformats.org/spreadsheetml/2006/main" xmlns:r="http://schemas.openxmlformats.org/officeDocument/2006/relationships">
  <rcc rId="57174" sId="3" numFmtId="4">
    <oc r="D128">
      <v>377.42970000000003</v>
    </oc>
    <nc r="D128">
      <v>455.72230000000002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1111.xml><?xml version="1.0" encoding="utf-8"?>
<revisions xmlns="http://schemas.openxmlformats.org/spreadsheetml/2006/main" xmlns:r="http://schemas.openxmlformats.org/officeDocument/2006/relationships">
  <rcc rId="56988" sId="3" numFmtId="4">
    <oc r="C88">
      <v>10864.85893</v>
    </oc>
    <nc r="C88">
      <v>10849.85893</v>
    </nc>
  </rcc>
  <rcc rId="56989" sId="3" numFmtId="4">
    <oc r="D89">
      <v>15705.19728</v>
    </oc>
    <nc r="D89">
      <v>20058.382280000002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2.xml><?xml version="1.0" encoding="utf-8"?>
<revisions xmlns="http://schemas.openxmlformats.org/spreadsheetml/2006/main" xmlns:r="http://schemas.openxmlformats.org/officeDocument/2006/relationships">
  <rcc rId="61467" sId="3">
    <oc r="D4" t="inlineStr">
      <is>
        <t>исполнено на 01.12.2023 г.</t>
      </is>
    </oc>
    <nc r="D4" t="inlineStr">
      <is>
        <t>исполнено на 29.12.2023 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21.xml><?xml version="1.0" encoding="utf-8"?>
<revisions xmlns="http://schemas.openxmlformats.org/spreadsheetml/2006/main" xmlns:r="http://schemas.openxmlformats.org/officeDocument/2006/relationships">
  <rcc rId="59946" sId="3" numFmtId="4">
    <oc r="D190">
      <v>3422.1120999999998</v>
    </oc>
    <nc r="D190">
      <v>9505.3832000000002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.xml><?xml version="1.0" encoding="utf-8"?>
<revisions xmlns="http://schemas.openxmlformats.org/spreadsheetml/2006/main" xmlns:r="http://schemas.openxmlformats.org/officeDocument/2006/relationships">
  <rcc rId="63740" sId="3" numFmtId="4">
    <nc r="C100">
      <v>250</v>
    </nc>
  </rcc>
  <rcc rId="63741" sId="3" numFmtId="4">
    <nc r="D100">
      <v>0</v>
    </nc>
  </rcc>
  <rcc rId="63742" sId="3" numFmtId="4">
    <nc r="C102">
      <v>527.20000000000005</v>
    </nc>
  </rcc>
  <rcc rId="63743" sId="3" numFmtId="4">
    <nc r="C103">
      <v>427.7</v>
    </nc>
  </rcc>
  <rcc rId="63744" sId="3" numFmtId="4">
    <nc r="C104">
      <v>160.63405</v>
    </nc>
  </rcc>
  <rcc rId="63745" sId="3" numFmtId="4">
    <nc r="C105">
      <v>0</v>
    </nc>
  </rcc>
  <rcc rId="63746" sId="3" numFmtId="4">
    <nc r="D102">
      <v>0</v>
    </nc>
  </rcc>
  <rcc rId="63747" sId="3" numFmtId="4">
    <nc r="D103">
      <v>0</v>
    </nc>
  </rcc>
  <rcc rId="63748" sId="3" numFmtId="4">
    <nc r="D104">
      <v>0</v>
    </nc>
  </rcc>
  <rcc rId="63749" sId="3" numFmtId="4">
    <nc r="D105">
      <v>0</v>
    </nc>
  </rcc>
  <rcc rId="63750" sId="3" numFmtId="4">
    <nc r="C109">
      <v>12816.575989999999</v>
    </nc>
  </rcc>
  <rcc rId="63751" sId="3" numFmtId="4">
    <nc r="C111">
      <v>6670.4878399999998</v>
    </nc>
  </rcc>
  <rcc rId="63752" sId="3" numFmtId="4">
    <nc r="C112">
      <v>18766.7</v>
    </nc>
  </rcc>
  <rcc rId="63753" sId="3" numFmtId="4">
    <nc r="C113">
      <v>22587.21</v>
    </nc>
  </rcc>
  <rcc rId="63754" sId="3" numFmtId="4">
    <nc r="C114">
      <v>12701.62</v>
    </nc>
  </rcc>
  <rcc rId="63755" sId="3" numFmtId="4">
    <nc r="C115">
      <v>6014.2</v>
    </nc>
  </rcc>
  <rcc rId="63756" sId="3" numFmtId="4">
    <nc r="C116">
      <v>1217.8499999999999</v>
    </nc>
  </rcc>
  <rcc rId="63757" sId="3" numFmtId="4">
    <nc r="C117">
      <v>32258.1</v>
    </nc>
  </rcc>
  <rcc rId="63758" sId="3" numFmtId="4">
    <nc r="D111">
      <v>0</v>
    </nc>
  </rcc>
  <rcc rId="63759" sId="3" numFmtId="4">
    <nc r="D112">
      <v>0</v>
    </nc>
  </rcc>
  <rcc rId="63760" sId="3" numFmtId="4">
    <nc r="D113">
      <v>0</v>
    </nc>
  </rcc>
  <rcc rId="63761" sId="3" numFmtId="4">
    <nc r="D114">
      <v>0</v>
    </nc>
  </rcc>
  <rcc rId="63762" sId="3" numFmtId="4">
    <nc r="D115">
      <v>0</v>
    </nc>
  </rcc>
  <rcc rId="63763" sId="3" numFmtId="4">
    <nc r="D116">
      <v>0</v>
    </nc>
  </rcc>
  <rcc rId="63764" sId="3" numFmtId="4">
    <nc r="D117">
      <v>0</v>
    </nc>
  </rcc>
  <rcc rId="63765" sId="3" numFmtId="4">
    <nc r="C119">
      <v>200</v>
    </nc>
  </rcc>
  <rcc rId="63766" sId="3" numFmtId="4">
    <nc r="D119">
      <v>0</v>
    </nc>
  </rcc>
  <rcc rId="63767" sId="3" numFmtId="4">
    <nc r="C120">
      <v>1500</v>
    </nc>
  </rcc>
  <rcc rId="63768" sId="3" numFmtId="4">
    <nc r="D120">
      <v>3</v>
    </nc>
  </rcc>
  <rcc rId="63769" sId="3" numFmtId="4">
    <nc r="C121">
      <v>1172.4000000000001</v>
    </nc>
  </rcc>
  <rcc rId="63770" sId="3" numFmtId="4">
    <nc r="D121">
      <v>0</v>
    </nc>
  </rcc>
  <rcc rId="63771" sId="3" numFmtId="4">
    <nc r="C123">
      <v>276.5</v>
    </nc>
  </rcc>
  <rcc rId="63772" sId="3" numFmtId="4">
    <nc r="D123">
      <v>62.362000000000002</v>
    </nc>
  </rcc>
  <rcc rId="63773" sId="3" numFmtId="4">
    <nc r="C128">
      <v>1000</v>
    </nc>
  </rcc>
  <rcc rId="63774" sId="3" numFmtId="4">
    <nc r="D128">
      <v>0</v>
    </nc>
  </rcc>
  <rcc rId="63775" sId="3" numFmtId="4">
    <nc r="C133">
      <v>1000</v>
    </nc>
  </rcc>
  <rcc rId="63776" sId="3">
    <oc r="B134" t="inlineStr">
      <is>
        <t>Приобретение коммунальной техники для ЖКХ</t>
      </is>
    </oc>
    <nc r="B134"/>
  </rcc>
  <rcc rId="63777" sId="3" numFmtId="4">
    <nc r="C136">
      <v>12000</v>
    </nc>
  </rcc>
  <rcc rId="63778" sId="3" numFmtId="4">
    <nc r="D136">
      <v>222.07432</v>
    </nc>
  </rcc>
  <rcc rId="63779" sId="3" numFmtId="4">
    <nc r="C138">
      <v>4817.2</v>
    </nc>
  </rcc>
  <rcc rId="63780" sId="3" numFmtId="4">
    <nc r="D138">
      <v>1535.4811400000001</v>
    </nc>
  </rcc>
  <rcc rId="63781" sId="3" numFmtId="4">
    <nc r="C139">
      <v>19441.09028</v>
    </nc>
  </rcc>
  <rcc rId="63782" sId="3" numFmtId="4">
    <nc r="D139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1.xml><?xml version="1.0" encoding="utf-8"?>
<revisions xmlns="http://schemas.openxmlformats.org/spreadsheetml/2006/main" xmlns:r="http://schemas.openxmlformats.org/officeDocument/2006/relationships">
  <rcc rId="58667" sId="3">
    <oc r="D81" t="inlineStr">
      <is>
        <t>исполнено на 01.09.2023 г.</t>
      </is>
    </oc>
    <nc r="D81" t="inlineStr">
      <is>
        <t>исполнено на 01.10.2023 г.</t>
      </is>
    </nc>
  </rcc>
  <rcc rId="58668" sId="3">
    <oc r="F81" t="inlineStr">
      <is>
        <t>исполнено на 01.09.2022г.</t>
      </is>
    </oc>
    <nc r="F81" t="inlineStr">
      <is>
        <t>исполнено на 01.10.2022г.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11.xml><?xml version="1.0" encoding="utf-8"?>
<revisions xmlns="http://schemas.openxmlformats.org/spreadsheetml/2006/main" xmlns:r="http://schemas.openxmlformats.org/officeDocument/2006/relationships">
  <rfmt sheetId="3" sqref="F69">
    <dxf>
      <numFmt numFmtId="186" formatCode="#,##0.0000"/>
    </dxf>
  </rfmt>
  <rfmt sheetId="3" sqref="F69">
    <dxf>
      <numFmt numFmtId="187" formatCode="#,##0.000"/>
    </dxf>
  </rfmt>
  <rfmt sheetId="3" sqref="F69">
    <dxf>
      <numFmt numFmtId="4" formatCode="#,##0.00"/>
    </dxf>
  </rfmt>
  <rfmt sheetId="3" sqref="F69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111.xml><?xml version="1.0" encoding="utf-8"?>
<revisions xmlns="http://schemas.openxmlformats.org/spreadsheetml/2006/main" xmlns:r="http://schemas.openxmlformats.org/officeDocument/2006/relationships">
  <rcc rId="57516" sId="3" numFmtId="4">
    <oc r="D66">
      <v>42.252000000000002</v>
    </oc>
    <nc r="D66">
      <v>32.4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1111.xml><?xml version="1.0" encoding="utf-8"?>
<revisions xmlns="http://schemas.openxmlformats.org/spreadsheetml/2006/main" xmlns:r="http://schemas.openxmlformats.org/officeDocument/2006/relationships">
  <rcc rId="57204" sId="3" numFmtId="4">
    <oc r="D133">
      <v>333.86434000000003</v>
    </oc>
    <nc r="D133">
      <v>463.40573000000001</v>
    </nc>
  </rcc>
  <rcc rId="57205" sId="3" numFmtId="4">
    <oc r="C135">
      <v>46659.040569999997</v>
    </oc>
    <nc r="C135">
      <v>51178.124470000002</v>
    </nc>
  </rcc>
  <rcc rId="57206" sId="3" numFmtId="4">
    <oc r="D136">
      <v>3059.2420000000002</v>
    </oc>
    <nc r="D136">
      <v>3882.7586700000002</v>
    </nc>
  </rcc>
  <rcc rId="57207" sId="3">
    <nc r="A138" t="inlineStr">
      <is>
        <t>А13</t>
      </is>
    </nc>
  </rcc>
  <rcc rId="57208" sId="3" numFmtId="4">
    <oc r="C139">
      <v>73597.789149999997</v>
    </oc>
    <nc r="C139">
      <v>69833.219249999995</v>
    </nc>
  </rcc>
  <rcc rId="57209" sId="3" numFmtId="4">
    <oc r="D139">
      <v>6649.4665699999996</v>
    </oc>
    <nc r="D139">
      <v>22135.474020000001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21.xml><?xml version="1.0" encoding="utf-8"?>
<revisions xmlns="http://schemas.openxmlformats.org/spreadsheetml/2006/main" xmlns:r="http://schemas.openxmlformats.org/officeDocument/2006/relationships">
  <rcc rId="58823" sId="3" numFmtId="4">
    <oc r="D134">
      <v>0</v>
    </oc>
    <nc r="D134">
      <v>8500</v>
    </nc>
  </rcc>
  <rcc rId="58824" sId="3" numFmtId="4">
    <oc r="C135">
      <v>51178.124470000002</v>
    </oc>
    <nc r="C135">
      <v>48611.705600000001</v>
    </nc>
  </rcc>
  <rcc rId="58825" sId="3" numFmtId="4">
    <oc r="D135">
      <v>9791.7811500000007</v>
    </oc>
    <nc r="D135">
      <v>12453.55127</v>
    </nc>
  </rcc>
  <rcc rId="58826" sId="3" numFmtId="4">
    <oc r="D136">
      <v>3882.7586700000002</v>
    </oc>
    <nc r="D136">
      <v>4357.4166599999999</v>
    </nc>
  </rcc>
  <rcc rId="58827" sId="3" numFmtId="4">
    <oc r="D137">
      <v>0</v>
    </oc>
    <nc r="D137">
      <v>3180.6828</v>
    </nc>
  </rcc>
  <rcc rId="58828" sId="3" numFmtId="4">
    <oc r="D139">
      <v>22135.474020000001</v>
    </oc>
    <nc r="D139">
      <v>34771.066079999997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6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61.xml><?xml version="1.0" encoding="utf-8"?>
<revisions xmlns="http://schemas.openxmlformats.org/spreadsheetml/2006/main" xmlns:r="http://schemas.openxmlformats.org/officeDocument/2006/relationships">
  <rcc rId="59427" sId="3" numFmtId="4">
    <oc r="F75">
      <v>6361.05044</v>
    </oc>
    <nc r="F75">
      <v>6843.0396700000001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611.xml><?xml version="1.0" encoding="utf-8"?>
<revisions xmlns="http://schemas.openxmlformats.org/spreadsheetml/2006/main" xmlns:r="http://schemas.openxmlformats.org/officeDocument/2006/relationships">
  <rcc rId="58454" sId="3" numFmtId="4">
    <oc r="D7">
      <v>90351.190499999997</v>
    </oc>
    <nc r="D7">
      <v>104525.69661</v>
    </nc>
  </rcc>
  <rcc rId="58455" sId="3" numFmtId="4">
    <oc r="D9">
      <v>6418.9083700000001</v>
    </oc>
    <nc r="D9">
      <v>7251.2139999999999</v>
    </nc>
  </rcc>
  <rcc rId="58456" sId="3" numFmtId="4">
    <oc r="D10">
      <v>34.1721</v>
    </oc>
    <nc r="D10">
      <v>39.070729999999998</v>
    </nc>
  </rcc>
  <rcc rId="58457" sId="3" numFmtId="4">
    <oc r="D11">
      <v>6807.6857200000004</v>
    </oc>
    <nc r="D11">
      <v>7716.4613900000004</v>
    </nc>
  </rcc>
  <rcc rId="58458" sId="3" numFmtId="4">
    <oc r="D12">
      <v>-752.11356000000001</v>
    </oc>
    <nc r="D12">
      <v>-850.76598000000001</v>
    </nc>
  </rcc>
  <rcc rId="58459" sId="3" numFmtId="4">
    <oc r="D14">
      <v>16231.1193</v>
    </oc>
    <nc r="D14">
      <v>16396.780210000001</v>
    </nc>
  </rcc>
  <rcc rId="58460" sId="3" numFmtId="4">
    <oc r="D15">
      <v>-56.594320000000003</v>
    </oc>
    <nc r="D15">
      <v>-53.549320000000002</v>
    </nc>
  </rcc>
  <rcc rId="58461" sId="3" numFmtId="4">
    <oc r="D16">
      <v>2407.6702700000001</v>
    </oc>
    <nc r="D16">
      <v>2407.6749799999998</v>
    </nc>
  </rcc>
  <rcc rId="58462" sId="3" numFmtId="4">
    <oc r="D17">
      <v>711.81417999999996</v>
    </oc>
    <nc r="D17">
      <v>741.83831999999995</v>
    </nc>
  </rcc>
  <rcc rId="58463" sId="3" numFmtId="4">
    <oc r="D19">
      <v>675.74114999999995</v>
    </oc>
    <nc r="D19">
      <v>1132.69732</v>
    </nc>
  </rcc>
  <rcc rId="58464" sId="3" numFmtId="4">
    <oc r="D21">
      <v>187.89492000000001</v>
    </oc>
    <nc r="D21">
      <v>163.51589000000001</v>
    </nc>
  </rcc>
  <rcc rId="58465" sId="3" numFmtId="4">
    <oc r="D22">
      <v>299.30808000000002</v>
    </oc>
    <nc r="D22">
      <v>448.68247000000002</v>
    </nc>
  </rcc>
  <rcc rId="58466" sId="3" numFmtId="4">
    <oc r="D24">
      <v>4768.7270699999999</v>
    </oc>
    <nc r="D24">
      <v>4393.6447099999996</v>
    </nc>
  </rcc>
  <rcc rId="58467" sId="3" numFmtId="4">
    <oc r="D25">
      <v>785.2047</v>
    </oc>
    <nc r="D25">
      <v>1535.1795199999999</v>
    </nc>
  </rcc>
  <rcc rId="58468" sId="3" numFmtId="4">
    <oc r="D27">
      <v>43.943739999999998</v>
    </oc>
    <nc r="D27">
      <v>1102.7750799999999</v>
    </nc>
  </rcc>
  <rcc rId="58469" sId="3" numFmtId="4">
    <oc r="D29">
      <v>1343.0199700000001</v>
    </oc>
    <nc r="D29">
      <v>1512.1998599999999</v>
    </nc>
  </rcc>
  <rcc rId="58470" sId="3" numFmtId="4">
    <oc r="D30">
      <v>30.53</v>
    </oc>
    <nc r="D30">
      <v>35.08</v>
    </nc>
  </rcc>
  <rcc rId="58471" sId="3" numFmtId="4">
    <oc r="D35">
      <v>-6.1109999999999998E-2</v>
    </oc>
    <nc r="D35">
      <v>-3.6400000000000002E-2</v>
    </nc>
  </rcc>
  <rcc rId="58472" sId="3" numFmtId="4">
    <oc r="D41">
      <v>6175.5603499999997</v>
    </oc>
    <nc r="D41">
      <v>6706.0293899999997</v>
    </nc>
  </rcc>
  <rcc rId="58473" sId="3" numFmtId="4">
    <oc r="D42">
      <v>929.01210000000003</v>
    </oc>
    <nc r="D42">
      <v>1116.87194</v>
    </nc>
  </rcc>
  <rcc rId="58474" sId="3" numFmtId="4">
    <oc r="D43">
      <v>255.92305999999999</v>
    </oc>
    <nc r="D43">
      <v>299.23437000000001</v>
    </nc>
  </rcc>
  <rcc rId="58475" sId="3" numFmtId="4">
    <oc r="D47">
      <v>376.21618000000001</v>
    </oc>
    <nc r="D47">
      <v>422.65942999999999</v>
    </nc>
  </rcc>
  <rcc rId="58476" sId="3" numFmtId="4">
    <oc r="D49">
      <v>449.46568000000002</v>
    </oc>
    <nc r="D49">
      <v>449.46616999999998</v>
    </nc>
  </rcc>
  <rcc rId="58477" sId="3" numFmtId="4">
    <oc r="D51">
      <v>482.44049000000001</v>
    </oc>
    <nc r="D51">
      <v>631.39745000000005</v>
    </nc>
  </rcc>
  <rcc rId="58478" sId="3" numFmtId="4">
    <oc r="D55">
      <v>11736.15495</v>
    </oc>
    <nc r="D55">
      <v>12241.92821</v>
    </nc>
  </rcc>
  <rcc rId="58479" sId="3" numFmtId="4">
    <oc r="D56">
      <v>215.68370999999999</v>
    </oc>
    <nc r="D56">
      <v>260.16732999999999</v>
    </nc>
  </rcc>
  <rcc rId="58480" sId="3" numFmtId="4">
    <oc r="D60">
      <v>667.91264000000001</v>
    </oc>
    <nc r="D60">
      <v>741.60177999999996</v>
    </nc>
  </rcc>
  <rcc rId="58481" sId="3" numFmtId="4">
    <oc r="D61">
      <v>150.26551000000001</v>
    </oc>
    <nc r="D61">
      <v>239.37935999999999</v>
    </nc>
  </rcc>
  <rcc rId="58482" sId="3" numFmtId="4">
    <oc r="D66">
      <v>32.4</v>
    </oc>
    <nc r="D66">
      <v>0.2</v>
    </nc>
  </rcc>
  <rcc rId="58483" sId="3" numFmtId="4">
    <oc r="D70">
      <v>83158.100000000006</v>
    </oc>
    <nc r="D70">
      <v>91415.6</v>
    </nc>
  </rcc>
  <rcc rId="58484" sId="3" numFmtId="4">
    <oc r="C72">
      <v>241298.10376</v>
    </oc>
    <nc r="C72">
      <v>238521.02932999999</v>
    </nc>
  </rcc>
  <rcc rId="58485" sId="3" numFmtId="4">
    <oc r="D72">
      <v>118545.27701999999</v>
    </oc>
    <nc r="D72">
      <v>144834.68945999999</v>
    </nc>
  </rcc>
  <rcc rId="58486" sId="3" numFmtId="4">
    <oc r="C73">
      <v>470284.26799999998</v>
    </oc>
    <nc r="C73">
      <v>474335.71100000001</v>
    </nc>
  </rcc>
  <rcc rId="58487" sId="3" numFmtId="4">
    <oc r="D73">
      <v>325605.75894000003</v>
    </oc>
    <nc r="D73">
      <v>363362.92592000001</v>
    </nc>
  </rcc>
  <rcc rId="58488" sId="3" numFmtId="4">
    <oc r="C74">
      <v>31976.335340000001</v>
    </oc>
    <nc r="C74">
      <v>32543.115549999999</v>
    </nc>
  </rcc>
  <rcc rId="58489" sId="3" numFmtId="4">
    <oc r="D74">
      <v>23174.50835</v>
    </oc>
    <nc r="D74">
      <v>25017.835330000002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6111.xml><?xml version="1.0" encoding="utf-8"?>
<revisions xmlns="http://schemas.openxmlformats.org/spreadsheetml/2006/main" xmlns:r="http://schemas.openxmlformats.org/officeDocument/2006/relationships">
  <rcc rId="58238" sId="3">
    <oc r="A2" t="inlineStr">
      <is>
        <t xml:space="preserve">                                                                                Моргаушского муниципального округа на 01.09.2023 г.</t>
      </is>
    </oc>
    <nc r="A2" t="inlineStr">
      <is>
        <t xml:space="preserve">                                                                                Моргаушского муниципального округа на 01.10.2023 г.</t>
      </is>
    </nc>
  </rcc>
  <rcc rId="58239" sId="3">
    <oc r="D4" t="inlineStr">
      <is>
        <t>исполнено на 01.09.2023 г.</t>
      </is>
    </oc>
    <nc r="D4" t="inlineStr">
      <is>
        <t>исполнено на 01.10.2023 г.</t>
      </is>
    </nc>
  </rcc>
  <rcc rId="58240" sId="3">
    <oc r="F4" t="inlineStr">
      <is>
        <t>исполнено на 01.09.2022г.</t>
      </is>
    </oc>
    <nc r="F4" t="inlineStr">
      <is>
        <t>исполнено на 01.10.2022г.</t>
      </is>
    </nc>
  </rcc>
  <rcc rId="58241" sId="3" numFmtId="4">
    <oc r="F7">
      <v>94374.92757</v>
    </oc>
    <nc r="F7">
      <v>108096.75606</v>
    </nc>
  </rcc>
  <rcc rId="58242" sId="3" numFmtId="4">
    <oc r="F9">
      <v>6115.2611200000001</v>
    </oc>
    <nc r="F9">
      <v>7010.81077</v>
    </nc>
  </rcc>
  <rcc rId="58243" sId="3" numFmtId="4">
    <oc r="F10">
      <v>35.35736</v>
    </oc>
    <nc r="F10">
      <v>39.661099999999998</v>
    </nc>
  </rcc>
  <rcc rId="58244" sId="3" numFmtId="4">
    <oc r="F11">
      <v>7022.1619499999997</v>
    </oc>
    <nc r="F11">
      <v>8070.6241799999998</v>
    </nc>
  </rcc>
  <rcc rId="58245" sId="3" numFmtId="4">
    <oc r="F12">
      <v>-711.92008999999996</v>
    </oc>
    <nc r="F12">
      <v>-782.62037999999995</v>
    </nc>
  </rcc>
  <rcc rId="58246" sId="3" numFmtId="4">
    <oc r="F14">
      <v>12086.163200000001</v>
    </oc>
    <nc r="F14">
      <v>12312.92352</v>
    </nc>
  </rcc>
  <rcc rId="58247" sId="3" numFmtId="4">
    <oc r="F15">
      <v>28.07386</v>
    </oc>
    <nc r="F15">
      <v>42.057169999999999</v>
    </nc>
  </rcc>
  <rcc rId="58248" sId="3" numFmtId="4">
    <oc r="F17">
      <v>1527.0114799999999</v>
    </oc>
    <nc r="F17">
      <v>1564.18923</v>
    </nc>
  </rcc>
  <rcc rId="58249" sId="3" numFmtId="4">
    <oc r="F19">
      <v>1181.1803</v>
    </oc>
    <nc r="F19">
      <v>1442.2899299999999</v>
    </nc>
  </rcc>
  <rcc rId="58250" sId="3">
    <oc r="F20">
      <v>516.48793000000001</v>
    </oc>
    <nc r="F20">
      <f>SUM(F22+F21)</f>
    </nc>
  </rcc>
  <rcc rId="58251" sId="3" numFmtId="4">
    <oc r="F21">
      <v>161.03236000000001</v>
    </oc>
    <nc r="F21">
      <v>163.14641</v>
    </nc>
  </rcc>
  <rcc rId="58252" sId="3" numFmtId="4">
    <oc r="F22">
      <v>355.45557000000002</v>
    </oc>
    <nc r="F22">
      <v>441.16858999999999</v>
    </nc>
  </rcc>
  <rcc rId="58253" sId="3" numFmtId="4">
    <oc r="F23">
      <v>4182.9387900000002</v>
    </oc>
    <nc r="F23">
      <f>SUM(F24+F25)</f>
    </nc>
  </rcc>
  <rcc rId="58254" sId="3" numFmtId="4">
    <oc r="F24">
      <v>2871.3915299999999</v>
    </oc>
    <nc r="F24">
      <v>2888.1900099999998</v>
    </nc>
  </rcc>
  <rcc rId="58255" sId="3" numFmtId="4">
    <oc r="F25">
      <v>1311.5472600000001</v>
    </oc>
    <nc r="F25">
      <v>1659.4485500000001</v>
    </nc>
  </rcc>
  <rcc rId="58256" sId="3" numFmtId="4">
    <oc r="F27">
      <v>6192.9967100000003</v>
    </oc>
    <nc r="F27">
      <v>6252.6950200000001</v>
    </nc>
  </rcc>
  <rcc rId="58257" sId="3" numFmtId="4">
    <oc r="F29">
      <v>1553.1855399999999</v>
    </oc>
    <nc r="F29">
      <v>1795.2254700000001</v>
    </nc>
  </rcc>
  <rcc rId="58258" sId="3" numFmtId="4">
    <oc r="F30">
      <v>41.44</v>
    </oc>
    <nc r="F30">
      <v>46.69</v>
    </nc>
  </rcc>
  <rcc rId="58259" sId="3" numFmtId="4">
    <oc r="F41">
      <v>6359.8126899999997</v>
    </oc>
    <nc r="F41">
      <v>9082.5700300000008</v>
    </nc>
  </rcc>
  <rcc rId="58260" sId="3" numFmtId="4">
    <oc r="F42">
      <v>1678.47</v>
    </oc>
    <nc r="F42">
      <v>1834.1455900000001</v>
    </nc>
  </rcc>
  <rcc rId="58261" sId="3" numFmtId="4">
    <oc r="F43">
      <v>379.42169000000001</v>
    </oc>
    <nc r="F43">
      <v>432.49106</v>
    </nc>
  </rcc>
  <rcc rId="58262" sId="3" numFmtId="4">
    <oc r="F47">
      <v>346.42579000000001</v>
    </oc>
    <nc r="F47">
      <v>394.00283999999999</v>
    </nc>
  </rcc>
  <rcc rId="58263" sId="3" numFmtId="4">
    <oc r="F51">
      <v>676.34883000000002</v>
    </oc>
    <nc r="F51">
      <v>801.89675</v>
    </nc>
  </rcc>
  <rcc rId="58264" sId="3" numFmtId="4">
    <oc r="F54">
      <v>2248.1268</v>
    </oc>
    <nc r="F54">
      <v>2286.2368000000001</v>
    </nc>
  </rcc>
  <rcc rId="58265" sId="3" numFmtId="4">
    <oc r="F55">
      <v>2551.39678</v>
    </oc>
    <nc r="F55">
      <v>2556.0756799999999</v>
    </nc>
  </rcc>
  <rcc rId="58266" sId="3" numFmtId="4">
    <oc r="F56">
      <v>747.25444000000005</v>
    </oc>
    <nc r="F56">
      <v>1198.6044400000001</v>
    </nc>
  </rcc>
  <rcc rId="58267" sId="3" numFmtId="4">
    <oc r="F60">
      <v>951.53710999999998</v>
    </oc>
    <nc r="F60">
      <v>1048.01405</v>
    </nc>
  </rcc>
  <rcc rId="58268" sId="3" numFmtId="4">
    <oc r="F61">
      <v>182.35857999999999</v>
    </oc>
    <nc r="F61">
      <v>490.71735999999999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6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62.xml><?xml version="1.0" encoding="utf-8"?>
<revisions xmlns="http://schemas.openxmlformats.org/spreadsheetml/2006/main" xmlns:r="http://schemas.openxmlformats.org/officeDocument/2006/relationships">
  <rcc rId="62674" sId="3" numFmtId="4">
    <oc r="D198">
      <v>1818.182</v>
    </oc>
    <nc r="D198">
      <v>2629.7982000000002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621.xml><?xml version="1.0" encoding="utf-8"?>
<revisions xmlns="http://schemas.openxmlformats.org/spreadsheetml/2006/main" xmlns:r="http://schemas.openxmlformats.org/officeDocument/2006/relationships">
  <rrc rId="62310" sId="3" ref="A131:XFD131" action="insertRow">
    <undo index="16" exp="area" ref3D="1" dr="$A$199:$XFD$200" dn="Z_B31C8DB7_3E78_4144_A6B5_8DE36DE63F0E_.wvu.Rows" sId="3"/>
    <undo index="26" exp="area" ref3D="1" dr="$A$203:$XFD$204" dn="Z_A54C432C_6C68_4B53_A75C_446EB3A61B2B_.wvu.Rows" sId="3"/>
    <undo index="24" exp="area" ref3D="1" dr="$A$199:$XFD$200" dn="Z_A54C432C_6C68_4B53_A75C_446EB3A61B2B_.wvu.Rows" sId="3"/>
    <undo index="0" exp="area" ref3D="1" dr="$A$204:$XFD$204" dn="Z_61528DAC_5C4C_48F4_ADE2_8A724B05A086_.wvu.Rows" sId="3"/>
    <undo index="12" exp="area" ref3D="1" dr="$A$199:$XFD$199" dn="Z_5C539BE6_C8E0_453F_AB5E_9E58094195EA_.wvu.Rows" sId="3"/>
    <undo index="38" exp="area" ref3D="1" dr="$A$203:$XFD$204" dn="Z_42584DC0_1D41_4C93_9B38_C388E7B8DAC4_.wvu.Rows" sId="3"/>
    <undo index="36" exp="area" ref3D="1" dr="$A$199:$XFD$200" dn="Z_42584DC0_1D41_4C93_9B38_C388E7B8DAC4_.wvu.Rows" sId="3"/>
    <undo index="34" exp="area" ref3D="1" dr="$A$140:$XFD$140" dn="Z_42584DC0_1D41_4C93_9B38_C388E7B8DAC4_.wvu.Rows" sId="3"/>
    <undo index="0" exp="area" ref3D="1" dr="$A$199:$XFD$199" dn="Z_3DCB9AAA_F09C_4EA6_B992_F93E466D374A_.wvu.Rows" sId="3"/>
    <undo index="18" exp="area" ref3D="1" dr="$A$199:$XFD$200" dn="Z_1A52382B_3765_4E8C_903F_6B8919B7242E_.wvu.Rows" sId="3"/>
  </rrc>
  <rcc rId="62311" sId="3" numFmtId="4">
    <oc r="C90">
      <v>2137.5453200000002</v>
    </oc>
    <nc r="C90">
      <v>788.47127</v>
    </nc>
  </rcc>
  <rcc rId="62312" sId="3" numFmtId="4">
    <oc r="D90">
      <v>0</v>
    </oc>
    <nc r="D90">
      <v>788.47</v>
    </nc>
  </rcc>
  <rcc rId="62313" sId="3" numFmtId="4">
    <oc r="D102">
      <v>361.01760000000002</v>
    </oc>
    <nc r="D102">
      <v>534.68010000000004</v>
    </nc>
  </rcc>
  <rcc rId="62314" sId="3" numFmtId="4">
    <oc r="D105">
      <v>14.4</v>
    </oc>
    <nc r="D105">
      <v>27</v>
    </nc>
  </rcc>
  <rcc rId="62315" sId="3" numFmtId="4">
    <oc r="C109">
      <v>39795.702649999999</v>
    </oc>
    <nc r="C109">
      <v>37740.637719999999</v>
    </nc>
  </rcc>
  <rcc rId="62316" sId="3" numFmtId="4">
    <oc r="D109">
      <v>19868.074059999999</v>
    </oc>
    <nc r="D109">
      <v>22394.904119999999</v>
    </nc>
  </rcc>
  <rcc rId="62317" sId="3" numFmtId="4">
    <oc r="D111">
      <v>1660.1086499999999</v>
    </oc>
    <nc r="D111">
      <v>6674.9661699999997</v>
    </nc>
  </rcc>
  <rcc rId="62318" sId="3" numFmtId="4">
    <oc r="D113">
      <v>19657.61349</v>
    </oc>
    <nc r="D113">
      <v>23284.78601</v>
    </nc>
  </rcc>
  <rcc rId="62319" sId="3" numFmtId="4">
    <oc r="C114">
      <v>15144.085489999999</v>
    </oc>
    <nc r="C114">
      <v>16034.905210000001</v>
    </nc>
  </rcc>
  <rcc rId="62320" sId="3" numFmtId="4">
    <oc r="D114">
      <v>11193.733550000001</v>
    </oc>
    <nc r="D114">
      <v>14502.99314</v>
    </nc>
  </rcc>
  <rcc rId="62321" sId="3" numFmtId="4">
    <oc r="D115">
      <v>5955.8243400000001</v>
    </oc>
    <nc r="D115">
      <v>8518.7194999999992</v>
    </nc>
  </rcc>
  <rcc rId="62322" sId="3" numFmtId="4">
    <oc r="D117">
      <v>18326.268250000001</v>
    </oc>
    <nc r="D117">
      <v>22412.89142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район!$A$1:$G$209</formula>
    <oldFormula>район!$A$1:$G$209</oldFormula>
  </rdn>
  <rdn rId="0" localSheetId="3" customView="1" name="Z_61528DAC_5C4C_48F4_ADE2_8A724B05A086_.wvu.Rows" hidden="1" oldHidden="1">
    <formula>район!$205:$205</formula>
    <oldFormula>район!$205:$205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6211.xml><?xml version="1.0" encoding="utf-8"?>
<revisions xmlns="http://schemas.openxmlformats.org/spreadsheetml/2006/main" xmlns:r="http://schemas.openxmlformats.org/officeDocument/2006/relationships">
  <rcc rId="59618" sId="3" numFmtId="4">
    <oc r="D111">
      <v>1331.52649</v>
    </oc>
    <nc r="D111">
      <v>1401.1086499999999</v>
    </nc>
  </rcc>
  <rcc rId="59619" sId="3" numFmtId="4">
    <oc r="D112">
      <v>10891.63012</v>
    </oc>
    <nc r="D112">
      <v>17018.172040000001</v>
    </nc>
  </rcc>
  <rcc rId="59620" sId="3" numFmtId="4">
    <oc r="D113">
      <v>16377.895329999999</v>
    </oc>
    <nc r="D113">
      <v>19642.456979999999</v>
    </nc>
  </rcc>
  <rcc rId="59621" sId="3" numFmtId="4">
    <oc r="D114">
      <v>9458.8794199999993</v>
    </oc>
    <nc r="D114">
      <v>9563.1331599999994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1.xml><?xml version="1.0" encoding="utf-8"?>
<revisions xmlns="http://schemas.openxmlformats.org/spreadsheetml/2006/main" xmlns:r="http://schemas.openxmlformats.org/officeDocument/2006/relationships">
  <rcc rId="62705" sId="3">
    <nc r="E155">
      <f>SUM(D155/C155*100)</f>
    </nc>
  </rcc>
  <rcc rId="62706" sId="3">
    <nc r="E156">
      <f>SUM(D156/C156*100)</f>
    </nc>
  </rcc>
  <rcc rId="62707" sId="3">
    <nc r="E157">
      <f>SUM(D157/C157*100)</f>
    </nc>
  </rcc>
  <rcc rId="62708" sId="3">
    <nc r="E158">
      <f>SUM(D158/C158*100)</f>
    </nc>
  </rcc>
  <rm rId="62709" sheetId="3" source="E160" destination="E163" sourceSheetId="3">
    <rfmt sheetId="3" s="1" sqref="E163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m>
  <rcc rId="62710" sId="3" odxf="1" s="1" dxf="1">
    <nc r="E160">
      <f>SUM(D160/C160*100)</f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6" formatCode="0.0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odxf>
    <ndxf>
      <font>
        <i/>
        <sz val="20"/>
        <color auto="1"/>
        <name val="Times New Roman"/>
        <scheme val="none"/>
      </font>
      <numFmt numFmtId="167" formatCode="#,##0.0"/>
      <alignment horizontal="right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62711" sId="3">
    <nc r="E161">
      <f>SUM(D161/C161*100)</f>
    </nc>
  </rcc>
  <rcc rId="62712" sId="3">
    <nc r="E162">
      <f>SUM(D162/C162*100)</f>
    </nc>
  </rcc>
  <rcc rId="62713" sId="3">
    <nc r="E163">
      <f>SUM(D163/C163*100)</f>
    </nc>
  </rcc>
  <rcc rId="62714" sId="3">
    <nc r="E165">
      <f>SUM(D165/C165*100)</f>
    </nc>
  </rcc>
  <rcc rId="62715" sId="3">
    <nc r="E166">
      <f>SUM(D166/C166*100)</f>
    </nc>
  </rcc>
  <rcc rId="62716" sId="3">
    <nc r="E167">
      <f>SUM(D167/C167*100)</f>
    </nc>
  </rcc>
  <rcc rId="62717" sId="3">
    <nc r="E168">
      <f>SUM(D168/C168*100)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11.xml><?xml version="1.0" encoding="utf-8"?>
<revisions xmlns="http://schemas.openxmlformats.org/spreadsheetml/2006/main" xmlns:r="http://schemas.openxmlformats.org/officeDocument/2006/relationships">
  <rcc rId="59019" sId="3" numFmtId="4">
    <oc r="D193">
      <v>570.80999999999995</v>
    </oc>
    <nc r="D193">
      <v>786.08079999999995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111.xml><?xml version="1.0" encoding="utf-8"?>
<revisions xmlns="http://schemas.openxmlformats.org/spreadsheetml/2006/main" xmlns:r="http://schemas.openxmlformats.org/officeDocument/2006/relationships">
  <rcc rId="58698" sId="3" numFmtId="4">
    <oc r="D100">
      <v>155.1</v>
    </oc>
    <nc r="D100">
      <v>198.13399999999999</v>
    </nc>
  </rcc>
  <rcc rId="58699" sId="3" numFmtId="4">
    <oc r="D109">
      <v>10857.89589</v>
    </oc>
    <nc r="D109">
      <v>11419.16181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1111.xml><?xml version="1.0" encoding="utf-8"?>
<revisions xmlns="http://schemas.openxmlformats.org/spreadsheetml/2006/main" xmlns:r="http://schemas.openxmlformats.org/officeDocument/2006/relationships">
  <rcc rId="58298" sId="3" numFmtId="4">
    <oc r="F63">
      <v>83.473669999999998</v>
    </oc>
    <nc r="F63">
      <v>92.156400000000005</v>
    </nc>
  </rcc>
  <rcc rId="58299" sId="3" numFmtId="4">
    <oc r="F64">
      <v>-140</v>
    </oc>
    <nc r="F64">
      <v>20</v>
    </nc>
  </rcc>
  <rcc rId="58300" sId="3" numFmtId="4">
    <oc r="F70">
      <v>1197.5999999999999</v>
    </oc>
    <nc r="F70">
      <v>1347.3</v>
    </nc>
  </rcc>
  <rcc rId="58301" sId="3" numFmtId="4">
    <oc r="F72">
      <v>147553.86952000001</v>
    </oc>
    <nc r="F72">
      <v>188476.84869000001</v>
    </nc>
  </rcc>
  <rcc rId="58302" sId="3" numFmtId="4">
    <oc r="F73">
      <v>325172.38454</v>
    </oc>
    <nc r="F73">
      <v>359463.22579</v>
    </nc>
  </rcc>
  <rcc rId="58303" sId="3" numFmtId="4">
    <oc r="F74">
      <v>15464.26</v>
    </oc>
    <nc r="F74">
      <v>17219.59</v>
    </nc>
  </rcc>
  <rcc rId="58304" sId="3" numFmtId="4">
    <oc r="F75">
      <v>4892.6433900000002</v>
    </oc>
    <nc r="F75">
      <v>6361.05044</v>
    </nc>
  </rcc>
  <rcc rId="58305" sId="3" numFmtId="4">
    <oc r="F77">
      <v>-10214.563319999999</v>
    </oc>
    <nc r="F77">
      <v>-10317.289699999999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11111.xml><?xml version="1.0" encoding="utf-8"?>
<revisions xmlns="http://schemas.openxmlformats.org/spreadsheetml/2006/main" xmlns:r="http://schemas.openxmlformats.org/officeDocument/2006/relationships">
  <rcc rId="57914" sId="3" numFmtId="4">
    <oc r="F94">
      <v>700.49396000000002</v>
    </oc>
    <nc r="F94">
      <v>822.11086999999998</v>
    </nc>
  </rcc>
  <rcc rId="57915" sId="3" numFmtId="4">
    <oc r="F95">
      <v>1764.24308</v>
    </oc>
    <nc r="F95">
      <v>2059.4174400000002</v>
    </nc>
  </rcc>
  <rcc rId="57916" sId="3" numFmtId="4">
    <oc r="F96">
      <v>377.69394999999997</v>
    </oc>
    <nc r="F96">
      <v>396.89395000000002</v>
    </nc>
  </rcc>
  <rcc rId="57917" sId="3" numFmtId="4">
    <oc r="F97">
      <v>370.40499999999997</v>
    </oc>
    <nc r="F97">
      <v>446.20499999999998</v>
    </nc>
  </rcc>
  <rcc rId="57918" sId="3" numFmtId="4">
    <oc r="F101">
      <v>51.9315</v>
    </oc>
    <nc r="F101">
      <v>102.9315</v>
    </nc>
  </rcc>
  <rcc rId="57919" sId="3" numFmtId="4">
    <oc r="F108">
      <v>50105.246149999999</v>
    </oc>
    <nc r="F108">
      <v>66436.191300000006</v>
    </nc>
  </rcc>
  <rcc rId="57920" sId="3" numFmtId="4">
    <oc r="F118">
      <v>2159.0097099999998</v>
    </oc>
    <nc r="F118">
      <v>2200.0097099999998</v>
    </nc>
  </rcc>
  <rcc rId="57921" sId="3" numFmtId="4">
    <oc r="F126">
      <f>SUM(F127+F132+F140+F149)</f>
    </oc>
    <nc r="F126">
      <v>66688.275510000007</v>
    </nc>
  </rcc>
  <rcc rId="57922" sId="3" numFmtId="4">
    <oc r="F132">
      <v>21288.646949999998</v>
    </oc>
    <nc r="F132">
      <v>30213.818159999999</v>
    </nc>
  </rcc>
  <rcc rId="57923" sId="3" numFmtId="4">
    <oc r="F140">
      <v>16738.687190000001</v>
    </oc>
    <nc r="F140">
      <v>29884.687720000002</v>
    </nc>
  </rcc>
  <rcc rId="57924" sId="3" numFmtId="4">
    <oc r="F154">
      <v>61899.877899999999</v>
    </oc>
    <nc r="F154">
      <v>77496.053</v>
    </nc>
  </rcc>
  <rcc rId="57925" sId="3" numFmtId="4">
    <oc r="F158">
      <v>229575.77608000001</v>
    </oc>
    <nc r="F158">
      <v>278913.47605</v>
    </nc>
  </rcc>
  <rcc rId="57926" sId="3" numFmtId="4">
    <oc r="F163">
      <v>15625.045620000001</v>
    </oc>
    <nc r="F163">
      <v>16702.548050000001</v>
    </nc>
  </rcc>
  <rcc rId="57927" sId="3" numFmtId="4">
    <oc r="F169">
      <v>2486.5659999999998</v>
    </oc>
    <nc r="F169">
      <v>2912.7591000000002</v>
    </nc>
  </rcc>
  <rcc rId="57928" sId="3" numFmtId="4">
    <oc r="F170">
      <v>1530.0798600000001</v>
    </oc>
    <nc r="F170">
      <v>1790.06576</v>
    </nc>
  </rcc>
  <rcc rId="57929" sId="3" numFmtId="4">
    <oc r="F173">
      <v>34158.989860000001</v>
    </oc>
    <nc r="F173">
      <v>37286.515299999999</v>
    </nc>
  </rcc>
  <rcc rId="57930" sId="3" numFmtId="4">
    <oc r="F179">
      <v>1034.5808099999999</v>
    </oc>
    <nc r="F179">
      <v>1082.9788100000001</v>
    </nc>
  </rcc>
  <rcc rId="57931" sId="3" numFmtId="4">
    <oc r="F182">
      <v>5219.9990900000003</v>
    </oc>
    <nc r="F182">
      <v>5939.1380900000004</v>
    </nc>
  </rcc>
  <rcc rId="57932" sId="3" numFmtId="4">
    <oc r="F186">
      <v>35144.420160000001</v>
    </oc>
    <nc r="F186">
      <v>37134.707999999999</v>
    </nc>
  </rcc>
  <rcc rId="57933" sId="3" numFmtId="4">
    <oc r="F190">
      <v>242.53376</v>
    </oc>
    <nc r="F190">
      <v>281.31751000000003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12.xml><?xml version="1.0" encoding="utf-8"?>
<revisions xmlns="http://schemas.openxmlformats.org/spreadsheetml/2006/main" xmlns:r="http://schemas.openxmlformats.org/officeDocument/2006/relationships">
  <rcc rId="59169" sId="3">
    <oc r="A2" t="inlineStr">
      <is>
        <t xml:space="preserve">                                                                                Моргаушского муниципального округа на 01.10.2023 г.</t>
      </is>
    </oc>
    <nc r="A2" t="inlineStr">
      <is>
        <t xml:space="preserve">                                                                                Моргаушского муниципального округа на 01.11.2023 г.</t>
      </is>
    </nc>
  </rcc>
  <rcc rId="59170" sId="3">
    <oc r="D4" t="inlineStr">
      <is>
        <t>исполнено на 01.10.2023 г.</t>
      </is>
    </oc>
    <nc r="D4" t="inlineStr">
      <is>
        <t>исполнено на 01.11.2023 г.</t>
      </is>
    </nc>
  </rcc>
  <rcc rId="59171" sId="3">
    <oc r="F4" t="inlineStr">
      <is>
        <t>исполнено на 01.10.2022г.</t>
      </is>
    </oc>
    <nc r="F4" t="inlineStr">
      <is>
        <t>исполнено на 01.11.2022г.</t>
      </is>
    </nc>
  </rcc>
  <rcc rId="59172" sId="3">
    <oc r="D81" t="inlineStr">
      <is>
        <t>исполнено на 01.10.2023 г.</t>
      </is>
    </oc>
    <nc r="D81" t="inlineStr">
      <is>
        <t>исполнено на 01.11.2023 г.</t>
      </is>
    </nc>
  </rcc>
  <rcc rId="59173" sId="3">
    <oc r="F81" t="inlineStr">
      <is>
        <t>исполнено на 01.10.2022г.</t>
      </is>
    </oc>
    <nc r="F81" t="inlineStr">
      <is>
        <t>исполнено на 01.11.2022г.</t>
      </is>
    </nc>
  </rcc>
  <rcc rId="59174" sId="3" numFmtId="4">
    <oc r="D7">
      <v>104525.69661</v>
    </oc>
    <nc r="D7">
      <v>118160.21204</v>
    </nc>
  </rcc>
  <rcc rId="59175" sId="3" numFmtId="4">
    <oc r="D9">
      <v>7251.2139999999999</v>
    </oc>
    <nc r="D9">
      <v>8249.9434000000001</v>
    </nc>
  </rcc>
  <rcc rId="59176" sId="3" numFmtId="4">
    <oc r="D10">
      <v>39.070729999999998</v>
    </oc>
    <nc r="D10">
      <v>43.68721</v>
    </nc>
  </rcc>
  <rcc rId="59177" sId="3" numFmtId="4">
    <oc r="D11">
      <v>7716.4613900000004</v>
    </oc>
    <nc r="D11">
      <v>8677.0625299999992</v>
    </nc>
  </rcc>
  <rcc rId="59178" sId="3" numFmtId="4">
    <oc r="D12">
      <v>-850.76598000000001</v>
    </oc>
    <nc r="D12">
      <v>-925.74190999999996</v>
    </nc>
  </rcc>
  <rcc rId="59179" sId="3" numFmtId="4">
    <oc r="D14">
      <v>16396.780210000001</v>
    </oc>
    <nc r="D14">
      <v>20846.713019999999</v>
    </nc>
  </rcc>
  <rcc rId="59180" sId="3" numFmtId="4">
    <oc r="D16">
      <v>2407.6749799999998</v>
    </oc>
    <nc r="D16">
      <v>2417.0533500000001</v>
    </nc>
  </rcc>
  <rcc rId="59181" sId="3" numFmtId="4">
    <oc r="D17">
      <v>741.83831999999995</v>
    </oc>
    <nc r="D17">
      <v>776.24393999999995</v>
    </nc>
  </rcc>
  <rcc rId="59182" sId="3" numFmtId="4">
    <oc r="D19">
      <v>1132.69732</v>
    </oc>
    <nc r="D19">
      <v>3346.1896700000002</v>
    </nc>
  </rcc>
  <rcc rId="59183" sId="3" numFmtId="4">
    <oc r="D21">
      <v>163.51589000000001</v>
    </oc>
    <nc r="D21">
      <v>189.92681999999999</v>
    </nc>
  </rcc>
  <rcc rId="59184" sId="3" numFmtId="4">
    <oc r="D22">
      <v>448.68247000000002</v>
    </oc>
    <nc r="D22">
      <v>1310.06926</v>
    </nc>
  </rcc>
  <rcc rId="59185" sId="3" numFmtId="4">
    <oc r="D24">
      <v>4393.6447099999996</v>
    </oc>
    <nc r="D24">
      <v>4380.4776700000002</v>
    </nc>
  </rcc>
  <rcc rId="59186" sId="3" numFmtId="4">
    <oc r="D25">
      <v>1535.1795199999999</v>
    </oc>
    <nc r="D25">
      <v>6085.6998899999999</v>
    </nc>
  </rcc>
  <rcc rId="59187" sId="3" numFmtId="4">
    <oc r="D27">
      <v>1102.7750799999999</v>
    </oc>
    <nc r="D27">
      <v>1126.1577400000001</v>
    </nc>
  </rcc>
  <rcc rId="59188" sId="3" numFmtId="4">
    <oc r="D29">
      <v>1512.1998599999999</v>
    </oc>
    <nc r="D29">
      <v>1805.2796599999999</v>
    </nc>
  </rcc>
  <rcc rId="59189" sId="3" numFmtId="4">
    <oc r="D30">
      <v>35.08</v>
    </oc>
    <nc r="D30">
      <v>40.880000000000003</v>
    </nc>
  </rcc>
  <rcc rId="59190" sId="3" numFmtId="4">
    <oc r="D41">
      <v>6706.0293899999997</v>
    </oc>
    <nc r="D41">
      <v>7534.0906800000002</v>
    </nc>
  </rcc>
  <rcc rId="59191" sId="3" numFmtId="4">
    <oc r="D42">
      <v>1116.87194</v>
    </oc>
    <nc r="D42">
      <v>1273.1875299999999</v>
    </nc>
  </rcc>
  <rcc rId="59192" sId="3" numFmtId="4">
    <oc r="D43">
      <v>299.23437000000001</v>
    </oc>
    <nc r="D43">
      <v>350.40638000000001</v>
    </nc>
  </rcc>
  <rcc rId="59193" sId="3" numFmtId="4">
    <oc r="D47">
      <v>422.65942999999999</v>
    </oc>
    <nc r="D47">
      <v>481.52571999999998</v>
    </nc>
  </rcc>
  <rcc rId="59194" sId="3" numFmtId="4">
    <oc r="D49">
      <v>449.46616999999998</v>
    </oc>
    <nc r="D49">
      <v>464.29800999999998</v>
    </nc>
  </rcc>
  <rcc rId="59195" sId="3" numFmtId="4">
    <oc r="D51">
      <v>631.39745000000005</v>
    </oc>
    <nc r="D51">
      <v>733.21612000000005</v>
    </nc>
  </rcc>
  <rcc rId="59196" sId="3" numFmtId="4">
    <oc r="D55">
      <v>12241.92821</v>
    </oc>
    <nc r="D55">
      <v>14804.36346</v>
    </nc>
  </rcc>
  <rcc rId="59197" sId="3" numFmtId="4">
    <oc r="D56">
      <v>260.16732999999999</v>
    </oc>
    <nc r="D56">
      <v>300.71589</v>
    </nc>
  </rcc>
  <rcc rId="59198" sId="3" numFmtId="4">
    <oc r="D60">
      <v>741.60177999999996</v>
    </oc>
    <nc r="D60">
      <v>820.85891000000004</v>
    </nc>
  </rcc>
  <rcc rId="59199" sId="3" numFmtId="4">
    <oc r="D61">
      <v>239.37935999999999</v>
    </oc>
    <nc r="D61">
      <v>246.22816</v>
    </nc>
  </rcc>
  <rcc rId="59200" sId="3" numFmtId="4">
    <oc r="D64">
      <v>393.49900000000002</v>
    </oc>
    <nc r="D64">
      <v>397.09899999999999</v>
    </nc>
  </rcc>
  <rcc rId="59201" sId="3" numFmtId="4">
    <oc r="D67">
      <v>9037.5228800000004</v>
    </oc>
    <nc r="D67">
      <v>11687.612080000001</v>
    </nc>
  </rcc>
  <rcc rId="59202" sId="3" numFmtId="4">
    <oc r="D70">
      <v>91415.6</v>
    </oc>
    <nc r="D70">
      <v>99673.1</v>
    </nc>
  </rcc>
  <rcc rId="59203" sId="3" numFmtId="4">
    <oc r="D72">
      <v>144834.68945999999</v>
    </oc>
    <nc r="D72">
      <v>161504.34742000001</v>
    </nc>
  </rcc>
  <rcc rId="59204" sId="3" numFmtId="4">
    <oc r="D73">
      <v>363362.92592000001</v>
    </oc>
    <nc r="D73">
      <v>404772.32681</v>
    </nc>
  </rcc>
  <rcc rId="59205" sId="3" numFmtId="4">
    <oc r="D74">
      <v>25017.835330000002</v>
    </oc>
    <nc r="D74">
      <v>25784.062099999999</v>
    </nc>
  </rcc>
  <rfmt sheetId="3" sqref="D78">
    <dxf>
      <numFmt numFmtId="4" formatCode="#,##0.00"/>
    </dxf>
  </rfmt>
  <rfmt sheetId="3" sqref="D78">
    <dxf>
      <numFmt numFmtId="187" formatCode="#,##0.000"/>
    </dxf>
  </rfmt>
  <rfmt sheetId="3" sqref="D78">
    <dxf>
      <numFmt numFmtId="186" formatCode="#,##0.0000"/>
    </dxf>
  </rfmt>
  <rfmt sheetId="3" sqref="D78">
    <dxf>
      <numFmt numFmtId="172" formatCode="#,##0.00000"/>
    </dxf>
  </rfmt>
  <rfmt sheetId="3" sqref="D78">
    <dxf>
      <numFmt numFmtId="186" formatCode="#,##0.0000"/>
    </dxf>
  </rfmt>
  <rfmt sheetId="3" sqref="D78">
    <dxf>
      <numFmt numFmtId="187" formatCode="#,##0.000"/>
    </dxf>
  </rfmt>
  <rfmt sheetId="3" sqref="D78">
    <dxf>
      <numFmt numFmtId="4" formatCode="#,##0.00"/>
    </dxf>
  </rfmt>
  <rfmt sheetId="3" sqref="D78">
    <dxf>
      <numFmt numFmtId="167" formatCode="#,##0.0"/>
    </dxf>
  </rfmt>
  <rcc rId="59206" sId="3" numFmtId="4">
    <oc r="D83">
      <v>2.3258999999999999</v>
    </oc>
    <nc r="D83">
      <v>4.6836000000000002</v>
    </nc>
  </rcc>
  <rcc rId="59207" sId="3" numFmtId="4">
    <oc r="D84">
      <v>46465.841829999998</v>
    </oc>
    <nc r="D84">
      <v>52421.581449999998</v>
    </nc>
  </rcc>
  <rcc rId="59208" sId="3" numFmtId="4">
    <oc r="D86">
      <v>5371.62435</v>
    </oc>
    <nc r="D86">
      <v>5617.2761600000003</v>
    </nc>
  </rcc>
  <rcc rId="59209" sId="3" numFmtId="4">
    <oc r="C88">
      <v>10834.85893</v>
    </oc>
    <nc r="C88">
      <v>1022.94893</v>
    </nc>
  </rcc>
  <rcc rId="59210" sId="3" numFmtId="4">
    <oc r="C89">
      <v>30857.87932</v>
    </oc>
    <nc r="C89">
      <v>31060.37932</v>
    </nc>
  </rcc>
  <rcc rId="59211" sId="3" numFmtId="4">
    <oc r="D89">
      <v>23282.378280000001</v>
    </oc>
    <nc r="D89">
      <v>23839.186799999999</v>
    </nc>
  </rcc>
  <rcc rId="59212" sId="3" numFmtId="4">
    <oc r="D92">
      <v>1197.1850300000001</v>
    </oc>
    <nc r="D92">
      <v>1247.3258000000001</v>
    </nc>
  </rcc>
  <rcc rId="59213" sId="3" numFmtId="4">
    <oc r="D94">
      <v>933.5</v>
    </oc>
    <nc r="D94">
      <v>1063.6878099999999</v>
    </nc>
  </rcc>
  <rcc rId="59214" sId="3" numFmtId="4">
    <oc r="D95">
      <v>2468.7936300000001</v>
    </oc>
    <nc r="D95">
      <v>2743.9357599999998</v>
    </nc>
  </rcc>
  <rcc rId="59215" sId="3" numFmtId="4">
    <oc r="D96">
      <v>111.44808999999999</v>
    </oc>
    <nc r="D96">
      <v>130.64809</v>
    </nc>
  </rcc>
  <rcc rId="59216" sId="3" numFmtId="4">
    <oc r="D97">
      <v>254.4</v>
    </oc>
    <nc r="D97">
      <v>1067</v>
    </nc>
  </rcc>
  <rcc rId="59217" sId="3" numFmtId="4">
    <oc r="D99">
      <v>198.13399999999999</v>
    </oc>
    <nc r="D99">
      <v>250</v>
    </nc>
  </rcc>
  <rcc rId="59218" sId="3" numFmtId="4">
    <oc r="D100">
      <v>198.13399999999999</v>
    </oc>
    <nc r="D100">
      <v>250</v>
    </nc>
  </rcc>
  <rcc rId="59219" sId="3" numFmtId="4">
    <oc r="D101">
      <v>346.77870000000001</v>
    </oc>
    <nc r="D101">
      <v>1034.8943899999999</v>
    </nc>
  </rcc>
  <rcc rId="59220" sId="3" numFmtId="4">
    <oc r="D108">
      <v>75481.938460000005</v>
    </oc>
    <nc r="D108">
      <v>90476.328559999994</v>
    </nc>
  </rcc>
  <rcc rId="59221" sId="3" numFmtId="4">
    <oc r="D118">
      <v>2205.8405600000001</v>
    </oc>
    <nc r="D118">
      <v>2452.0625599999998</v>
    </nc>
  </rcc>
  <rcc rId="59222" sId="3" numFmtId="4">
    <oc r="D127">
      <v>455.72230000000002</v>
    </oc>
    <nc r="D127">
      <v>491.14997</v>
    </nc>
  </rcc>
  <rcc rId="59223" sId="3" numFmtId="4">
    <oc r="D132">
      <v>63726.122539999997</v>
    </oc>
    <nc r="D132">
      <v>71964.223389999999</v>
    </nc>
  </rcc>
  <rcc rId="59224" sId="3" numFmtId="4">
    <oc r="D140">
      <v>29508.59791</v>
    </oc>
    <nc r="D140">
      <v>38670.779649999997</v>
    </nc>
  </rcc>
  <rcc rId="59225" sId="3" numFmtId="4">
    <oc r="D152">
      <v>467.64774</v>
    </oc>
    <nc r="D152">
      <v>487.64774</v>
    </nc>
  </rcc>
  <rcc rId="59226" sId="3" numFmtId="4">
    <oc r="D154">
      <v>99428.542140000005</v>
    </oc>
    <nc r="D154">
      <v>108559.87664</v>
    </nc>
  </rcc>
  <rcc rId="59227" sId="3" numFmtId="4">
    <oc r="C158">
      <v>434113.40318000002</v>
    </oc>
    <nc r="C158">
      <v>443910.31318</v>
    </nc>
  </rcc>
  <rcc rId="59228" sId="3" numFmtId="4">
    <oc r="D158">
      <v>360460.50556999998</v>
    </oc>
    <nc r="D158">
      <v>388611.59025000001</v>
    </nc>
  </rcc>
  <rcc rId="59229" sId="3" numFmtId="4">
    <oc r="D163">
      <v>19101.871630000001</v>
    </oc>
    <nc r="D163">
      <v>21361.949629999999</v>
    </nc>
  </rcc>
  <rcc rId="59230" sId="3" numFmtId="4">
    <oc r="D169">
      <v>225.69919999999999</v>
    </oc>
    <nc r="D169">
      <v>252.21420000000001</v>
    </nc>
  </rcc>
  <rcc rId="59231" sId="3" numFmtId="4">
    <oc r="D170">
      <v>6708.5459199999996</v>
    </oc>
    <nc r="D170">
      <v>7011.3855700000004</v>
    </nc>
  </rcc>
  <rcc rId="59232" sId="3" numFmtId="4">
    <oc r="D173">
      <v>48797.842149999997</v>
    </oc>
    <nc r="D173">
      <v>54338.566870000002</v>
    </nc>
  </rcc>
  <rcc rId="59233" sId="3" numFmtId="4">
    <oc r="D179">
      <v>1172.7047700000001</v>
    </oc>
    <nc r="D179">
      <v>1196.3947700000001</v>
    </nc>
  </rcc>
  <rcc rId="59234" sId="3" numFmtId="4">
    <oc r="C182">
      <v>10922.692709999999</v>
    </oc>
    <nc r="C182">
      <v>10937.692709999999</v>
    </nc>
  </rcc>
  <rcc rId="59235" sId="3" numFmtId="4">
    <oc r="D182">
      <v>7364.9759299999996</v>
    </oc>
    <nc r="D182">
      <v>8197.04673</v>
    </nc>
  </rcc>
  <rcc rId="59236" sId="3" numFmtId="4">
    <oc r="D186">
      <v>24311.425999999999</v>
    </oc>
    <nc r="D186">
      <v>30441.55444</v>
    </nc>
  </rcc>
  <rcc rId="59237" sId="3" numFmtId="4">
    <oc r="D190">
      <v>51.40231</v>
    </oc>
    <nc r="D190">
      <v>59.433889999999998</v>
    </nc>
  </rcc>
  <rcc rId="59238" sId="3" numFmtId="4">
    <oc r="D192">
      <v>786.08079999999995</v>
    </oc>
    <nc r="D192">
      <v>834.66579999999999</v>
    </nc>
  </rcc>
  <rcc rId="59239" sId="3" numFmtId="4">
    <oc r="D194">
      <v>7395.0006800000001</v>
    </oc>
    <nc r="D194">
      <v>7891.05</v>
    </nc>
  </rcc>
  <rcc rId="59240" sId="3" odxf="1" dxf="1" numFmtId="4">
    <oc r="D195">
      <v>5576.8186800000003</v>
    </oc>
    <nc r="D195">
      <v>6072.8680000000004</v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fmt sheetId="3" sqref="D203">
    <dxf>
      <numFmt numFmtId="4" formatCode="#,##0.00"/>
    </dxf>
  </rfmt>
  <rfmt sheetId="3" sqref="D203">
    <dxf>
      <numFmt numFmtId="187" formatCode="#,##0.000"/>
    </dxf>
  </rfmt>
  <rfmt sheetId="3" sqref="D203">
    <dxf>
      <numFmt numFmtId="186" formatCode="#,##0.0000"/>
    </dxf>
  </rfmt>
  <rfmt sheetId="3" sqref="D203">
    <dxf>
      <numFmt numFmtId="172" formatCode="#,##0.00000"/>
    </dxf>
  </rfmt>
  <rfmt sheetId="3" sqref="C203">
    <dxf>
      <numFmt numFmtId="4" formatCode="#,##0.00"/>
    </dxf>
  </rfmt>
  <rfmt sheetId="3" sqref="C203">
    <dxf>
      <numFmt numFmtId="187" formatCode="#,##0.000"/>
    </dxf>
  </rfmt>
  <rfmt sheetId="3" sqref="C203">
    <dxf>
      <numFmt numFmtId="186" formatCode="#,##0.0000"/>
    </dxf>
  </rfmt>
  <rfmt sheetId="3" sqref="C203">
    <dxf>
      <numFmt numFmtId="172" formatCode="#,##0.00000"/>
    </dxf>
  </rfmt>
  <rcc rId="59241" sId="3" numFmtId="4">
    <oc r="C84">
      <v>70802.684399999998</v>
    </oc>
    <nc r="C84">
      <v>70600.184399999998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2.xml><?xml version="1.0" encoding="utf-8"?>
<revisions xmlns="http://schemas.openxmlformats.org/spreadsheetml/2006/main" xmlns:r="http://schemas.openxmlformats.org/officeDocument/2006/relationships">
  <rcc rId="62353" sId="3" numFmtId="4">
    <oc r="D119">
      <v>0</v>
    </oc>
    <nc r="D119">
      <v>164.77</v>
    </nc>
  </rcc>
  <rcc rId="62354" sId="3" numFmtId="4">
    <oc r="C120">
      <v>518</v>
    </oc>
    <nc r="C120">
      <v>764.75</v>
    </nc>
  </rcc>
  <rcc rId="62355" sId="3" numFmtId="4">
    <oc r="D120">
      <v>495.9</v>
    </oc>
    <nc r="D120">
      <v>736.5299</v>
    </nc>
  </rcc>
  <rcc rId="62356" sId="3" numFmtId="4">
    <oc r="D121">
      <v>564.005</v>
    </oc>
    <nc r="D121">
      <v>696.96624999999995</v>
    </nc>
  </rcc>
  <rcc rId="62357" sId="3" numFmtId="4">
    <oc r="D123">
      <v>385.8569</v>
    </oc>
    <nc r="D123">
      <v>402.75689999999997</v>
    </nc>
  </rcc>
  <rcc rId="62358" sId="3" numFmtId="4">
    <oc r="D124">
      <v>872.04300999999998</v>
    </oc>
    <nc r="D124">
      <v>1744.08602</v>
    </nc>
  </rcc>
  <rcc rId="62359" sId="3" numFmtId="4">
    <oc r="D125">
      <v>1218.4784999999999</v>
    </oc>
    <nc r="D125">
      <v>2436.9569900000001</v>
    </nc>
  </rcc>
  <rcc rId="62360" sId="3" numFmtId="4">
    <oc r="D128">
      <v>598.68454999999994</v>
    </oc>
    <nc r="D128">
      <v>733.48782000000006</v>
    </nc>
  </rcc>
  <rcc rId="62361" sId="3" numFmtId="4">
    <oc r="C130">
      <v>6879.7</v>
    </oc>
    <nc r="C130">
      <v>7776.28316</v>
    </nc>
  </rcc>
  <rcc rId="62362" sId="3" numFmtId="4">
    <oc r="D130">
      <v>0</v>
    </oc>
    <nc r="D130">
      <v>5318.3610200000003</v>
    </nc>
  </rcc>
  <rcc rId="62363" sId="3" numFmtId="4">
    <oc r="C132">
      <v>1195.36247</v>
    </oc>
    <nc r="C132">
      <v>2146.40688</v>
    </nc>
  </rcc>
  <rcc rId="62364" sId="3" numFmtId="4">
    <oc r="D132">
      <v>0</v>
    </oc>
    <nc r="D132">
      <v>864.42692999999997</v>
    </nc>
  </rcc>
  <rrc rId="62365" sId="3" ref="A131:XFD131" action="deleteRow">
    <undo index="0" exp="area" ref3D="1" dr="$A$205:$XFD$205" dn="Z_61528DAC_5C4C_48F4_ADE2_8A724B05A086_.wvu.Rows" sId="3"/>
    <undo index="16" exp="area" ref3D="1" dr="$A$200:$XFD$201" dn="Z_B31C8DB7_3E78_4144_A6B5_8DE36DE63F0E_.wvu.Rows" sId="3"/>
    <undo index="26" exp="area" ref3D="1" dr="$A$204:$XFD$205" dn="Z_A54C432C_6C68_4B53_A75C_446EB3A61B2B_.wvu.Rows" sId="3"/>
    <undo index="24" exp="area" ref3D="1" dr="$A$200:$XFD$201" dn="Z_A54C432C_6C68_4B53_A75C_446EB3A61B2B_.wvu.Rows" sId="3"/>
    <undo index="12" exp="area" ref3D="1" dr="$A$200:$XFD$200" dn="Z_5C539BE6_C8E0_453F_AB5E_9E58094195EA_.wvu.Rows" sId="3"/>
    <undo index="38" exp="area" ref3D="1" dr="$A$204:$XFD$205" dn="Z_42584DC0_1D41_4C93_9B38_C388E7B8DAC4_.wvu.Rows" sId="3"/>
    <undo index="36" exp="area" ref3D="1" dr="$A$200:$XFD$201" dn="Z_42584DC0_1D41_4C93_9B38_C388E7B8DAC4_.wvu.Rows" sId="3"/>
    <undo index="34" exp="area" ref3D="1" dr="$A$141:$XFD$141" dn="Z_42584DC0_1D41_4C93_9B38_C388E7B8DAC4_.wvu.Rows" sId="3"/>
    <undo index="0" exp="area" ref3D="1" dr="$A$200:$XFD$200" dn="Z_3DCB9AAA_F09C_4EA6_B992_F93E466D374A_.wvu.Rows" sId="3"/>
    <undo index="18" exp="area" ref3D="1" dr="$A$200:$XFD$201" dn="Z_1A52382B_3765_4E8C_903F_6B8919B7242E_.wvu.Rows" sId="3"/>
    <rfmt sheetId="3" xfDxf="1" s="1" sqref="A131:XFD131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31" start="0" length="0">
      <dxf>
        <font>
          <i/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31" start="0" length="0">
      <dxf>
        <font>
          <i/>
          <sz val="14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qref="C131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31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3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3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3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62366" sId="3" odxf="1" dxf="1" numFmtId="4">
    <oc r="D129">
      <v>0</v>
    </oc>
    <nc r="D129">
      <f>SUM(D130:D131)</f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cc rId="62367" sId="3" numFmtId="4">
    <oc r="D133">
      <v>1046.0984599999999</v>
    </oc>
    <nc r="D133">
      <v>1243.85799</v>
    </nc>
  </rcc>
  <rcc rId="62368" sId="3" numFmtId="4">
    <oc r="C135">
      <v>47659.505599999997</v>
    </oc>
    <nc r="C135">
      <v>46970.770069999999</v>
    </nc>
  </rcc>
  <rcc rId="62369" sId="3" numFmtId="4">
    <oc r="D135">
      <v>23528.488069999999</v>
    </oc>
    <nc r="D135">
      <v>44053.655480000001</v>
    </nc>
  </rcc>
  <rcc rId="62370" sId="3" numFmtId="4">
    <oc r="C136">
      <v>16374.59223</v>
    </oc>
    <nc r="C136">
      <v>18217.907230000001</v>
    </nc>
  </rcc>
  <rcc rId="62371" sId="3" numFmtId="4">
    <oc r="D136">
      <v>6553.3021600000002</v>
    </oc>
    <nc r="D136">
      <v>12198.438759999999</v>
    </nc>
  </rcc>
  <rcc rId="62372" sId="3" numFmtId="4">
    <oc r="C139">
      <v>69749.148610000004</v>
    </oc>
    <nc r="C139">
      <v>91461.61967</v>
    </nc>
  </rcc>
  <rcc rId="62373" sId="3" numFmtId="4">
    <oc r="D139">
      <v>42857.339870000003</v>
    </oc>
    <nc r="D139">
      <v>62076.280079999997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21.xml><?xml version="1.0" encoding="utf-8"?>
<revisions xmlns="http://schemas.openxmlformats.org/spreadsheetml/2006/main" xmlns:r="http://schemas.openxmlformats.org/officeDocument/2006/relationships">
  <rcc rId="60460" sId="3" numFmtId="4">
    <oc r="F191">
      <v>455.15060999999997</v>
    </oc>
    <nc r="F191">
      <v>379.08136000000002</v>
    </nc>
  </rcc>
  <rcc rId="60461" sId="3" numFmtId="4">
    <oc r="F193">
      <v>602.34100000000001</v>
    </oc>
    <nc r="F193">
      <v>607.303</v>
    </nc>
  </rcc>
  <rcc rId="60462" sId="3" numFmtId="4">
    <oc r="F195">
      <v>5875.6629999999996</v>
    </oc>
    <nc r="F195">
      <v>6405.4686400000001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.xml><?xml version="1.0" encoding="utf-8"?>
<revisions xmlns="http://schemas.openxmlformats.org/spreadsheetml/2006/main" xmlns:r="http://schemas.openxmlformats.org/officeDocument/2006/relationships">
  <rcc rId="63849" sId="3" numFmtId="4">
    <nc r="C142">
      <v>10000</v>
    </nc>
  </rcc>
  <rcc rId="63850" sId="3" numFmtId="4">
    <nc r="D142">
      <v>29.1538</v>
    </nc>
  </rcc>
  <rcc rId="63851" sId="3" numFmtId="4">
    <nc r="C143">
      <v>1428.934</v>
    </nc>
  </rcc>
  <rcc rId="63852" sId="3" numFmtId="4">
    <nc r="D143">
      <v>0</v>
    </nc>
  </rcc>
  <rcc rId="63853" sId="3" numFmtId="4">
    <nc r="C144">
      <v>9260</v>
    </nc>
  </rcc>
  <rcc rId="63854" sId="3" numFmtId="4">
    <nc r="D144">
      <v>105.453</v>
    </nc>
  </rcc>
  <rcc rId="63855" sId="3" numFmtId="4">
    <nc r="C145">
      <v>6313.1472000000003</v>
    </nc>
  </rcc>
  <rcc rId="63856" sId="3" numFmtId="4">
    <nc r="D145">
      <v>0</v>
    </nc>
  </rcc>
  <rcc rId="63857" sId="3" numFmtId="4">
    <nc r="C147">
      <v>27324.319</v>
    </nc>
  </rcc>
  <rcc rId="63858" sId="3" numFmtId="4">
    <nc r="D147">
      <v>0</v>
    </nc>
  </rcc>
  <rcc rId="63859" sId="3" numFmtId="4">
    <nc r="C148">
      <v>2100</v>
    </nc>
  </rcc>
  <rcc rId="63860" sId="3" numFmtId="4">
    <nc r="D148">
      <v>0</v>
    </nc>
  </rcc>
  <rcc rId="63861" sId="3" numFmtId="4">
    <nc r="C155">
      <v>15621.6</v>
    </nc>
  </rcc>
  <rcc rId="63862" sId="3" numFmtId="4">
    <nc r="D155">
      <v>829.22799999999995</v>
    </nc>
  </rcc>
  <rcc rId="63863" sId="3" numFmtId="4">
    <nc r="C156">
      <v>1521.8</v>
    </nc>
  </rcc>
  <rcc rId="63864" sId="3" numFmtId="4">
    <nc r="D156">
      <v>0</v>
    </nc>
  </rcc>
  <rrc rId="63865" sId="3" ref="A157:XFD157" action="deleteRow">
    <undo index="16" exp="area" ref3D="1" dr="$A$199:$XFD$200" dn="Z_B31C8DB7_3E78_4144_A6B5_8DE36DE63F0E_.wvu.Rows" sId="3"/>
    <undo index="26" exp="area" ref3D="1" dr="$A$203:$XFD$204" dn="Z_A54C432C_6C68_4B53_A75C_446EB3A61B2B_.wvu.Rows" sId="3"/>
    <undo index="24" exp="area" ref3D="1" dr="$A$199:$XFD$200" dn="Z_A54C432C_6C68_4B53_A75C_446EB3A61B2B_.wvu.Rows" sId="3"/>
    <undo index="0" exp="area" ref3D="1" dr="$A$204:$XFD$204" dn="Z_61528DAC_5C4C_48F4_ADE2_8A724B05A086_.wvu.Rows" sId="3"/>
    <undo index="12" exp="area" ref3D="1" dr="$A$199:$XFD$199" dn="Z_5C539BE6_C8E0_453F_AB5E_9E58094195EA_.wvu.Rows" sId="3"/>
    <undo index="38" exp="area" ref3D="1" dr="$A$203:$XFD$204" dn="Z_42584DC0_1D41_4C93_9B38_C388E7B8DAC4_.wvu.Rows" sId="3"/>
    <undo index="36" exp="area" ref3D="1" dr="$A$199:$XFD$200" dn="Z_42584DC0_1D41_4C93_9B38_C388E7B8DAC4_.wvu.Rows" sId="3"/>
    <undo index="0" exp="area" ref3D="1" dr="$A$199:$XFD$199" dn="Z_3DCB9AAA_F09C_4EA6_B992_F93E466D374A_.wvu.Rows" sId="3"/>
    <undo index="18" exp="area" ref3D="1" dr="$A$199:$XFD$200" dn="Z_1A52382B_3765_4E8C_903F_6B8919B7242E_.wvu.Rows" sId="3"/>
    <rfmt sheetId="3" xfDxf="1" s="1" sqref="A157:XFD1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57" t="inlineStr">
        <is>
          <t>Ц71</t>
        </is>
      </nc>
      <n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57" t="inlineStr">
        <is>
          <t>Реализация мероприятий по обеспечению антитеррористической защищенности объектов (территорий), пожарной безопасности и оснащение медицинских блоков муниципальных образовательных организаций</t>
        </is>
      </nc>
      <ndxf>
        <font>
          <i/>
          <sz val="16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="1" sqref="C157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57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157">
        <f>SUM(D157/C157*100)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157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57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1.xml><?xml version="1.0" encoding="utf-8"?>
<revisions xmlns="http://schemas.openxmlformats.org/spreadsheetml/2006/main" xmlns:r="http://schemas.openxmlformats.org/officeDocument/2006/relationships">
  <rcc rId="59817" sId="3" numFmtId="4">
    <oc r="C159">
      <v>11988.007</v>
    </oc>
    <nc r="C159">
      <v>21784.917000000001</v>
    </nc>
  </rcc>
  <rcc rId="59818" sId="3" numFmtId="4">
    <oc r="D159">
      <v>8692.9183200000007</v>
    </oc>
    <nc r="D159">
      <v>8875.3828200000007</v>
    </nc>
  </rcc>
  <rcc rId="59819" sId="3" numFmtId="4">
    <oc r="D160">
      <v>927.08660999999995</v>
    </oc>
    <nc r="D160">
      <v>1302.9750200000001</v>
    </nc>
  </rcc>
  <rcc rId="59820" sId="3" numFmtId="4">
    <oc r="D162">
      <v>2396.0409300000001</v>
    </oc>
    <nc r="D162">
      <v>2662.2676999999999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11.xml><?xml version="1.0" encoding="utf-8"?>
<revisions xmlns="http://schemas.openxmlformats.org/spreadsheetml/2006/main" xmlns:r="http://schemas.openxmlformats.org/officeDocument/2006/relationships">
  <rcc rId="59458" sId="3" numFmtId="4">
    <oc r="F83">
      <v>3</v>
    </oc>
    <nc r="F83">
      <v>14.074619999999999</v>
    </nc>
  </rcc>
  <rcc rId="59459" sId="3" numFmtId="4">
    <oc r="F84">
      <v>36968.062440000002</v>
    </oc>
    <nc r="F84">
      <v>41367.918640000004</v>
    </nc>
  </rcc>
  <rcc rId="59460" sId="3" numFmtId="4">
    <oc r="F86">
      <v>3957.9607099999998</v>
    </oc>
    <nc r="F86">
      <v>4625.4899599999999</v>
    </nc>
  </rcc>
  <rcc rId="59461" sId="3" numFmtId="4">
    <oc r="F89">
      <v>10238.26023</v>
    </oc>
    <nc r="F89">
      <v>11520.357690000001</v>
    </nc>
  </rcc>
  <rcc rId="59462" sId="3" numFmtId="4">
    <oc r="F92">
      <v>1406.46984</v>
    </oc>
    <nc r="F92">
      <v>1604.4928600000001</v>
    </nc>
  </rcc>
  <rcc rId="59463" sId="3" numFmtId="4">
    <oc r="F94">
      <v>982.4</v>
    </oc>
    <nc r="F94">
      <v>1034.62211</v>
    </nc>
  </rcc>
  <rcc rId="59464" sId="3" numFmtId="4">
    <oc r="F95">
      <v>2371.0542999999998</v>
    </oc>
    <nc r="F95">
      <v>2710.5158900000001</v>
    </nc>
  </rcc>
  <rcc rId="59465" sId="3" numFmtId="4">
    <oc r="F97">
      <v>514.65499999999997</v>
    </oc>
    <nc r="F97">
      <v>524.60500000000002</v>
    </nc>
  </rcc>
  <rcc rId="59466" sId="3" numFmtId="4">
    <oc r="F96">
      <v>412.91395</v>
    </oc>
    <nc r="F96">
      <v>427.63395000000003</v>
    </nc>
  </rcc>
  <rcc rId="59467" sId="3" numFmtId="4">
    <oc r="F99">
      <v>142.36799999999999</v>
    </oc>
    <nc r="F99">
      <v>200</v>
    </nc>
  </rcc>
  <rcc rId="59468" sId="3" numFmtId="4">
    <oc r="F101">
      <v>258.43150000000003</v>
    </oc>
    <nc r="F101">
      <v>990.61998000000006</v>
    </nc>
  </rcc>
  <rcc rId="59469" sId="3" numFmtId="4">
    <oc r="F108">
      <v>93712.653919999997</v>
    </oc>
    <nc r="F108">
      <v>99714.789680000002</v>
    </nc>
  </rcc>
  <rcc rId="59470" sId="3" numFmtId="4">
    <oc r="F118">
      <v>2691.06324</v>
    </oc>
    <nc r="F118">
      <v>2885.2362400000002</v>
    </nc>
  </rcc>
  <rcc rId="59471" sId="3" numFmtId="4">
    <oc r="F127">
      <v>6623.9861499999997</v>
    </oc>
    <nc r="F127">
      <v>6672.0847299999996</v>
    </nc>
  </rcc>
  <rcc rId="59472" sId="3" numFmtId="4">
    <oc r="F132">
      <v>41540.670819999999</v>
    </oc>
    <nc r="F132">
      <v>52632.509019999998</v>
    </nc>
  </rcc>
  <rcc rId="59473" sId="3" numFmtId="4">
    <oc r="F140">
      <v>37545.651360000003</v>
    </oc>
    <nc r="F140">
      <v>38685.90958</v>
    </nc>
  </rcc>
  <rcc rId="59474" sId="3" numFmtId="4">
    <oc r="F154">
      <v>87792.846609999993</v>
    </oc>
    <nc r="F154">
      <v>96643.846609999993</v>
    </nc>
  </rcc>
  <rcc rId="59475" sId="3" numFmtId="4">
    <oc r="F158">
      <v>304018.07328999997</v>
    </oc>
    <nc r="F158">
      <v>333851.62264999998</v>
    </nc>
  </rcc>
  <rcc rId="59476" sId="3" numFmtId="4">
    <oc r="F163">
      <v>18291.90062</v>
    </oc>
    <nc r="F163">
      <v>19786.04264</v>
    </nc>
  </rcc>
  <rcc rId="59477" sId="3" numFmtId="4">
    <oc r="F169">
      <v>3063.4191000000001</v>
    </oc>
    <nc r="F169">
      <v>3065.3391000000001</v>
    </nc>
  </rcc>
  <rcc rId="59478" sId="3" numFmtId="4">
    <oc r="F170">
      <v>2058.1767799999998</v>
    </oc>
    <nc r="F170">
      <v>2311.03458</v>
    </nc>
  </rcc>
  <rcc rId="59479" sId="3" numFmtId="4">
    <oc r="F173">
      <v>45114.987789999999</v>
    </oc>
    <nc r="F173">
      <v>48692.950969999998</v>
    </nc>
  </rcc>
  <rcc rId="59480" sId="3" numFmtId="4">
    <oc r="F179">
      <v>1085.3788099999999</v>
    </oc>
    <nc r="F179">
      <v>1086.56296</v>
    </nc>
  </rcc>
  <rcc rId="59481" sId="3" numFmtId="4">
    <oc r="F181">
      <v>11.143509999999999</v>
    </oc>
    <nc r="F181">
      <v>11.88325</v>
    </nc>
  </rcc>
  <rcc rId="59482" sId="3" numFmtId="4">
    <oc r="F182">
      <v>6492.4912999999997</v>
    </oc>
    <nc r="F182">
      <v>7189.0275899999997</v>
    </nc>
  </rcc>
  <rcc rId="59483" sId="3" numFmtId="4">
    <oc r="F186">
      <v>39449.703840000002</v>
    </oc>
    <nc r="F186">
      <v>39498.502</v>
    </nc>
  </rcc>
  <rcc rId="59484" sId="3" numFmtId="4">
    <oc r="F190">
      <v>292.55473000000001</v>
    </oc>
    <nc r="F190">
      <v>455.15060999999997</v>
    </nc>
  </rcc>
  <rcc rId="59485" sId="3" numFmtId="4">
    <oc r="F192">
      <v>507.32900000000001</v>
    </oc>
    <nc r="F192">
      <v>602.34100000000001</v>
    </nc>
  </rcc>
  <rcc rId="59486" sId="3" numFmtId="4">
    <oc r="F194">
      <v>5337.5619999999999</v>
    </oc>
    <nc r="F194">
      <v>5875.6629999999996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111.xml><?xml version="1.0" encoding="utf-8"?>
<revisions xmlns="http://schemas.openxmlformats.org/spreadsheetml/2006/main" xmlns:r="http://schemas.openxmlformats.org/officeDocument/2006/relationships">
  <rcc rId="59049" sId="3" numFmtId="4">
    <oc r="D195">
      <v>5169.9506799999999</v>
    </oc>
    <nc r="D195">
      <v>5576.8186800000003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1111.xml><?xml version="1.0" encoding="utf-8"?>
<revisions xmlns="http://schemas.openxmlformats.org/spreadsheetml/2006/main" xmlns:r="http://schemas.openxmlformats.org/officeDocument/2006/relationships">
  <rcc rId="58729" sId="3" numFmtId="4">
    <oc r="D111">
      <v>1111.52649</v>
    </oc>
    <nc r="D111">
      <v>1331.52649</v>
    </nc>
  </rcc>
  <rcc rId="58730" sId="3" numFmtId="4">
    <oc r="D112">
      <v>10178.11692</v>
    </oc>
    <nc r="D112">
      <v>10891.63012</v>
    </nc>
  </rcc>
  <rcc rId="58731" sId="3" numFmtId="4">
    <oc r="D113">
      <v>15856.58001</v>
    </oc>
    <nc r="D113">
      <v>16377.895329999999</v>
    </nc>
  </rcc>
  <rcc rId="58732" sId="3" numFmtId="4">
    <oc r="D117">
      <v>0</v>
    </oc>
    <nc r="D117">
      <v>18326.268250000001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2.xml><?xml version="1.0" encoding="utf-8"?>
<revisions xmlns="http://schemas.openxmlformats.org/spreadsheetml/2006/main" xmlns:r="http://schemas.openxmlformats.org/officeDocument/2006/relationships">
  <rfmt sheetId="3" sqref="D69">
    <dxf>
      <numFmt numFmtId="186" formatCode="#,##0.0000"/>
    </dxf>
  </rfmt>
  <rfmt sheetId="3" sqref="D69">
    <dxf>
      <numFmt numFmtId="187" formatCode="#,##0.000"/>
    </dxf>
  </rfmt>
  <rfmt sheetId="3" sqref="D69">
    <dxf>
      <numFmt numFmtId="4" formatCode="#,##0.00"/>
    </dxf>
  </rfmt>
  <rfmt sheetId="3" sqref="D69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211.xml><?xml version="1.0" encoding="utf-8"?>
<revisions xmlns="http://schemas.openxmlformats.org/spreadsheetml/2006/main" xmlns:r="http://schemas.openxmlformats.org/officeDocument/2006/relationships">
  <rcc rId="62071" sId="3" numFmtId="4">
    <oc r="D83">
      <v>7.6836000000000002</v>
    </oc>
    <nc r="D83">
      <v>50</v>
    </nc>
  </rcc>
  <rcc rId="62072" sId="3" numFmtId="4">
    <oc r="D84">
      <v>57796.869039999998</v>
    </oc>
    <nc r="D84">
      <v>68886.730559999996</v>
    </nc>
  </rcc>
  <rcc rId="62073" sId="3" numFmtId="4">
    <oc r="C84">
      <v>69793.864400000006</v>
    </oc>
    <nc r="C84">
      <v>69581.784400000004</v>
    </nc>
  </rcc>
  <rcc rId="62074" sId="3" numFmtId="4">
    <oc r="C86">
      <v>7214.5316000000003</v>
    </oc>
    <nc r="C86">
      <v>7266.6116000000002</v>
    </nc>
  </rcc>
  <rcc rId="62075" sId="3" numFmtId="4">
    <oc r="D86">
      <v>6149.1840599999996</v>
    </oc>
    <nc r="D86">
      <v>7224.6938</v>
    </nc>
  </rcc>
  <rcc rId="62076" sId="3" numFmtId="4">
    <oc r="C88">
      <v>1022.94893</v>
    </oc>
    <nc r="C88">
      <v>14311.47329</v>
    </nc>
  </rcc>
  <rcc rId="62077" sId="3" numFmtId="4">
    <oc r="C89">
      <v>31159.06927</v>
    </oc>
    <nc r="C89">
      <v>32260.60471</v>
    </nc>
  </rcc>
  <rcc rId="62078" sId="3" numFmtId="4">
    <oc r="D89">
      <v>27193.01226</v>
    </oc>
    <nc r="D89">
      <v>32056.704580000001</v>
    </nc>
  </rcc>
  <rcc rId="62079" sId="3" numFmtId="4">
    <oc r="D92">
      <v>1610.71795</v>
    </oc>
    <nc r="D92">
      <v>1788.6</v>
    </nc>
  </rcc>
  <rcc rId="62080" sId="3" numFmtId="4">
    <oc r="D94">
      <v>1236.43236</v>
    </oc>
    <nc r="D94">
      <v>1410.2</v>
    </nc>
  </rcc>
  <rcc rId="62081" sId="3" numFmtId="4">
    <oc r="D95">
      <v>3083.15852</v>
    </oc>
    <nc r="D95">
      <v>3688.5411899999999</v>
    </nc>
  </rcc>
  <rcc rId="62082" sId="3" numFmtId="4">
    <oc r="C96">
      <v>540</v>
    </oc>
    <nc r="C96">
      <v>1040</v>
    </nc>
  </rcc>
  <rcc rId="62083" sId="3" numFmtId="4">
    <oc r="D96">
      <v>146.52808999999999</v>
    </oc>
    <nc r="D96">
      <v>990.10709999999995</v>
    </nc>
  </rcc>
  <rcc rId="62084" sId="3" numFmtId="4">
    <oc r="D97">
      <v>1139.7</v>
    </oc>
    <nc r="D97">
      <v>1277.5999999999999</v>
    </nc>
  </rcc>
  <rcc rId="62085" sId="3" numFmtId="4">
    <oc r="D101">
      <v>1034.8943899999999</v>
    </oc>
    <nc r="D101">
      <v>1221.15689</v>
    </nc>
  </rcc>
  <rcc rId="62086" sId="3" numFmtId="4">
    <oc r="C106">
      <v>1423.9270899999999</v>
    </oc>
    <nc r="C106">
      <v>1666.9270899999999</v>
    </nc>
  </rcc>
  <rcc rId="62087" sId="3" numFmtId="4">
    <oc r="D106">
      <v>0</v>
    </oc>
    <nc r="D106">
      <v>144.76052000000001</v>
    </nc>
  </rcc>
  <rcc rId="62088" sId="3" numFmtId="4">
    <oc r="C108">
      <v>138399.24791000001</v>
    </oc>
    <nc r="C108">
      <v>137235.00270000001</v>
    </nc>
  </rcc>
  <rcc rId="62089" sId="3" numFmtId="4">
    <oc r="D108">
      <v>95400.547080000004</v>
    </oc>
    <nc r="D108">
      <v>116528.1851</v>
    </nc>
  </rcc>
  <rcc rId="62090" sId="3" numFmtId="4">
    <oc r="C118">
      <v>6000.2929999999997</v>
    </oc>
    <nc r="C118">
      <v>6247.0429999999997</v>
    </nc>
  </rcc>
  <rcc rId="62091" sId="3" numFmtId="4">
    <oc r="D118">
      <v>3570.6634100000001</v>
    </oc>
    <nc r="D118">
      <v>6216.4460600000002</v>
    </nc>
  </rcc>
  <rcc rId="62092" sId="3" numFmtId="4">
    <oc r="C127">
      <v>8839.6500099999994</v>
    </oc>
    <nc r="C127">
      <v>10687.190039999999</v>
    </nc>
  </rcc>
  <rcc rId="62093" sId="3" numFmtId="4">
    <oc r="D127">
      <v>598.68454999999994</v>
    </oc>
    <nc r="D127">
      <v>6916.2757700000002</v>
    </nc>
  </rcc>
  <rcc rId="62094" sId="3" numFmtId="4">
    <oc r="C132">
      <v>151742.6165</v>
    </oc>
    <nc r="C132">
      <v>174609.66703000001</v>
    </nc>
  </rcc>
  <rcc rId="62095" sId="3" numFmtId="4">
    <oc r="D132">
      <v>88235.116160000005</v>
    </oc>
    <nc r="D132">
      <v>133822.12010999999</v>
    </nc>
  </rcc>
  <rcc rId="62096" sId="3" numFmtId="4">
    <oc r="C140">
      <v>52240.205999999998</v>
    </oc>
    <nc r="C140">
      <v>79910.681679999994</v>
    </nc>
  </rcc>
  <rcc rId="62097" sId="3" numFmtId="4">
    <oc r="D140">
      <v>40694.94255</v>
    </oc>
    <nc r="D140">
      <v>47252.119169999998</v>
    </nc>
  </rcc>
  <rcc rId="62098" sId="3" numFmtId="4">
    <oc r="D149">
      <v>0</v>
    </oc>
    <nc r="D149">
      <v>3.7</v>
    </nc>
  </rcc>
  <rcc rId="62099" sId="3" numFmtId="4">
    <oc r="C154">
      <v>131932.45897000001</v>
    </oc>
    <nc r="C154">
      <v>132525.55897000001</v>
    </nc>
  </rcc>
  <rcc rId="62100" sId="3" numFmtId="4">
    <oc r="D154">
      <v>114058.47663999999</v>
    </oc>
    <nc r="D154">
      <v>132522.16704999999</v>
    </nc>
  </rcc>
  <rcc rId="62101" sId="3" numFmtId="4">
    <oc r="C159">
      <v>466920.91837000003</v>
    </oc>
    <nc r="C159">
      <v>463403.826</v>
    </nc>
  </rcc>
  <rcc rId="62102" sId="3" numFmtId="4">
    <oc r="D159">
      <v>398506.57844000001</v>
    </oc>
    <nc r="D159">
      <v>453214.49125000002</v>
    </nc>
  </rcc>
  <rcc rId="62103" sId="3" numFmtId="4">
    <oc r="C164">
      <v>29368.263200000001</v>
    </oc>
    <nc r="C164">
      <v>29617.403200000001</v>
    </nc>
  </rcc>
  <rcc rId="62104" sId="3" numFmtId="4">
    <oc r="D164">
      <v>26821.802</v>
    </oc>
    <nc r="D164">
      <v>29614.545760000001</v>
    </nc>
  </rcc>
  <rcc rId="62105" sId="3" numFmtId="4">
    <oc r="D170">
      <v>260.01420000000002</v>
    </oc>
    <nc r="D170">
      <v>421</v>
    </nc>
  </rcc>
  <rcc rId="62106" sId="3" numFmtId="4">
    <oc r="C171">
      <v>8426.9539999999997</v>
    </oc>
    <nc r="C171">
      <v>8389.2340999999997</v>
    </nc>
  </rcc>
  <rcc rId="62107" sId="3" numFmtId="4">
    <oc r="D171">
      <v>7333.7572499999997</v>
    </oc>
    <nc r="D171">
      <v>8373.1581000000006</v>
    </nc>
  </rcc>
  <rcc rId="62108" sId="3" numFmtId="4">
    <oc r="C174">
      <v>77564.072709999993</v>
    </oc>
    <nc r="C174">
      <v>88582.572709999993</v>
    </nc>
  </rcc>
  <rcc rId="62109" sId="3" numFmtId="4">
    <oc r="D174">
      <v>58308.260679999999</v>
    </oc>
    <nc r="D174">
      <v>78706.217839999998</v>
    </nc>
  </rcc>
  <rcc rId="62110" sId="3" numFmtId="4">
    <oc r="C181">
      <v>1789.3</v>
    </oc>
    <nc r="C181">
      <v>1956.7</v>
    </nc>
  </rcc>
  <rcc rId="62111" sId="3" numFmtId="4">
    <oc r="D181">
      <v>1460.5779700000001</v>
    </oc>
    <nc r="D181">
      <v>1952.0867699999999</v>
    </nc>
  </rcc>
  <rcc rId="62112" sId="3" numFmtId="4">
    <oc r="D183">
      <v>0</v>
    </oc>
    <nc r="D183">
      <v>19.865310000000001</v>
    </nc>
  </rcc>
  <rcc rId="62113" sId="3" numFmtId="4">
    <oc r="C184">
      <v>9968.7865600000005</v>
    </oc>
    <nc r="C184">
      <v>10091.38327</v>
    </nc>
  </rcc>
  <rcc rId="62114" sId="3" numFmtId="4">
    <oc r="D184">
      <v>9015.6712299999999</v>
    </oc>
    <nc r="D184">
      <v>10047.64316</v>
    </nc>
  </rcc>
  <rcc rId="62115" sId="3" numFmtId="4">
    <oc r="D188">
      <v>33329.719360000003</v>
    </oc>
    <nc r="D188">
      <v>57387.207640000001</v>
    </nc>
  </rcc>
  <rcc rId="62116" sId="3" numFmtId="4">
    <oc r="D192">
      <v>68.228160000000003</v>
    </oc>
    <nc r="D192">
      <v>80.900000000000006</v>
    </nc>
  </rcc>
  <rcc rId="62117" sId="3" numFmtId="4">
    <oc r="C194">
      <v>1091.4000000000001</v>
    </oc>
    <nc r="C194">
      <v>1091.4459999999999</v>
    </nc>
  </rcc>
  <rcc rId="62118" sId="3" numFmtId="4">
    <oc r="D194">
      <v>911.56129999999996</v>
    </oc>
    <nc r="D194">
      <v>1091.4459999999999</v>
    </nc>
  </rcc>
  <rcc rId="62119" sId="3" numFmtId="4">
    <oc r="D196">
      <v>7891.05</v>
    </oc>
    <nc r="D196">
      <v>8702.6661999999997</v>
    </nc>
  </rcc>
  <rfmt sheetId="3" sqref="C205:D205">
    <dxf>
      <numFmt numFmtId="4" formatCode="#,##0.00"/>
    </dxf>
  </rfmt>
  <rfmt sheetId="3" sqref="C205:D205">
    <dxf>
      <numFmt numFmtId="187" formatCode="#,##0.000"/>
    </dxf>
  </rfmt>
  <rfmt sheetId="3" sqref="C205:D205">
    <dxf>
      <numFmt numFmtId="186" formatCode="#,##0.0000"/>
    </dxf>
  </rfmt>
  <rfmt sheetId="3" sqref="C205:D205">
    <dxf>
      <numFmt numFmtId="172" formatCode="#,##0.00000"/>
    </dxf>
  </rfmt>
  <rfmt sheetId="3" sqref="C205:D205">
    <dxf>
      <numFmt numFmtId="186" formatCode="#,##0.0000"/>
    </dxf>
  </rfmt>
  <rfmt sheetId="3" sqref="C205:D205">
    <dxf>
      <numFmt numFmtId="187" formatCode="#,##0.000"/>
    </dxf>
  </rfmt>
  <rfmt sheetId="3" sqref="C205:D205">
    <dxf>
      <numFmt numFmtId="4" formatCode="#,##0.00"/>
    </dxf>
  </rfmt>
  <rfmt sheetId="3" sqref="C205:D205">
    <dxf>
      <numFmt numFmtId="167" formatCode="#,##0.0"/>
    </dxf>
  </rfmt>
  <rfmt sheetId="3" sqref="F205">
    <dxf>
      <numFmt numFmtId="179" formatCode="#,##0.000000"/>
    </dxf>
  </rfmt>
  <rfmt sheetId="3" sqref="F205">
    <dxf>
      <numFmt numFmtId="188" formatCode="#,##0.0000000"/>
    </dxf>
  </rfmt>
  <rfmt sheetId="3" sqref="F205">
    <dxf>
      <numFmt numFmtId="181" formatCode="#,##0.00000000"/>
    </dxf>
  </rfmt>
  <rfmt sheetId="3" sqref="F205">
    <dxf>
      <numFmt numFmtId="188" formatCode="#,##0.0000000"/>
    </dxf>
  </rfmt>
  <rfmt sheetId="3" sqref="F205">
    <dxf>
      <numFmt numFmtId="179" formatCode="#,##0.000000"/>
    </dxf>
  </rfmt>
  <rfmt sheetId="3" sqref="F205">
    <dxf>
      <numFmt numFmtId="172" formatCode="#,##0.00000"/>
    </dxf>
  </rfmt>
  <rfmt sheetId="3" sqref="F205">
    <dxf>
      <numFmt numFmtId="186" formatCode="#,##0.0000"/>
    </dxf>
  </rfmt>
  <rfmt sheetId="3" sqref="F205">
    <dxf>
      <numFmt numFmtId="187" formatCode="#,##0.000"/>
    </dxf>
  </rfmt>
  <rfmt sheetId="3" sqref="F205">
    <dxf>
      <numFmt numFmtId="4" formatCode="#,##0.00"/>
    </dxf>
  </rfmt>
  <rfmt sheetId="3" sqref="F205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9.xml><?xml version="1.0" encoding="utf-8"?>
<revisions xmlns="http://schemas.openxmlformats.org/spreadsheetml/2006/main" xmlns:r="http://schemas.openxmlformats.org/officeDocument/2006/relationships">
  <rcc rId="64769" sId="3" numFmtId="4">
    <oc r="F41">
      <v>875.46177999999998</v>
    </oc>
    <nc r="F41">
      <v>2047.4474</v>
    </nc>
  </rcc>
  <rcc rId="64770" sId="3" numFmtId="4">
    <oc r="F43">
      <v>21.101050000000001</v>
    </oc>
    <nc r="F43">
      <v>52.556849999999997</v>
    </nc>
  </rcc>
  <rcc rId="64771" sId="3" numFmtId="4">
    <oc r="F47">
      <v>30.316610000000001</v>
    </oc>
    <nc r="F47">
      <v>38.82188</v>
    </nc>
  </rcc>
  <rcc rId="64772" sId="3" numFmtId="4">
    <oc r="F49">
      <v>1.2184299999999999</v>
    </oc>
    <nc r="F49">
      <v>111.59734</v>
    </nc>
  </rcc>
  <rcc rId="64773" sId="3" numFmtId="4">
    <oc r="F51">
      <v>0.78439999999999999</v>
    </oc>
    <nc r="F51">
      <v>1.3015399999999999</v>
    </nc>
  </rcc>
  <rcc rId="64774" sId="3" numFmtId="4">
    <oc r="F55">
      <v>631.20073000000002</v>
    </oc>
    <nc r="F55">
      <v>755.60599999999999</v>
    </nc>
  </rcc>
  <rcc rId="64775" sId="3" numFmtId="4">
    <oc r="F56">
      <v>16.253440000000001</v>
    </oc>
    <nc r="F56">
      <v>25.0153</v>
    </nc>
  </rcc>
  <rcc rId="64776" sId="3" odxf="1" dxf="1" numFmtId="4">
    <oc r="F60">
      <v>44.520409999999998</v>
    </oc>
    <nc r="F60">
      <v>105.27773999999999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777" sId="3" odxf="1" dxf="1" numFmtId="4">
    <oc r="F61">
      <v>1.06664</v>
    </oc>
    <nc r="F61">
      <v>8.9326799999999995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778" sId="3" numFmtId="4">
    <oc r="F66">
      <v>0.16800000000000001</v>
    </oc>
    <nc r="F66">
      <v>5.3295599999999999</v>
    </nc>
  </rcc>
  <rcc rId="64779" sId="3" odxf="1" dxf="1" numFmtId="4">
    <nc r="F67">
      <v>0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780" sId="3" odxf="1" dxf="1" numFmtId="4">
    <oc r="F70">
      <v>9682.4</v>
    </oc>
    <nc r="F70">
      <v>33613.1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781" sId="3" odxf="1" dxf="1" numFmtId="4">
    <oc r="F71">
      <v>0</v>
    </oc>
    <nc r="F71"/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782" sId="3" odxf="1" dxf="1" numFmtId="4">
    <oc r="F72">
      <v>0</v>
    </oc>
    <nc r="F72">
      <v>16463.34892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783" sId="3" odxf="1" dxf="1" numFmtId="4">
    <oc r="F73">
      <v>30805.51482</v>
    </oc>
    <nc r="F73">
      <v>67105.063259999995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784" sId="3" odxf="1" dxf="1" numFmtId="4">
    <oc r="F74">
      <v>0</v>
    </oc>
    <nc r="F74">
      <v>3020.64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785" sId="3" odxf="1" dxf="1" numFmtId="4">
    <oc r="F75">
      <v>0</v>
    </oc>
    <nc r="F75"/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fmt sheetId="3" sqref="F76" start="0" length="0">
    <dxf>
      <border outline="0">
        <left style="thin">
          <color indexed="64"/>
        </left>
      </border>
    </dxf>
  </rfmt>
  <rcc rId="64786" sId="3" odxf="1" dxf="1" numFmtId="4">
    <oc r="F77">
      <v>-87055.707250000007</v>
    </oc>
    <nc r="F77">
      <v>-71440.170039999997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91.xml><?xml version="1.0" encoding="utf-8"?>
<revisions xmlns="http://schemas.openxmlformats.org/spreadsheetml/2006/main" xmlns:r="http://schemas.openxmlformats.org/officeDocument/2006/relationships">
  <rcc rId="59851" sId="3" numFmtId="4">
    <oc r="D165">
      <v>5796.0339999999997</v>
    </oc>
    <nc r="D165">
      <v>6373.0770000000002</v>
    </nc>
  </rcc>
  <rcc rId="59852" sId="3" numFmtId="4">
    <oc r="D166">
      <v>1974.2159999999999</v>
    </oc>
    <nc r="D166">
      <v>2860.2159999999999</v>
    </nc>
  </rcc>
  <rcc rId="59853" sId="3" numFmtId="4">
    <oc r="D167">
      <v>5621.759</v>
    </oc>
    <nc r="D167">
      <v>6418.7939999999999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9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9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92.xml><?xml version="1.0" encoding="utf-8"?>
<revisions xmlns="http://schemas.openxmlformats.org/spreadsheetml/2006/main" xmlns:r="http://schemas.openxmlformats.org/officeDocument/2006/relationships">
  <rcc rId="63896" sId="3" numFmtId="4">
    <nc r="C157">
      <v>60</v>
    </nc>
  </rcc>
  <rcc rId="63897" sId="3" numFmtId="4">
    <nc r="D157">
      <v>0</v>
    </nc>
  </rcc>
  <rcc rId="63898" sId="3" numFmtId="4">
    <nc r="C159">
      <v>6000</v>
    </nc>
  </rcc>
  <rcc rId="63899" sId="3" numFmtId="4">
    <nc r="D159">
      <v>0</v>
    </nc>
  </rcc>
  <rcc rId="63900" sId="3" numFmtId="4">
    <nc r="C160">
      <v>1743.4</v>
    </nc>
  </rcc>
  <rcc rId="63901" sId="3" numFmtId="4">
    <nc r="D160">
      <v>0</v>
    </nc>
  </rcc>
  <rcc rId="63902" sId="3" numFmtId="4">
    <nc r="C161">
      <v>200</v>
    </nc>
  </rcc>
  <rcc rId="63903" sId="3" numFmtId="4">
    <nc r="D161">
      <v>0</v>
    </nc>
  </rcc>
  <rcc rId="63904" sId="3" numFmtId="4">
    <nc r="C162">
      <v>3149.3708999999999</v>
    </nc>
  </rcc>
  <rcc rId="63905" sId="3" numFmtId="4">
    <nc r="D162">
      <v>0</v>
    </nc>
  </rcc>
  <rcc rId="63906" sId="3" numFmtId="4">
    <nc r="C164">
      <v>21963.5</v>
    </nc>
  </rcc>
  <rcc rId="63907" sId="3" numFmtId="4">
    <nc r="D164">
      <v>0</v>
    </nc>
  </rcc>
  <rcc rId="63908" sId="3" numFmtId="4">
    <nc r="C165">
      <v>7603.2</v>
    </nc>
  </rcc>
  <rcc rId="63909" sId="3" numFmtId="4">
    <nc r="D165">
      <v>859.43799999999999</v>
    </nc>
  </rcc>
  <rcc rId="63910" sId="3" numFmtId="4">
    <nc r="C167">
      <v>395</v>
    </nc>
  </rcc>
  <rcc rId="63911" sId="3" numFmtId="4">
    <nc r="D167">
      <v>395</v>
    </nc>
  </rcc>
  <rcc rId="63912" sId="3" numFmtId="4">
    <oc r="C171">
      <v>0</v>
    </oc>
    <nc r="C171">
      <v>2820</v>
    </nc>
  </rcc>
  <rcc rId="63913" sId="3" numFmtId="4">
    <nc r="C175">
      <v>6465.0460000000003</v>
    </nc>
  </rcc>
  <rcc rId="63914" sId="3" numFmtId="4">
    <nc r="D175">
      <v>74.019059999999996</v>
    </nc>
  </rcc>
  <rcc rId="63915" sId="3" numFmtId="4">
    <nc r="C176">
      <v>160</v>
    </nc>
  </rcc>
  <rcc rId="63916" sId="3" numFmtId="4">
    <nc r="D176">
      <v>0</v>
    </nc>
  </rcc>
  <rcc rId="63917" sId="3" numFmtId="4">
    <nc r="C177">
      <v>2253.35</v>
    </nc>
  </rcc>
  <rcc rId="63918" sId="3" numFmtId="4">
    <nc r="D177">
      <v>150</v>
    </nc>
  </rcc>
  <rrc rId="63919" sId="3" ref="A178:XFD178" action="deleteRow">
    <undo index="0" exp="area" ref3D="1" dr="$A$203:$XFD$203" dn="Z_61528DAC_5C4C_48F4_ADE2_8A724B05A086_.wvu.Rows" sId="3"/>
    <undo index="16" exp="area" ref3D="1" dr="$A$198:$XFD$199" dn="Z_B31C8DB7_3E78_4144_A6B5_8DE36DE63F0E_.wvu.Rows" sId="3"/>
    <undo index="26" exp="area" ref3D="1" dr="$A$202:$XFD$203" dn="Z_A54C432C_6C68_4B53_A75C_446EB3A61B2B_.wvu.Rows" sId="3"/>
    <undo index="24" exp="area" ref3D="1" dr="$A$198:$XFD$199" dn="Z_A54C432C_6C68_4B53_A75C_446EB3A61B2B_.wvu.Rows" sId="3"/>
    <undo index="12" exp="area" ref3D="1" dr="$A$198:$XFD$198" dn="Z_5C539BE6_C8E0_453F_AB5E_9E58094195EA_.wvu.Rows" sId="3"/>
    <undo index="38" exp="area" ref3D="1" dr="$A$202:$XFD$203" dn="Z_42584DC0_1D41_4C93_9B38_C388E7B8DAC4_.wvu.Rows" sId="3"/>
    <undo index="36" exp="area" ref3D="1" dr="$A$198:$XFD$199" dn="Z_42584DC0_1D41_4C93_9B38_C388E7B8DAC4_.wvu.Rows" sId="3"/>
    <undo index="0" exp="area" ref3D="1" dr="$A$198:$XFD$198" dn="Z_3DCB9AAA_F09C_4EA6_B992_F93E466D374A_.wvu.Rows" sId="3"/>
    <undo index="18" exp="area" ref3D="1" dr="$A$198:$XFD$199" dn="Z_1A52382B_3765_4E8C_903F_6B8919B7242E_.wvu.Rows" sId="3"/>
    <rfmt sheetId="3" xfDxf="1" s="1" sqref="A178:XFD178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78" t="inlineStr">
        <is>
          <t>Ц41</t>
        </is>
      </nc>
      <n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78" t="inlineStr">
        <is>
          <t>Выплата денежного поощрения лучшим муниципальным учреждениям культуры, находящимся на территориях сельских поселений, и их работникам в рамках поддержки отрасли культуры</t>
        </is>
      </nc>
      <ndxf>
        <font>
          <i/>
          <sz val="16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qref="C178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78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178">
        <f>SUM(D178/C178*100)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178" start="0" length="0">
      <dxf>
        <font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78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63920" sId="3" ref="A178:XFD178" action="deleteRow">
    <undo index="0" exp="area" ref3D="1" dr="$A$202:$XFD$202" dn="Z_61528DAC_5C4C_48F4_ADE2_8A724B05A086_.wvu.Rows" sId="3"/>
    <undo index="16" exp="area" ref3D="1" dr="$A$197:$XFD$198" dn="Z_B31C8DB7_3E78_4144_A6B5_8DE36DE63F0E_.wvu.Rows" sId="3"/>
    <undo index="26" exp="area" ref3D="1" dr="$A$201:$XFD$202" dn="Z_A54C432C_6C68_4B53_A75C_446EB3A61B2B_.wvu.Rows" sId="3"/>
    <undo index="24" exp="area" ref3D="1" dr="$A$197:$XFD$198" dn="Z_A54C432C_6C68_4B53_A75C_446EB3A61B2B_.wvu.Rows" sId="3"/>
    <undo index="12" exp="area" ref3D="1" dr="$A$197:$XFD$197" dn="Z_5C539BE6_C8E0_453F_AB5E_9E58094195EA_.wvu.Rows" sId="3"/>
    <undo index="38" exp="area" ref3D="1" dr="$A$201:$XFD$202" dn="Z_42584DC0_1D41_4C93_9B38_C388E7B8DAC4_.wvu.Rows" sId="3"/>
    <undo index="36" exp="area" ref3D="1" dr="$A$197:$XFD$198" dn="Z_42584DC0_1D41_4C93_9B38_C388E7B8DAC4_.wvu.Rows" sId="3"/>
    <undo index="0" exp="area" ref3D="1" dr="$A$197:$XFD$197" dn="Z_3DCB9AAA_F09C_4EA6_B992_F93E466D374A_.wvu.Rows" sId="3"/>
    <undo index="18" exp="area" ref3D="1" dr="$A$197:$XFD$198" dn="Z_1A52382B_3765_4E8C_903F_6B8919B7242E_.wvu.Rows" sId="3"/>
    <rfmt sheetId="3" xfDxf="1" s="1" sqref="A178:XFD178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78" t="inlineStr">
        <is>
          <t>Ц41</t>
        </is>
      </nc>
      <n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78" t="inlineStr">
        <is>
          <t>Создание модельных муниципальных библиотек</t>
        </is>
      </nc>
      <ndxf>
        <font>
          <i/>
          <sz val="16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qref="C178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78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178">
        <f>SUM(D178/C178*100)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178" start="0" length="0">
      <dxf>
        <font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78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3" customView="1" name="Z_61528DAC_5C4C_48F4_ADE2_8A724B05A086_.wvu.Rows" hidden="1" oldHidden="1">
    <formula>район!$201:$201</formula>
    <oldFormula>район!$201:$201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921.xml><?xml version="1.0" encoding="utf-8"?>
<revisions xmlns="http://schemas.openxmlformats.org/spreadsheetml/2006/main" xmlns:r="http://schemas.openxmlformats.org/officeDocument/2006/relationships">
  <rcc rId="63470" sId="3" odxf="1" dxf="1" numFmtId="4">
    <oc r="F70">
      <v>9682.4</v>
    </oc>
    <nc r="F70">
      <v>149.69999999999999</v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cc rId="63471" sId="3" odxf="1" dxf="1" numFmtId="4">
    <oc r="F72">
      <v>0</v>
    </oc>
    <nc r="F72">
      <v>13998.4</v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cc rId="63472" sId="3" odxf="1" dxf="1" numFmtId="4">
    <oc r="F73">
      <v>30805.51482</v>
    </oc>
    <nc r="F73">
      <v>21801.271680000002</v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fmt sheetId="3" sqref="F74" start="0" length="0">
    <dxf>
      <border outline="0">
        <left style="medium">
          <color indexed="64"/>
        </left>
      </border>
    </dxf>
  </rfmt>
  <rcc rId="63473" sId="3" numFmtId="4">
    <nc r="F75">
      <v>0</v>
    </nc>
  </rcc>
  <rcc rId="63474" sId="3" numFmtId="4">
    <nc r="F76">
      <v>1835.97099</v>
    </nc>
  </rcc>
  <rcc rId="63475" sId="3" odxf="1" dxf="1" numFmtId="4">
    <oc r="F77">
      <v>-87055.707250000007</v>
    </oc>
    <nc r="F77">
      <v>-10904.056339999999</v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9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.xml><?xml version="1.0" encoding="utf-8"?>
<revisions xmlns="http://schemas.openxmlformats.org/spreadsheetml/2006/main" xmlns:r="http://schemas.openxmlformats.org/officeDocument/2006/relationships">
  <rcc rId="64196" sId="3">
    <oc r="B143" t="inlineStr">
      <is>
        <t>Охрана объектов растительного иживотного мира и среды их обитания</t>
      </is>
    </oc>
    <nc r="B143" t="inlineStr">
      <is>
        <t>Охрана объектов растительного и животного мира и среды их обитания</t>
      </is>
    </nc>
  </rcc>
  <rrc rId="64197" sId="3" ref="A140:XFD140" action="insertRow">
    <undo index="0" exp="area" ref3D="1" dr="$A$193:$XFD$193" dn="Z_61528DAC_5C4C_48F4_ADE2_8A724B05A086_.wvu.Rows" sId="3"/>
    <undo index="16" exp="area" ref3D="1" dr="$A$188:$XFD$189" dn="Z_B31C8DB7_3E78_4144_A6B5_8DE36DE63F0E_.wvu.Rows" sId="3"/>
    <undo index="26" exp="area" ref3D="1" dr="$A$192:$XFD$193" dn="Z_A54C432C_6C68_4B53_A75C_446EB3A61B2B_.wvu.Rows" sId="3"/>
    <undo index="24" exp="area" ref3D="1" dr="$A$188:$XFD$189" dn="Z_A54C432C_6C68_4B53_A75C_446EB3A61B2B_.wvu.Rows" sId="3"/>
    <undo index="12" exp="area" ref3D="1" dr="$A$188:$XFD$188" dn="Z_5C539BE6_C8E0_453F_AB5E_9E58094195EA_.wvu.Rows" sId="3"/>
    <undo index="38" exp="area" ref3D="1" dr="$A$192:$XFD$193" dn="Z_42584DC0_1D41_4C93_9B38_C388E7B8DAC4_.wvu.Rows" sId="3"/>
    <undo index="36" exp="area" ref3D="1" dr="$A$188:$XFD$189" dn="Z_42584DC0_1D41_4C93_9B38_C388E7B8DAC4_.wvu.Rows" sId="3"/>
    <undo index="0" exp="area" ref3D="1" dr="$A$188:$XFD$188" dn="Z_3DCB9AAA_F09C_4EA6_B992_F93E466D374A_.wvu.Rows" sId="3"/>
    <undo index="18" exp="area" ref3D="1" dr="$A$188:$XFD$189" dn="Z_1A52382B_3765_4E8C_903F_6B8919B7242E_.wvu.Rows" sId="3"/>
  </rrc>
  <rcc rId="64198" sId="3">
    <nc r="A140" t="inlineStr">
      <is>
        <t>A62</t>
      </is>
    </nc>
  </rcc>
  <rcc rId="64199" sId="3" xfDxf="1" s="1" dxf="1">
    <nc r="B140" t="inlineStr">
      <is>
        <t>Осуществление строительных и ремонтных работ в целях обеспечения благоустройства территории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rc rId="64200" sId="3" ref="A138:XFD138" action="deleteRow">
    <undo index="0" exp="area" dr="D134:D138" r="D133" sId="3"/>
    <undo index="0" exp="area" dr="C134:C138" r="C133" sId="3"/>
    <undo index="0" exp="area" ref3D="1" dr="$A$194:$XFD$194" dn="Z_61528DAC_5C4C_48F4_ADE2_8A724B05A086_.wvu.Rows" sId="3"/>
    <undo index="16" exp="area" ref3D="1" dr="$A$189:$XFD$190" dn="Z_B31C8DB7_3E78_4144_A6B5_8DE36DE63F0E_.wvu.Rows" sId="3"/>
    <undo index="26" exp="area" ref3D="1" dr="$A$193:$XFD$194" dn="Z_A54C432C_6C68_4B53_A75C_446EB3A61B2B_.wvu.Rows" sId="3"/>
    <undo index="24" exp="area" ref3D="1" dr="$A$189:$XFD$190" dn="Z_A54C432C_6C68_4B53_A75C_446EB3A61B2B_.wvu.Rows" sId="3"/>
    <undo index="12" exp="area" ref3D="1" dr="$A$189:$XFD$189" dn="Z_5C539BE6_C8E0_453F_AB5E_9E58094195EA_.wvu.Rows" sId="3"/>
    <undo index="38" exp="area" ref3D="1" dr="$A$193:$XFD$194" dn="Z_42584DC0_1D41_4C93_9B38_C388E7B8DAC4_.wvu.Rows" sId="3"/>
    <undo index="36" exp="area" ref3D="1" dr="$A$189:$XFD$190" dn="Z_42584DC0_1D41_4C93_9B38_C388E7B8DAC4_.wvu.Rows" sId="3"/>
    <undo index="0" exp="area" ref3D="1" dr="$A$189:$XFD$189" dn="Z_3DCB9AAA_F09C_4EA6_B992_F93E466D374A_.wvu.Rows" sId="3"/>
    <undo index="18" exp="area" ref3D="1" dr="$A$189:$XFD$190" dn="Z_1A52382B_3765_4E8C_903F_6B8919B7242E_.wvu.Rows" sId="3"/>
    <rfmt sheetId="3" xfDxf="1" s="1" sqref="A138:XFD138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38" t="inlineStr">
        <is>
          <t>A51</t>
        </is>
      </nc>
      <n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38" t="inlineStr">
        <is>
          <t>Благоустройство дворовых и общественных территорий муниципальной программы Чувашской Республики</t>
        </is>
      </nc>
      <ndxf>
        <font>
          <i/>
          <sz val="14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qref="C138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38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138">
        <f>SUM(D138/C138*100)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138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38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64201" sId="3" numFmtId="4">
    <nc r="C139">
      <v>5964.2755999999999</v>
    </nc>
  </rcc>
  <rcc rId="64202" sId="3" numFmtId="4">
    <nc r="D139">
      <v>0</v>
    </nc>
  </rcc>
  <rcc rId="64203" sId="3">
    <nc r="E139">
      <f>SUM(D139/C139*100)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район!$A$1:$G$197</formula>
    <oldFormula>район!$A$1:$G$197</oldFormula>
  </rdn>
  <rdn rId="0" localSheetId="3" customView="1" name="Z_61528DAC_5C4C_48F4_ADE2_8A724B05A086_.wvu.Rows" hidden="1" oldHidden="1">
    <formula>район!$193:$193</formula>
    <oldFormula>район!$193:$193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0.xml><?xml version="1.0" encoding="utf-8"?>
<revisions xmlns="http://schemas.openxmlformats.org/spreadsheetml/2006/main" xmlns:r="http://schemas.openxmlformats.org/officeDocument/2006/relationships">
  <rcc rId="60279" sId="3" numFmtId="4">
    <oc r="F67">
      <v>25.901499999999999</v>
    </oc>
    <nc r="F67">
      <v>6831.1028299999998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01.xml><?xml version="1.0" encoding="utf-8"?>
<revisions xmlns="http://schemas.openxmlformats.org/spreadsheetml/2006/main" xmlns:r="http://schemas.openxmlformats.org/officeDocument/2006/relationships">
  <rcc rId="59547" sId="3" numFmtId="4">
    <oc r="D102">
      <v>339.57870000000003</v>
    </oc>
    <nc r="D102">
      <v>361.01760000000002</v>
    </nc>
  </rcc>
  <rcc rId="59548" sId="3" numFmtId="4">
    <oc r="D103">
      <v>0</v>
    </oc>
    <nc r="D103">
      <v>447</v>
    </nc>
  </rcc>
  <rcc rId="59549" sId="3" numFmtId="4">
    <oc r="D104">
      <v>0</v>
    </oc>
    <nc r="D104">
      <v>212.47678999999999</v>
    </nc>
  </rcc>
  <rcc rId="59550" sId="3" numFmtId="4">
    <oc r="D105">
      <v>7.2</v>
    </oc>
    <nc r="D105">
      <v>14.4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.xml><?xml version="1.0" encoding="utf-8"?>
<revisions xmlns="http://schemas.openxmlformats.org/spreadsheetml/2006/main" xmlns:r="http://schemas.openxmlformats.org/officeDocument/2006/relationships">
  <rcc rId="57363" sId="3" numFmtId="4">
    <oc r="D159">
      <v>4664.5629300000001</v>
    </oc>
    <nc r="D159">
      <v>7106.6410400000004</v>
    </nc>
  </rcc>
  <rcc rId="57364" sId="3" numFmtId="4">
    <oc r="D161">
      <v>11.4</v>
    </oc>
    <nc r="D161">
      <v>118.25</v>
    </nc>
  </rcc>
  <rcc rId="57365" sId="3" numFmtId="4">
    <oc r="D162">
      <v>1863.5873899999999</v>
    </oc>
    <nc r="D162">
      <v>2129.8141599999999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0.xml><?xml version="1.0" encoding="utf-8"?>
<revisions xmlns="http://schemas.openxmlformats.org/spreadsheetml/2006/main" xmlns:r="http://schemas.openxmlformats.org/officeDocument/2006/relationships">
  <rcc rId="61700" sId="3" numFmtId="4">
    <oc r="F41">
      <v>12819.15148</v>
    </oc>
    <nc r="F41">
      <v>9007.8990900000008</v>
    </nc>
  </rcc>
  <rfmt sheetId="3" sqref="F78">
    <dxf>
      <numFmt numFmtId="186" formatCode="#,##0.0000"/>
    </dxf>
  </rfmt>
  <rfmt sheetId="3" sqref="F78">
    <dxf>
      <numFmt numFmtId="187" formatCode="#,##0.000"/>
    </dxf>
  </rfmt>
  <rfmt sheetId="3" sqref="F78">
    <dxf>
      <numFmt numFmtId="4" formatCode="#,##0.00"/>
    </dxf>
  </rfmt>
  <rfmt sheetId="3" sqref="F7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.xml><?xml version="1.0" encoding="utf-8"?>
<revisions xmlns="http://schemas.openxmlformats.org/spreadsheetml/2006/main" xmlns:r="http://schemas.openxmlformats.org/officeDocument/2006/relationships">
  <rcc rId="57019" sId="3" numFmtId="4">
    <oc r="D92">
      <v>876.97614999999996</v>
    </oc>
    <nc r="D92">
      <v>1003.5670699999999</v>
    </nc>
  </rcc>
  <rcc rId="57020" sId="3" numFmtId="4">
    <oc r="D94">
      <v>713.92193999999995</v>
    </oc>
    <nc r="D94">
      <v>856.86140999999998</v>
    </nc>
  </rcc>
  <rcc rId="57021" sId="3" numFmtId="4">
    <oc r="D95">
      <v>1806.53034</v>
    </oc>
    <nc r="D95">
      <v>2148.25036</v>
    </nc>
  </rcc>
  <rcc rId="57022" sId="3" numFmtId="4">
    <oc r="D97">
      <v>141.1</v>
    </oc>
    <nc r="D97">
      <v>148.80000000000001</v>
    </nc>
  </rcc>
  <rcc rId="57023" sId="3" numFmtId="4">
    <oc r="C106">
      <v>2275.6999999999998</v>
    </oc>
    <nc r="C106">
      <v>1483.556</v>
    </nc>
  </rcc>
  <rcc rId="57024" sId="3" numFmtId="4">
    <oc r="C108">
      <v>137479.35384</v>
    </oc>
    <nc r="C108">
      <v>136323.26710999999</v>
    </nc>
  </rcc>
  <rcc rId="57025" sId="3" numFmtId="4">
    <oc r="D108">
      <v>42294.374129999997</v>
    </oc>
    <nc r="D108">
      <v>55139.575770000003</v>
    </nc>
  </rcc>
  <rcc rId="57026" sId="3" numFmtId="4">
    <oc r="D118">
      <v>1001.4069</v>
    </oc>
    <nc r="D118">
      <v>1637.79701</v>
    </nc>
  </rcc>
  <rcc rId="57027" sId="3" numFmtId="4">
    <oc r="D127">
      <v>377.42970000000003</v>
    </oc>
    <nc r="D127">
      <v>455.72230000000002</v>
    </nc>
  </rcc>
  <rcc rId="57028" sId="3" numFmtId="4">
    <oc r="C132">
      <v>153073.33449000001</v>
    </oc>
    <nc r="C132">
      <v>153827.84849</v>
    </nc>
  </rcc>
  <rcc rId="57029" sId="3" numFmtId="4">
    <oc r="D132">
      <f>SUM(D133+D134+D135+D136+D137+D138+D139)</f>
    </oc>
    <nc r="D132">
      <v>36273.419569999998</v>
    </nc>
  </rcc>
  <rcc rId="57030" sId="3" numFmtId="4">
    <oc r="C140">
      <v>52039.269899999999</v>
    </oc>
    <nc r="C140">
      <v>50838.832820000003</v>
    </nc>
  </rcc>
  <rcc rId="57031" sId="3" numFmtId="4">
    <oc r="D140">
      <v>10971.93369</v>
    </oc>
    <nc r="D140">
      <v>19063.644130000001</v>
    </nc>
  </rcc>
  <rcc rId="57032" sId="3" numFmtId="4">
    <oc r="D150">
      <f>SUM(D152)</f>
    </oc>
    <nc r="D150">
      <v>467.64774</v>
    </nc>
  </rcc>
  <rcc rId="57033" sId="3" numFmtId="4">
    <oc r="D154">
      <v>81363.358139999997</v>
    </oc>
    <nc r="D154">
      <v>90413.112139999997</v>
    </nc>
  </rcc>
  <rcc rId="57034" sId="3" numFmtId="4">
    <oc r="D158">
      <v>274447.57137999998</v>
    </oc>
    <nc r="D158">
      <v>306835.06125999999</v>
    </nc>
  </rcc>
  <rcc rId="57035" sId="3" numFmtId="4">
    <oc r="D163">
      <v>16271.04263</v>
    </oc>
    <nc r="D163">
      <v>18263.407630000002</v>
    </nc>
  </rcc>
  <rcc rId="57036" sId="3" numFmtId="4">
    <oc r="D169">
      <v>137.69919999999999</v>
    </oc>
    <nc r="D169">
      <v>183.69919999999999</v>
    </nc>
  </rcc>
  <rcc rId="57037" sId="3" numFmtId="4">
    <oc r="D170">
      <v>5145.6073999999999</v>
    </oc>
    <nc r="D170">
      <v>5815.1874900000003</v>
    </nc>
  </rcc>
  <rcc rId="57038" sId="3" numFmtId="4">
    <oc r="C173">
      <v>70186.192939999994</v>
    </oc>
    <nc r="C173">
      <v>74244.592940000002</v>
    </nc>
  </rcc>
  <rcc rId="57039" sId="3" numFmtId="4">
    <oc r="D173">
      <v>37725.727099999996</v>
    </oc>
    <nc r="D173">
      <v>43057.617709999999</v>
    </nc>
  </rcc>
  <rcc rId="57040" sId="3" numFmtId="4">
    <oc r="D179">
      <v>1136.36571</v>
    </oc>
    <nc r="D179">
      <v>1156.0813700000001</v>
    </nc>
  </rcc>
  <rcc rId="57041" sId="3" numFmtId="4">
    <oc r="C182">
      <v>11036.56806</v>
    </oc>
    <nc r="C182">
      <v>11051.56806</v>
    </nc>
  </rcc>
  <rcc rId="57042" sId="3" numFmtId="4">
    <oc r="D182">
      <v>4695.1716900000001</v>
    </oc>
    <nc r="D182">
      <v>6590.0535799999998</v>
    </nc>
  </rcc>
  <rcc rId="57043" sId="3" numFmtId="4">
    <oc r="C186">
      <v>51283.700669999998</v>
    </oc>
    <nc r="C186">
      <v>54058.711600000002</v>
    </nc>
  </rcc>
  <rcc rId="57044" sId="3" numFmtId="4">
    <oc r="D186">
      <v>20890.924129999999</v>
    </oc>
    <nc r="D186">
      <v>20821.268459999999</v>
    </nc>
  </rcc>
  <rcc rId="57045" sId="3" numFmtId="4">
    <oc r="D190">
      <v>33.87829</v>
    </oc>
    <nc r="D190">
      <v>47.350580000000001</v>
    </nc>
  </rcc>
  <rcc rId="57046" sId="3" numFmtId="4">
    <oc r="D192">
      <v>570.80999999999995</v>
    </oc>
    <nc r="D192">
      <v>650.83749999999998</v>
    </nc>
  </rcc>
  <rcc rId="57047" sId="3" numFmtId="4">
    <oc r="D194">
      <v>6447.2486799999997</v>
    </oc>
    <nc r="D194">
      <v>6988.1326799999997</v>
    </nc>
  </rcc>
  <rfmt sheetId="3" sqref="C203:D203">
    <dxf>
      <numFmt numFmtId="4" formatCode="#,##0.00"/>
    </dxf>
  </rfmt>
  <rfmt sheetId="3" sqref="C203:D203">
    <dxf>
      <numFmt numFmtId="187" formatCode="#,##0.000"/>
    </dxf>
  </rfmt>
  <rfmt sheetId="3" sqref="C203:D203">
    <dxf>
      <numFmt numFmtId="186" formatCode="#,##0.0000"/>
    </dxf>
  </rfmt>
  <rfmt sheetId="3" sqref="C203:D203">
    <dxf>
      <numFmt numFmtId="172" formatCode="#,##0.00000"/>
    </dxf>
  </rfmt>
  <rfmt sheetId="3" sqref="C203:D203">
    <dxf>
      <numFmt numFmtId="186" formatCode="#,##0.0000"/>
    </dxf>
  </rfmt>
  <rfmt sheetId="3" sqref="C203:D203">
    <dxf>
      <numFmt numFmtId="187" formatCode="#,##0.000"/>
    </dxf>
  </rfmt>
  <rfmt sheetId="3" sqref="C203:D203">
    <dxf>
      <numFmt numFmtId="4" formatCode="#,##0.00"/>
    </dxf>
  </rfmt>
  <rfmt sheetId="3" sqref="C203:D203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1.xml><?xml version="1.0" encoding="utf-8"?>
<revisions xmlns="http://schemas.openxmlformats.org/spreadsheetml/2006/main" xmlns:r="http://schemas.openxmlformats.org/officeDocument/2006/relationships">
  <rrc rId="49977" sId="3" ref="A100:XFD100" action="insertRow">
    <undo index="10" exp="area" ref3D="1" dr="$A$127:$XFD$128" dn="Z_F85EE840_0C31_454A_8951_832C2E9E0600_.wvu.Rows" sId="3"/>
    <undo index="16" exp="area" ref3D="1" dr="$A$127:$XFD$129" dn="Z_B31C8DB7_3E78_4144_A6B5_8DE36DE63F0E_.wvu.Rows" sId="3"/>
    <undo index="26" exp="area" ref3D="1" dr="$A$132:$XFD$133" dn="Z_A54C432C_6C68_4B53_A75C_446EB3A61B2B_.wvu.Rows" sId="3"/>
    <undo index="24" exp="area" ref3D="1" dr="$A$127:$XFD$129" dn="Z_A54C432C_6C68_4B53_A75C_446EB3A61B2B_.wvu.Rows" sId="3"/>
    <undo index="0" exp="area" ref3D="1" dr="$A$127:$XFD$127" dn="Z_61528DAC_5C4C_48F4_ADE2_8A724B05A086_.wvu.Rows" sId="3"/>
    <undo index="12" exp="area" ref3D="1" dr="$A$127:$XFD$128" dn="Z_5C539BE6_C8E0_453F_AB5E_9E58094195EA_.wvu.Rows" sId="3"/>
    <undo index="38" exp="area" ref3D="1" dr="$A$132:$XFD$133" dn="Z_42584DC0_1D41_4C93_9B38_C388E7B8DAC4_.wvu.Rows" sId="3"/>
    <undo index="36" exp="area" ref3D="1" dr="$A$127:$XFD$129" dn="Z_42584DC0_1D41_4C93_9B38_C388E7B8DAC4_.wvu.Rows" sId="3"/>
    <undo index="34" exp="area" ref3D="1" dr="$A$104:$XFD$104" dn="Z_42584DC0_1D41_4C93_9B38_C388E7B8DAC4_.wvu.Rows" sId="3"/>
    <undo index="0" exp="area" ref3D="1" dr="$A$127:$XFD$128" dn="Z_3DCB9AAA_F09C_4EA6_B992_F93E466D374A_.wvu.Rows" sId="3"/>
    <undo index="18" exp="area" ref3D="1" dr="$A$127:$XFD$129" dn="Z_1A52382B_3765_4E8C_903F_6B8919B7242E_.wvu.Rows" sId="3"/>
  </rrc>
  <rrc rId="49978" sId="3" ref="A100:XFD100" action="insertRow">
    <undo index="10" exp="area" ref3D="1" dr="$A$128:$XFD$129" dn="Z_F85EE840_0C31_454A_8951_832C2E9E0600_.wvu.Rows" sId="3"/>
    <undo index="16" exp="area" ref3D="1" dr="$A$128:$XFD$130" dn="Z_B31C8DB7_3E78_4144_A6B5_8DE36DE63F0E_.wvu.Rows" sId="3"/>
    <undo index="26" exp="area" ref3D="1" dr="$A$133:$XFD$134" dn="Z_A54C432C_6C68_4B53_A75C_446EB3A61B2B_.wvu.Rows" sId="3"/>
    <undo index="24" exp="area" ref3D="1" dr="$A$128:$XFD$130" dn="Z_A54C432C_6C68_4B53_A75C_446EB3A61B2B_.wvu.Rows" sId="3"/>
    <undo index="0" exp="area" ref3D="1" dr="$A$128:$XFD$128" dn="Z_61528DAC_5C4C_48F4_ADE2_8A724B05A086_.wvu.Rows" sId="3"/>
    <undo index="12" exp="area" ref3D="1" dr="$A$128:$XFD$129" dn="Z_5C539BE6_C8E0_453F_AB5E_9E58094195EA_.wvu.Rows" sId="3"/>
    <undo index="38" exp="area" ref3D="1" dr="$A$133:$XFD$134" dn="Z_42584DC0_1D41_4C93_9B38_C388E7B8DAC4_.wvu.Rows" sId="3"/>
    <undo index="36" exp="area" ref3D="1" dr="$A$128:$XFD$130" dn="Z_42584DC0_1D41_4C93_9B38_C388E7B8DAC4_.wvu.Rows" sId="3"/>
    <undo index="34" exp="area" ref3D="1" dr="$A$105:$XFD$105" dn="Z_42584DC0_1D41_4C93_9B38_C388E7B8DAC4_.wvu.Rows" sId="3"/>
    <undo index="0" exp="area" ref3D="1" dr="$A$128:$XFD$129" dn="Z_3DCB9AAA_F09C_4EA6_B992_F93E466D374A_.wvu.Rows" sId="3"/>
    <undo index="18" exp="area" ref3D="1" dr="$A$128:$XFD$130" dn="Z_1A52382B_3765_4E8C_903F_6B8919B7242E_.wvu.Rows" sId="3"/>
  </rrc>
  <rrc rId="49979" sId="3" ref="A100:XFD100" action="insertRow">
    <undo index="10" exp="area" ref3D="1" dr="$A$129:$XFD$130" dn="Z_F85EE840_0C31_454A_8951_832C2E9E0600_.wvu.Rows" sId="3"/>
    <undo index="16" exp="area" ref3D="1" dr="$A$129:$XFD$131" dn="Z_B31C8DB7_3E78_4144_A6B5_8DE36DE63F0E_.wvu.Rows" sId="3"/>
    <undo index="26" exp="area" ref3D="1" dr="$A$134:$XFD$135" dn="Z_A54C432C_6C68_4B53_A75C_446EB3A61B2B_.wvu.Rows" sId="3"/>
    <undo index="24" exp="area" ref3D="1" dr="$A$129:$XFD$131" dn="Z_A54C432C_6C68_4B53_A75C_446EB3A61B2B_.wvu.Rows" sId="3"/>
    <undo index="0" exp="area" ref3D="1" dr="$A$129:$XFD$129" dn="Z_61528DAC_5C4C_48F4_ADE2_8A724B05A086_.wvu.Rows" sId="3"/>
    <undo index="12" exp="area" ref3D="1" dr="$A$129:$XFD$130" dn="Z_5C539BE6_C8E0_453F_AB5E_9E58094195EA_.wvu.Rows" sId="3"/>
    <undo index="38" exp="area" ref3D="1" dr="$A$134:$XFD$135" dn="Z_42584DC0_1D41_4C93_9B38_C388E7B8DAC4_.wvu.Rows" sId="3"/>
    <undo index="36" exp="area" ref3D="1" dr="$A$129:$XFD$131" dn="Z_42584DC0_1D41_4C93_9B38_C388E7B8DAC4_.wvu.Rows" sId="3"/>
    <undo index="34" exp="area" ref3D="1" dr="$A$106:$XFD$106" dn="Z_42584DC0_1D41_4C93_9B38_C388E7B8DAC4_.wvu.Rows" sId="3"/>
    <undo index="0" exp="area" ref3D="1" dr="$A$129:$XFD$130" dn="Z_3DCB9AAA_F09C_4EA6_B992_F93E466D374A_.wvu.Rows" sId="3"/>
    <undo index="18" exp="area" ref3D="1" dr="$A$129:$XFD$131" dn="Z_1A52382B_3765_4E8C_903F_6B8919B7242E_.wvu.Rows" sId="3"/>
  </rrc>
  <rcc rId="49980" sId="3">
    <nc r="B100" t="inlineStr">
      <is>
        <t>релизация инициативных проектов</t>
      </is>
    </nc>
  </rcc>
  <rcc rId="49981" sId="3">
    <oc r="B99" t="inlineStr">
      <is>
        <t>Дорожное хозяйство</t>
      </is>
    </oc>
    <nc r="B99" t="inlineStr">
      <is>
        <t>Дорожное хозяйство: в том числе</t>
      </is>
    </nc>
  </rcc>
  <rfmt sheetId="3" sqref="B100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район!$A$1:$G$140</formula>
    <oldFormula>район!$A$1:$G$140</oldFormula>
  </rdn>
  <rdn rId="0" localSheetId="3" customView="1" name="Z_61528DAC_5C4C_48F4_ADE2_8A724B05A086_.wvu.Rows" hidden="1" oldHidden="1">
    <formula>район!$130:$130</formula>
    <oldFormula>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11.xml><?xml version="1.0" encoding="utf-8"?>
<revisions xmlns="http://schemas.openxmlformats.org/spreadsheetml/2006/main" xmlns:r="http://schemas.openxmlformats.org/officeDocument/2006/relationships">
  <rrc rId="49942" sId="3" ref="A23:XFD23" action="insertRow">
    <undo index="10" exp="area" ref3D="1" dr="$A$125:$XFD$126" dn="Z_F85EE840_0C31_454A_8951_832C2E9E0600_.wvu.Rows" sId="3"/>
    <undo index="8" exp="area" ref3D="1" dr="$A$53:$XFD$54" dn="Z_F85EE840_0C31_454A_8951_832C2E9E0600_.wvu.Rows" sId="3"/>
    <undo index="6" exp="area" ref3D="1" dr="$A$41:$XFD$41" dn="Z_F85EE840_0C31_454A_8951_832C2E9E0600_.wvu.Rows" sId="3"/>
    <undo index="4" exp="area" ref3D="1" dr="$A$37:$XFD$37" dn="Z_F85EE840_0C31_454A_8951_832C2E9E0600_.wvu.Rows" sId="3"/>
    <undo index="2" exp="area" ref3D="1" dr="$A$27:$XFD$28" dn="Z_F85EE840_0C31_454A_8951_832C2E9E0600_.wvu.Rows" sId="3"/>
    <undo index="16" exp="area" ref3D="1" dr="$A$125:$XFD$127" dn="Z_B31C8DB7_3E78_4144_A6B5_8DE36DE63F0E_.wvu.Rows" sId="3"/>
    <undo index="12" exp="area" ref3D="1" dr="$A$88:$XFD$88" dn="Z_B31C8DB7_3E78_4144_A6B5_8DE36DE63F0E_.wvu.Rows" sId="3"/>
    <undo index="6" exp="area" ref3D="1" dr="$A$53:$XFD$54" dn="Z_B31C8DB7_3E78_4144_A6B5_8DE36DE63F0E_.wvu.Rows" sId="3"/>
    <undo index="4" exp="area" ref3D="1" dr="$A$30:$XFD$32" dn="Z_B31C8DB7_3E78_4144_A6B5_8DE36DE63F0E_.wvu.Rows" sId="3"/>
    <undo index="26" exp="area" ref3D="1" dr="$A$130:$XFD$131" dn="Z_A54C432C_6C68_4B53_A75C_446EB3A61B2B_.wvu.Rows" sId="3"/>
    <undo index="24" exp="area" ref3D="1" dr="$A$125:$XFD$127" dn="Z_A54C432C_6C68_4B53_A75C_446EB3A61B2B_.wvu.Rows" sId="3"/>
    <undo index="20" exp="area" ref3D="1" dr="$A$88:$XFD$88" dn="Z_A54C432C_6C68_4B53_A75C_446EB3A61B2B_.wvu.Rows" sId="3"/>
    <undo index="12" exp="area" ref3D="1" dr="$A$53:$XFD$54" dn="Z_A54C432C_6C68_4B53_A75C_446EB3A61B2B_.wvu.Rows" sId="3"/>
    <undo index="10" exp="area" ref3D="1" dr="$A$41:$XFD$41" dn="Z_A54C432C_6C68_4B53_A75C_446EB3A61B2B_.wvu.Rows" sId="3"/>
    <undo index="8" exp="area" ref3D="1" dr="$A$37:$XFD$37" dn="Z_A54C432C_6C68_4B53_A75C_446EB3A61B2B_.wvu.Rows" sId="3"/>
    <undo index="6" exp="area" ref3D="1" dr="$A$29:$XFD$33" dn="Z_A54C432C_6C68_4B53_A75C_446EB3A61B2B_.wvu.Rows" sId="3"/>
    <undo index="4" exp="area" ref3D="1" dr="$A$27:$XFD$27" dn="Z_A54C432C_6C68_4B53_A75C_446EB3A61B2B_.wvu.Rows" sId="3"/>
    <undo index="0" exp="area" ref3D="1" dr="$A$125:$XFD$125" dn="Z_61528DAC_5C4C_48F4_ADE2_8A724B05A086_.wvu.Rows" sId="3"/>
    <undo index="12" exp="area" ref3D="1" dr="$A$125:$XFD$126" dn="Z_5C539BE6_C8E0_453F_AB5E_9E58094195EA_.wvu.Rows" sId="3"/>
    <undo index="8" exp="area" ref3D="1" dr="$A$53:$XFD$54" dn="Z_5C539BE6_C8E0_453F_AB5E_9E58094195EA_.wvu.Rows" sId="3"/>
    <undo index="6" exp="area" ref3D="1" dr="$A$41:$XFD$41" dn="Z_5C539BE6_C8E0_453F_AB5E_9E58094195EA_.wvu.Rows" sId="3"/>
    <undo index="4" exp="area" ref3D="1" dr="$A$37:$XFD$37" dn="Z_5C539BE6_C8E0_453F_AB5E_9E58094195EA_.wvu.Rows" sId="3"/>
    <undo index="2" exp="area" ref3D="1" dr="$A$27:$XFD$28" dn="Z_5C539BE6_C8E0_453F_AB5E_9E58094195EA_.wvu.Rows" sId="3"/>
    <undo index="38" exp="area" ref3D="1" dr="$A$130:$XFD$131" dn="Z_42584DC0_1D41_4C93_9B38_C388E7B8DAC4_.wvu.Rows" sId="3"/>
    <undo index="36" exp="area" ref3D="1" dr="$A$125:$XFD$127" dn="Z_42584DC0_1D41_4C93_9B38_C388E7B8DAC4_.wvu.Rows" sId="3"/>
    <undo index="34" exp="area" ref3D="1" dr="$A$102:$XFD$102" dn="Z_42584DC0_1D41_4C93_9B38_C388E7B8DAC4_.wvu.Rows" sId="3"/>
    <undo index="30" exp="area" ref3D="1" dr="$A$91:$XFD$91" dn="Z_42584DC0_1D41_4C93_9B38_C388E7B8DAC4_.wvu.Rows" sId="3"/>
    <undo index="28" exp="area" ref3D="1" dr="$A$88:$XFD$88" dn="Z_42584DC0_1D41_4C93_9B38_C388E7B8DAC4_.wvu.Rows" sId="3"/>
    <undo index="26" exp="area" ref3D="1" dr="$A$82:$XFD$82" dn="Z_42584DC0_1D41_4C93_9B38_C388E7B8DAC4_.wvu.Rows" sId="3"/>
    <undo index="20" exp="area" ref3D="1" dr="$A$60:$XFD$62" dn="Z_42584DC0_1D41_4C93_9B38_C388E7B8DAC4_.wvu.Rows" sId="3"/>
    <undo index="14" exp="area" ref3D="1" dr="$A$53:$XFD$54" dn="Z_42584DC0_1D41_4C93_9B38_C388E7B8DAC4_.wvu.Rows" sId="3"/>
    <undo index="12" exp="area" ref3D="1" dr="$A$49:$XFD$49" dn="Z_42584DC0_1D41_4C93_9B38_C388E7B8DAC4_.wvu.Rows" sId="3"/>
    <undo index="10" exp="area" ref3D="1" dr="$A$41:$XFD$41" dn="Z_42584DC0_1D41_4C93_9B38_C388E7B8DAC4_.wvu.Rows" sId="3"/>
    <undo index="8" exp="area" ref3D="1" dr="$A$37:$XFD$37" dn="Z_42584DC0_1D41_4C93_9B38_C388E7B8DAC4_.wvu.Rows" sId="3"/>
    <undo index="6" exp="area" ref3D="1" dr="$A$29:$XFD$33" dn="Z_42584DC0_1D41_4C93_9B38_C388E7B8DAC4_.wvu.Rows" sId="3"/>
    <undo index="4" exp="area" ref3D="1" dr="$A$27:$XFD$27" dn="Z_42584DC0_1D41_4C93_9B38_C388E7B8DAC4_.wvu.Rows" sId="3"/>
    <undo index="0" exp="area" ref3D="1" dr="$A$125:$XFD$126" dn="Z_3DCB9AAA_F09C_4EA6_B992_F93E466D374A_.wvu.Rows" sId="3"/>
    <undo index="18" exp="area" ref3D="1" dr="$A$125:$XFD$127" dn="Z_1A52382B_3765_4E8C_903F_6B8919B7242E_.wvu.Rows" sId="3"/>
    <undo index="14" exp="area" ref3D="1" dr="$A$88:$XFD$88" dn="Z_1A52382B_3765_4E8C_903F_6B8919B7242E_.wvu.Rows" sId="3"/>
    <undo index="6" exp="area" ref3D="1" dr="$A$53:$XFD$54" dn="Z_1A52382B_3765_4E8C_903F_6B8919B7242E_.wvu.Rows" sId="3"/>
    <undo index="4" exp="area" ref3D="1" dr="$A$30:$XFD$32" dn="Z_1A52382B_3765_4E8C_903F_6B8919B7242E_.wvu.Rows" sId="3"/>
  </rrc>
  <rrc rId="49943" sId="3" ref="A23:XFD23" action="insertRow">
    <undo index="10" exp="area" ref3D="1" dr="$A$126:$XFD$127" dn="Z_F85EE840_0C31_454A_8951_832C2E9E0600_.wvu.Rows" sId="3"/>
    <undo index="8" exp="area" ref3D="1" dr="$A$54:$XFD$55" dn="Z_F85EE840_0C31_454A_8951_832C2E9E0600_.wvu.Rows" sId="3"/>
    <undo index="6" exp="area" ref3D="1" dr="$A$42:$XFD$42" dn="Z_F85EE840_0C31_454A_8951_832C2E9E0600_.wvu.Rows" sId="3"/>
    <undo index="4" exp="area" ref3D="1" dr="$A$38:$XFD$38" dn="Z_F85EE840_0C31_454A_8951_832C2E9E0600_.wvu.Rows" sId="3"/>
    <undo index="2" exp="area" ref3D="1" dr="$A$28:$XFD$29" dn="Z_F85EE840_0C31_454A_8951_832C2E9E0600_.wvu.Rows" sId="3"/>
    <undo index="16" exp="area" ref3D="1" dr="$A$126:$XFD$128" dn="Z_B31C8DB7_3E78_4144_A6B5_8DE36DE63F0E_.wvu.Rows" sId="3"/>
    <undo index="12" exp="area" ref3D="1" dr="$A$89:$XFD$89" dn="Z_B31C8DB7_3E78_4144_A6B5_8DE36DE63F0E_.wvu.Rows" sId="3"/>
    <undo index="6" exp="area" ref3D="1" dr="$A$54:$XFD$55" dn="Z_B31C8DB7_3E78_4144_A6B5_8DE36DE63F0E_.wvu.Rows" sId="3"/>
    <undo index="4" exp="area" ref3D="1" dr="$A$31:$XFD$33" dn="Z_B31C8DB7_3E78_4144_A6B5_8DE36DE63F0E_.wvu.Rows" sId="3"/>
    <undo index="26" exp="area" ref3D="1" dr="$A$131:$XFD$132" dn="Z_A54C432C_6C68_4B53_A75C_446EB3A61B2B_.wvu.Rows" sId="3"/>
    <undo index="24" exp="area" ref3D="1" dr="$A$126:$XFD$128" dn="Z_A54C432C_6C68_4B53_A75C_446EB3A61B2B_.wvu.Rows" sId="3"/>
    <undo index="20" exp="area" ref3D="1" dr="$A$89:$XFD$89" dn="Z_A54C432C_6C68_4B53_A75C_446EB3A61B2B_.wvu.Rows" sId="3"/>
    <undo index="12" exp="area" ref3D="1" dr="$A$54:$XFD$55" dn="Z_A54C432C_6C68_4B53_A75C_446EB3A61B2B_.wvu.Rows" sId="3"/>
    <undo index="10" exp="area" ref3D="1" dr="$A$42:$XFD$42" dn="Z_A54C432C_6C68_4B53_A75C_446EB3A61B2B_.wvu.Rows" sId="3"/>
    <undo index="8" exp="area" ref3D="1" dr="$A$38:$XFD$38" dn="Z_A54C432C_6C68_4B53_A75C_446EB3A61B2B_.wvu.Rows" sId="3"/>
    <undo index="6" exp="area" ref3D="1" dr="$A$30:$XFD$34" dn="Z_A54C432C_6C68_4B53_A75C_446EB3A61B2B_.wvu.Rows" sId="3"/>
    <undo index="4" exp="area" ref3D="1" dr="$A$28:$XFD$28" dn="Z_A54C432C_6C68_4B53_A75C_446EB3A61B2B_.wvu.Rows" sId="3"/>
    <undo index="0" exp="area" ref3D="1" dr="$A$126:$XFD$126" dn="Z_61528DAC_5C4C_48F4_ADE2_8A724B05A086_.wvu.Rows" sId="3"/>
    <undo index="12" exp="area" ref3D="1" dr="$A$126:$XFD$127" dn="Z_5C539BE6_C8E0_453F_AB5E_9E58094195EA_.wvu.Rows" sId="3"/>
    <undo index="8" exp="area" ref3D="1" dr="$A$54:$XFD$55" dn="Z_5C539BE6_C8E0_453F_AB5E_9E58094195EA_.wvu.Rows" sId="3"/>
    <undo index="6" exp="area" ref3D="1" dr="$A$42:$XFD$42" dn="Z_5C539BE6_C8E0_453F_AB5E_9E58094195EA_.wvu.Rows" sId="3"/>
    <undo index="4" exp="area" ref3D="1" dr="$A$38:$XFD$38" dn="Z_5C539BE6_C8E0_453F_AB5E_9E58094195EA_.wvu.Rows" sId="3"/>
    <undo index="2" exp="area" ref3D="1" dr="$A$28:$XFD$29" dn="Z_5C539BE6_C8E0_453F_AB5E_9E58094195EA_.wvu.Rows" sId="3"/>
    <undo index="38" exp="area" ref3D="1" dr="$A$131:$XFD$132" dn="Z_42584DC0_1D41_4C93_9B38_C388E7B8DAC4_.wvu.Rows" sId="3"/>
    <undo index="36" exp="area" ref3D="1" dr="$A$126:$XFD$128" dn="Z_42584DC0_1D41_4C93_9B38_C388E7B8DAC4_.wvu.Rows" sId="3"/>
    <undo index="34" exp="area" ref3D="1" dr="$A$103:$XFD$103" dn="Z_42584DC0_1D41_4C93_9B38_C388E7B8DAC4_.wvu.Rows" sId="3"/>
    <undo index="30" exp="area" ref3D="1" dr="$A$92:$XFD$92" dn="Z_42584DC0_1D41_4C93_9B38_C388E7B8DAC4_.wvu.Rows" sId="3"/>
    <undo index="28" exp="area" ref3D="1" dr="$A$89:$XFD$89" dn="Z_42584DC0_1D41_4C93_9B38_C388E7B8DAC4_.wvu.Rows" sId="3"/>
    <undo index="26" exp="area" ref3D="1" dr="$A$83:$XFD$83" dn="Z_42584DC0_1D41_4C93_9B38_C388E7B8DAC4_.wvu.Rows" sId="3"/>
    <undo index="20" exp="area" ref3D="1" dr="$A$61:$XFD$63" dn="Z_42584DC0_1D41_4C93_9B38_C388E7B8DAC4_.wvu.Rows" sId="3"/>
    <undo index="14" exp="area" ref3D="1" dr="$A$54:$XFD$55" dn="Z_42584DC0_1D41_4C93_9B38_C388E7B8DAC4_.wvu.Rows" sId="3"/>
    <undo index="12" exp="area" ref3D="1" dr="$A$50:$XFD$50" dn="Z_42584DC0_1D41_4C93_9B38_C388E7B8DAC4_.wvu.Rows" sId="3"/>
    <undo index="10" exp="area" ref3D="1" dr="$A$42:$XFD$42" dn="Z_42584DC0_1D41_4C93_9B38_C388E7B8DAC4_.wvu.Rows" sId="3"/>
    <undo index="8" exp="area" ref3D="1" dr="$A$38:$XFD$38" dn="Z_42584DC0_1D41_4C93_9B38_C388E7B8DAC4_.wvu.Rows" sId="3"/>
    <undo index="6" exp="area" ref3D="1" dr="$A$30:$XFD$34" dn="Z_42584DC0_1D41_4C93_9B38_C388E7B8DAC4_.wvu.Rows" sId="3"/>
    <undo index="4" exp="area" ref3D="1" dr="$A$28:$XFD$28" dn="Z_42584DC0_1D41_4C93_9B38_C388E7B8DAC4_.wvu.Rows" sId="3"/>
    <undo index="0" exp="area" ref3D="1" dr="$A$126:$XFD$127" dn="Z_3DCB9AAA_F09C_4EA6_B992_F93E466D374A_.wvu.Rows" sId="3"/>
    <undo index="18" exp="area" ref3D="1" dr="$A$126:$XFD$128" dn="Z_1A52382B_3765_4E8C_903F_6B8919B7242E_.wvu.Rows" sId="3"/>
    <undo index="14" exp="area" ref3D="1" dr="$A$89:$XFD$89" dn="Z_1A52382B_3765_4E8C_903F_6B8919B7242E_.wvu.Rows" sId="3"/>
    <undo index="6" exp="area" ref3D="1" dr="$A$54:$XFD$55" dn="Z_1A52382B_3765_4E8C_903F_6B8919B7242E_.wvu.Rows" sId="3"/>
    <undo index="4" exp="area" ref3D="1" dr="$A$31:$XFD$33" dn="Z_1A52382B_3765_4E8C_903F_6B8919B7242E_.wvu.Rows" sId="3"/>
  </rrc>
  <rcc rId="49944" sId="3">
    <nc r="B23" t="inlineStr">
      <is>
        <t>земельный налог с организации</t>
      </is>
    </nc>
  </rcc>
  <rcc rId="49945" sId="3">
    <nc r="B24" t="inlineStr">
      <is>
        <t>земельный налог с физлиц</t>
      </is>
    </nc>
  </rcc>
  <rcc rId="49946" sId="3">
    <oc r="B22" t="inlineStr">
      <is>
        <t>Земельный налог</t>
      </is>
    </oc>
    <nc r="B22" t="inlineStr">
      <is>
        <t>Земельный налог,в том числе: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район!$A$1:$G$137</formula>
    <oldFormula>район!$A$1:$G$137</oldFormula>
  </rdn>
  <rdn rId="0" localSheetId="3" customView="1" name="Z_61528DAC_5C4C_48F4_ADE2_8A724B05A086_.wvu.Rows" hidden="1" oldHidden="1">
    <formula>район!$127:$127</formula>
    <oldFormula>район!$127:$127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район!$A$1:$G$135</formula>
    <oldFormula>район!$A$1:$G$135</oldFormula>
  </rdn>
  <rdn rId="0" localSheetId="3" customView="1" name="Z_61528DAC_5C4C_48F4_ADE2_8A724B05A086_.wvu.Rows" hidden="1" oldHidden="1">
    <formula>район!$125:$125</formula>
    <oldFormula>район!$125:$125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21.xml><?xml version="1.0" encoding="utf-8"?>
<revisions xmlns="http://schemas.openxmlformats.org/spreadsheetml/2006/main" xmlns:r="http://schemas.openxmlformats.org/officeDocument/2006/relationships">
  <rcc rId="50012" sId="3" odxf="1" s="1" dxf="1">
    <nc r="B101" t="inlineStr">
      <is>
        <t>Капитальный ремонт и ремонт автомобильных дорог общего пользования местного значения вне границ населенных пунктов а границах муниципального района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odxf>
    <ndxf>
      <font>
        <i/>
        <sz val="12"/>
        <color auto="1"/>
        <name val="Times New Roman"/>
        <scheme val="none"/>
      </font>
      <fill>
        <patternFill patternType="solid">
          <bgColor indexed="9"/>
        </patternFill>
      </fill>
      <alignment vertical="center" readingOrder="0"/>
      <border outline="0">
        <right style="thin">
          <color indexed="64"/>
        </right>
      </border>
    </ndxf>
  </rcc>
  <rcc rId="50013" sId="3" odxf="1" s="1" dxf="1">
    <nc r="B102" t="inlineStr">
      <is>
        <t>Содержание автомобильных дорог общего пользования местного значения вне границ населенных пунктов а границах муниципального района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odxf>
    <ndxf>
      <font>
        <i/>
        <sz val="12"/>
        <color auto="1"/>
        <name val="Times New Roman"/>
        <scheme val="none"/>
      </font>
      <fill>
        <patternFill patternType="solid">
          <bgColor indexed="9"/>
        </patternFill>
      </fill>
      <alignment vertical="center" readingOrder="0"/>
      <border outline="0">
        <right style="thin">
          <color indexed="64"/>
        </right>
      </border>
    </ndxf>
  </rcc>
  <rrc rId="50014" sId="3" ref="A103:XFD103" action="insertRow">
    <undo index="0" exp="area" ref3D="1" dr="$A$130:$XFD$130" dn="Z_61528DAC_5C4C_48F4_ADE2_8A724B05A086_.wvu.Rows" sId="3"/>
    <undo index="10" exp="area" ref3D="1" dr="$A$130:$XFD$131" dn="Z_F85EE840_0C31_454A_8951_832C2E9E0600_.wvu.Rows" sId="3"/>
    <undo index="16" exp="area" ref3D="1" dr="$A$130:$XFD$132" dn="Z_B31C8DB7_3E78_4144_A6B5_8DE36DE63F0E_.wvu.Rows" sId="3"/>
    <undo index="26" exp="area" ref3D="1" dr="$A$135:$XFD$136" dn="Z_A54C432C_6C68_4B53_A75C_446EB3A61B2B_.wvu.Rows" sId="3"/>
    <undo index="24" exp="area" ref3D="1" dr="$A$130:$XFD$132" dn="Z_A54C432C_6C68_4B53_A75C_446EB3A61B2B_.wvu.Rows" sId="3"/>
    <undo index="12" exp="area" ref3D="1" dr="$A$130:$XFD$131" dn="Z_5C539BE6_C8E0_453F_AB5E_9E58094195EA_.wvu.Rows" sId="3"/>
    <undo index="38" exp="area" ref3D="1" dr="$A$135:$XFD$136" dn="Z_42584DC0_1D41_4C93_9B38_C388E7B8DAC4_.wvu.Rows" sId="3"/>
    <undo index="36" exp="area" ref3D="1" dr="$A$130:$XFD$132" dn="Z_42584DC0_1D41_4C93_9B38_C388E7B8DAC4_.wvu.Rows" sId="3"/>
    <undo index="34" exp="area" ref3D="1" dr="$A$107:$XFD$107" dn="Z_42584DC0_1D41_4C93_9B38_C388E7B8DAC4_.wvu.Rows" sId="3"/>
    <undo index="0" exp="area" ref3D="1" dr="$A$130:$XFD$131" dn="Z_3DCB9AAA_F09C_4EA6_B992_F93E466D374A_.wvu.Rows" sId="3"/>
    <undo index="18" exp="area" ref3D="1" dr="$A$130:$XFD$132" dn="Z_1A52382B_3765_4E8C_903F_6B8919B7242E_.wvu.Rows" sId="3"/>
  </rrc>
  <rfmt sheetId="3" sqref="B103" start="0" length="0">
    <dxf>
      <font>
        <i val="0"/>
        <sz val="12"/>
        <name val="Times New Roman"/>
        <scheme val="none"/>
      </font>
      <border outline="0">
        <right style="thin">
          <color indexed="64"/>
        </right>
      </border>
    </dxf>
  </rfmt>
  <rcc rId="50015" sId="3">
    <nc r="B103" t="inlineStr">
      <is>
        <t xml:space="preserve">Реализация мероприятий приоритетного проекта "Безопасные и качественные дороги" </t>
      </is>
    </nc>
  </rcc>
  <rfmt sheetId="3" sqref="B100" start="0" length="2147483647">
    <dxf>
      <font>
        <sz val="12"/>
      </font>
    </dxf>
  </rfmt>
  <rrc rId="50016" sId="3" ref="A104:XFD104" action="insertRow">
    <undo index="0" exp="area" ref3D="1" dr="$A$131:$XFD$131" dn="Z_61528DAC_5C4C_48F4_ADE2_8A724B05A086_.wvu.Rows" sId="3"/>
    <undo index="10" exp="area" ref3D="1" dr="$A$131:$XFD$132" dn="Z_F85EE840_0C31_454A_8951_832C2E9E0600_.wvu.Rows" sId="3"/>
    <undo index="16" exp="area" ref3D="1" dr="$A$131:$XFD$133" dn="Z_B31C8DB7_3E78_4144_A6B5_8DE36DE63F0E_.wvu.Rows" sId="3"/>
    <undo index="26" exp="area" ref3D="1" dr="$A$136:$XFD$137" dn="Z_A54C432C_6C68_4B53_A75C_446EB3A61B2B_.wvu.Rows" sId="3"/>
    <undo index="24" exp="area" ref3D="1" dr="$A$131:$XFD$133" dn="Z_A54C432C_6C68_4B53_A75C_446EB3A61B2B_.wvu.Rows" sId="3"/>
    <undo index="12" exp="area" ref3D="1" dr="$A$131:$XFD$132" dn="Z_5C539BE6_C8E0_453F_AB5E_9E58094195EA_.wvu.Rows" sId="3"/>
    <undo index="38" exp="area" ref3D="1" dr="$A$136:$XFD$137" dn="Z_42584DC0_1D41_4C93_9B38_C388E7B8DAC4_.wvu.Rows" sId="3"/>
    <undo index="36" exp="area" ref3D="1" dr="$A$131:$XFD$133" dn="Z_42584DC0_1D41_4C93_9B38_C388E7B8DAC4_.wvu.Rows" sId="3"/>
    <undo index="34" exp="area" ref3D="1" dr="$A$108:$XFD$108" dn="Z_42584DC0_1D41_4C93_9B38_C388E7B8DAC4_.wvu.Rows" sId="3"/>
    <undo index="0" exp="area" ref3D="1" dr="$A$131:$XFD$132" dn="Z_3DCB9AAA_F09C_4EA6_B992_F93E466D374A_.wvu.Rows" sId="3"/>
    <undo index="18" exp="area" ref3D="1" dr="$A$131:$XFD$133" dn="Z_1A52382B_3765_4E8C_903F_6B8919B7242E_.wvu.Rows" sId="3"/>
  </rrc>
  <rfmt sheetId="3" sqref="B103" start="0" length="2147483647">
    <dxf>
      <font>
        <i/>
      </font>
    </dxf>
  </rfmt>
  <rfmt sheetId="3" sqref="B104" start="0" length="0">
    <dxf>
      <border outline="0">
        <right style="thin">
          <color indexed="64"/>
        </right>
      </border>
    </dxf>
  </rfmt>
  <rcc rId="50017" sId="3">
    <nc r="B104" t="inlineStr">
      <is>
        <t>Капитальный ремонт и ремонт дворовых территорий многоквартирных домов, проездов к дворовым территориям многоквартирных домов населенных пунктов</t>
      </is>
    </nc>
  </rcc>
  <rrc rId="50018" sId="3" ref="A108:XFD108" action="insertRow">
    <undo index="0" exp="area" ref3D="1" dr="$A$132:$XFD$132" dn="Z_61528DAC_5C4C_48F4_ADE2_8A724B05A086_.wvu.Rows" sId="3"/>
    <undo index="10" exp="area" ref3D="1" dr="$A$132:$XFD$133" dn="Z_F85EE840_0C31_454A_8951_832C2E9E0600_.wvu.Rows" sId="3"/>
    <undo index="16" exp="area" ref3D="1" dr="$A$132:$XFD$134" dn="Z_B31C8DB7_3E78_4144_A6B5_8DE36DE63F0E_.wvu.Rows" sId="3"/>
    <undo index="26" exp="area" ref3D="1" dr="$A$137:$XFD$138" dn="Z_A54C432C_6C68_4B53_A75C_446EB3A61B2B_.wvu.Rows" sId="3"/>
    <undo index="24" exp="area" ref3D="1" dr="$A$132:$XFD$134" dn="Z_A54C432C_6C68_4B53_A75C_446EB3A61B2B_.wvu.Rows" sId="3"/>
    <undo index="12" exp="area" ref3D="1" dr="$A$132:$XFD$133" dn="Z_5C539BE6_C8E0_453F_AB5E_9E58094195EA_.wvu.Rows" sId="3"/>
    <undo index="38" exp="area" ref3D="1" dr="$A$137:$XFD$138" dn="Z_42584DC0_1D41_4C93_9B38_C388E7B8DAC4_.wvu.Rows" sId="3"/>
    <undo index="36" exp="area" ref3D="1" dr="$A$132:$XFD$134" dn="Z_42584DC0_1D41_4C93_9B38_C388E7B8DAC4_.wvu.Rows" sId="3"/>
    <undo index="34" exp="area" ref3D="1" dr="$A$109:$XFD$109" dn="Z_42584DC0_1D41_4C93_9B38_C388E7B8DAC4_.wvu.Rows" sId="3"/>
    <undo index="0" exp="area" ref3D="1" dr="$A$132:$XFD$133" dn="Z_3DCB9AAA_F09C_4EA6_B992_F93E466D374A_.wvu.Rows" sId="3"/>
    <undo index="18" exp="area" ref3D="1" dr="$A$132:$XFD$134" dn="Z_1A52382B_3765_4E8C_903F_6B8919B7242E_.wvu.Rows" sId="3"/>
  </rrc>
  <rrc rId="50019" sId="3" ref="A108:XFD108" action="insertRow">
    <undo index="0" exp="area" ref3D="1" dr="$A$133:$XFD$133" dn="Z_61528DAC_5C4C_48F4_ADE2_8A724B05A086_.wvu.Rows" sId="3"/>
    <undo index="10" exp="area" ref3D="1" dr="$A$133:$XFD$134" dn="Z_F85EE840_0C31_454A_8951_832C2E9E0600_.wvu.Rows" sId="3"/>
    <undo index="16" exp="area" ref3D="1" dr="$A$133:$XFD$135" dn="Z_B31C8DB7_3E78_4144_A6B5_8DE36DE63F0E_.wvu.Rows" sId="3"/>
    <undo index="26" exp="area" ref3D="1" dr="$A$138:$XFD$139" dn="Z_A54C432C_6C68_4B53_A75C_446EB3A61B2B_.wvu.Rows" sId="3"/>
    <undo index="24" exp="area" ref3D="1" dr="$A$133:$XFD$135" dn="Z_A54C432C_6C68_4B53_A75C_446EB3A61B2B_.wvu.Rows" sId="3"/>
    <undo index="12" exp="area" ref3D="1" dr="$A$133:$XFD$134" dn="Z_5C539BE6_C8E0_453F_AB5E_9E58094195EA_.wvu.Rows" sId="3"/>
    <undo index="38" exp="area" ref3D="1" dr="$A$138:$XFD$139" dn="Z_42584DC0_1D41_4C93_9B38_C388E7B8DAC4_.wvu.Rows" sId="3"/>
    <undo index="36" exp="area" ref3D="1" dr="$A$133:$XFD$135" dn="Z_42584DC0_1D41_4C93_9B38_C388E7B8DAC4_.wvu.Rows" sId="3"/>
    <undo index="34" exp="area" ref3D="1" dr="$A$110:$XFD$110" dn="Z_42584DC0_1D41_4C93_9B38_C388E7B8DAC4_.wvu.Rows" sId="3"/>
    <undo index="0" exp="area" ref3D="1" dr="$A$133:$XFD$134" dn="Z_3DCB9AAA_F09C_4EA6_B992_F93E466D374A_.wvu.Rows" sId="3"/>
    <undo index="18" exp="area" ref3D="1" dr="$A$133:$XFD$135" dn="Z_1A52382B_3765_4E8C_903F_6B8919B7242E_.wvu.Rows" sId="3"/>
  </rrc>
  <rrc rId="50020" sId="3" ref="A111:XFD111" action="insertRow">
    <undo index="0" exp="area" ref3D="1" dr="$A$134:$XFD$134" dn="Z_61528DAC_5C4C_48F4_ADE2_8A724B05A086_.wvu.Rows" sId="3"/>
    <undo index="10" exp="area" ref3D="1" dr="$A$134:$XFD$135" dn="Z_F85EE840_0C31_454A_8951_832C2E9E0600_.wvu.Rows" sId="3"/>
    <undo index="16" exp="area" ref3D="1" dr="$A$134:$XFD$136" dn="Z_B31C8DB7_3E78_4144_A6B5_8DE36DE63F0E_.wvu.Rows" sId="3"/>
    <undo index="26" exp="area" ref3D="1" dr="$A$139:$XFD$140" dn="Z_A54C432C_6C68_4B53_A75C_446EB3A61B2B_.wvu.Rows" sId="3"/>
    <undo index="24" exp="area" ref3D="1" dr="$A$134:$XFD$136" dn="Z_A54C432C_6C68_4B53_A75C_446EB3A61B2B_.wvu.Rows" sId="3"/>
    <undo index="12" exp="area" ref3D="1" dr="$A$134:$XFD$135" dn="Z_5C539BE6_C8E0_453F_AB5E_9E58094195EA_.wvu.Rows" sId="3"/>
    <undo index="38" exp="area" ref3D="1" dr="$A$139:$XFD$140" dn="Z_42584DC0_1D41_4C93_9B38_C388E7B8DAC4_.wvu.Rows" sId="3"/>
    <undo index="36" exp="area" ref3D="1" dr="$A$134:$XFD$136" dn="Z_42584DC0_1D41_4C93_9B38_C388E7B8DAC4_.wvu.Rows" sId="3"/>
    <undo index="34" exp="area" ref3D="1" dr="$A$111:$XFD$111" dn="Z_42584DC0_1D41_4C93_9B38_C388E7B8DAC4_.wvu.Rows" sId="3"/>
    <undo index="0" exp="area" ref3D="1" dr="$A$134:$XFD$135" dn="Z_3DCB9AAA_F09C_4EA6_B992_F93E466D374A_.wvu.Rows" sId="3"/>
    <undo index="18" exp="area" ref3D="1" dr="$A$134:$XFD$136" dn="Z_1A52382B_3765_4E8C_903F_6B8919B7242E_.wvu.Rows" sId="3"/>
  </rrc>
  <rrc rId="50021" sId="3" ref="A111:XFD111" action="insertRow">
    <undo index="0" exp="area" ref3D="1" dr="$A$135:$XFD$135" dn="Z_61528DAC_5C4C_48F4_ADE2_8A724B05A086_.wvu.Rows" sId="3"/>
    <undo index="10" exp="area" ref3D="1" dr="$A$135:$XFD$136" dn="Z_F85EE840_0C31_454A_8951_832C2E9E0600_.wvu.Rows" sId="3"/>
    <undo index="16" exp="area" ref3D="1" dr="$A$135:$XFD$137" dn="Z_B31C8DB7_3E78_4144_A6B5_8DE36DE63F0E_.wvu.Rows" sId="3"/>
    <undo index="26" exp="area" ref3D="1" dr="$A$140:$XFD$141" dn="Z_A54C432C_6C68_4B53_A75C_446EB3A61B2B_.wvu.Rows" sId="3"/>
    <undo index="24" exp="area" ref3D="1" dr="$A$135:$XFD$137" dn="Z_A54C432C_6C68_4B53_A75C_446EB3A61B2B_.wvu.Rows" sId="3"/>
    <undo index="12" exp="area" ref3D="1" dr="$A$135:$XFD$136" dn="Z_5C539BE6_C8E0_453F_AB5E_9E58094195EA_.wvu.Rows" sId="3"/>
    <undo index="38" exp="area" ref3D="1" dr="$A$140:$XFD$141" dn="Z_42584DC0_1D41_4C93_9B38_C388E7B8DAC4_.wvu.Rows" sId="3"/>
    <undo index="36" exp="area" ref3D="1" dr="$A$135:$XFD$137" dn="Z_42584DC0_1D41_4C93_9B38_C388E7B8DAC4_.wvu.Rows" sId="3"/>
    <undo index="34" exp="area" ref3D="1" dr="$A$112:$XFD$112" dn="Z_42584DC0_1D41_4C93_9B38_C388E7B8DAC4_.wvu.Rows" sId="3"/>
    <undo index="0" exp="area" ref3D="1" dr="$A$135:$XFD$136" dn="Z_3DCB9AAA_F09C_4EA6_B992_F93E466D374A_.wvu.Rows" sId="3"/>
    <undo index="18" exp="area" ref3D="1" dr="$A$135:$XFD$137" dn="Z_1A52382B_3765_4E8C_903F_6B8919B7242E_.wvu.Rows" sId="3"/>
  </rrc>
  <rrc rId="50022" sId="3" ref="A111:XFD111" action="insertRow">
    <undo index="0" exp="area" ref3D="1" dr="$A$136:$XFD$136" dn="Z_61528DAC_5C4C_48F4_ADE2_8A724B05A086_.wvu.Rows" sId="3"/>
    <undo index="10" exp="area" ref3D="1" dr="$A$136:$XFD$137" dn="Z_F85EE840_0C31_454A_8951_832C2E9E0600_.wvu.Rows" sId="3"/>
    <undo index="16" exp="area" ref3D="1" dr="$A$136:$XFD$138" dn="Z_B31C8DB7_3E78_4144_A6B5_8DE36DE63F0E_.wvu.Rows" sId="3"/>
    <undo index="26" exp="area" ref3D="1" dr="$A$141:$XFD$142" dn="Z_A54C432C_6C68_4B53_A75C_446EB3A61B2B_.wvu.Rows" sId="3"/>
    <undo index="24" exp="area" ref3D="1" dr="$A$136:$XFD$138" dn="Z_A54C432C_6C68_4B53_A75C_446EB3A61B2B_.wvu.Rows" sId="3"/>
    <undo index="12" exp="area" ref3D="1" dr="$A$136:$XFD$137" dn="Z_5C539BE6_C8E0_453F_AB5E_9E58094195EA_.wvu.Rows" sId="3"/>
    <undo index="38" exp="area" ref3D="1" dr="$A$141:$XFD$142" dn="Z_42584DC0_1D41_4C93_9B38_C388E7B8DAC4_.wvu.Rows" sId="3"/>
    <undo index="36" exp="area" ref3D="1" dr="$A$136:$XFD$138" dn="Z_42584DC0_1D41_4C93_9B38_C388E7B8DAC4_.wvu.Rows" sId="3"/>
    <undo index="34" exp="area" ref3D="1" dr="$A$113:$XFD$113" dn="Z_42584DC0_1D41_4C93_9B38_C388E7B8DAC4_.wvu.Rows" sId="3"/>
    <undo index="0" exp="area" ref3D="1" dr="$A$136:$XFD$137" dn="Z_3DCB9AAA_F09C_4EA6_B992_F93E466D374A_.wvu.Rows" sId="3"/>
    <undo index="18" exp="area" ref3D="1" dr="$A$136:$XFD$138" dn="Z_1A52382B_3765_4E8C_903F_6B8919B7242E_.wvu.Rows" sId="3"/>
  </rrc>
  <rcc rId="50023" sId="3" odxf="1" dxf="1">
    <nc r="B111" t="inlineStr">
      <is>
        <t>релизация инициативных проектов</t>
      </is>
    </nc>
    <odxf>
      <font>
        <i val="0"/>
        <sz val="16"/>
        <name val="Times New Roman"/>
        <scheme val="none"/>
      </font>
      <alignment horizontal="left" readingOrder="0"/>
    </odxf>
    <ndxf>
      <font>
        <i/>
        <sz val="12"/>
        <name val="Times New Roman"/>
        <scheme val="none"/>
      </font>
      <alignment horizontal="general" readingOrder="0"/>
    </ndxf>
  </rcc>
  <rcc rId="50024" sId="3" xfDxf="1" s="1" dxf="1">
    <nc r="B112" t="inlineStr">
      <is>
        <t>Капитальный ремонт источников водоснабжения (водонапорных башен и водозаборных скважин) в населенных пунктах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2" start="0" length="2147483647">
    <dxf>
      <font>
        <i/>
      </font>
    </dxf>
  </rfmt>
  <rfmt sheetId="3" sqref="B112" start="0" length="2147483647">
    <dxf>
      <font>
        <sz val="12"/>
      </font>
    </dxf>
  </rfmt>
  <rfmt sheetId="3" sqref="B112">
    <dxf>
      <alignment wrapText="0" readingOrder="0"/>
    </dxf>
  </rfmt>
  <rfmt sheetId="3" sqref="B112">
    <dxf>
      <alignment wrapText="1" readingOrder="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район!$A$1:$G$147</formula>
    <oldFormula>район!$A$1:$G$147</oldFormula>
  </rdn>
  <rdn rId="0" localSheetId="3" customView="1" name="Z_61528DAC_5C4C_48F4_ADE2_8A724B05A086_.wvu.Rows" hidden="1" oldHidden="1">
    <formula>район!$137:$137</formula>
    <oldFormula>район!$137:$137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2.xml><?xml version="1.0" encoding="utf-8"?>
<revisions xmlns="http://schemas.openxmlformats.org/spreadsheetml/2006/main" xmlns:r="http://schemas.openxmlformats.org/officeDocument/2006/relationships">
  <rcc rId="56406" sId="3" numFmtId="4">
    <oc r="D133">
      <v>90.363</v>
    </oc>
    <nc r="D133">
      <v>9791.7811500000007</v>
    </nc>
  </rcc>
  <rcc rId="56407" sId="3" numFmtId="4">
    <oc r="C134">
      <v>9658.4110899999996</v>
    </oc>
    <nc r="C134">
      <v>9727.4110899999996</v>
    </nc>
  </rcc>
  <rcc rId="56408" sId="3" numFmtId="4">
    <oc r="D134">
      <v>2250.9475699999998</v>
    </oc>
    <nc r="D134">
      <v>3059.2420000000002</v>
    </nc>
  </rcc>
  <rcc rId="56409" sId="3" numFmtId="4">
    <oc r="C137">
      <v>71776.482489999995</v>
    </oc>
    <nc r="C137">
      <v>73597.789149999997</v>
    </nc>
  </rcc>
  <rcc rId="56410" sId="3" numFmtId="4">
    <oc r="D137">
      <v>0</v>
    </oc>
    <nc r="D137">
      <v>6649.4665699999996</v>
    </nc>
  </rcc>
  <rcc rId="56411" sId="3" numFmtId="4">
    <oc r="D130">
      <v>19834.354060000001</v>
    </oc>
    <nc r="D130">
      <f>SUM(D131+D132+D133+D134+D135+D136+D137)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.xml><?xml version="1.0" encoding="utf-8"?>
<revisions xmlns="http://schemas.openxmlformats.org/spreadsheetml/2006/main" xmlns:r="http://schemas.openxmlformats.org/officeDocument/2006/relationships">
  <rrc rId="52164" sId="3" ref="A144:XFD144" action="insertRow">
    <undo index="16" exp="area" ref3D="1" dr="$A$167:$XFD$168" dn="Z_B31C8DB7_3E78_4144_A6B5_8DE36DE63F0E_.wvu.Rows" sId="3"/>
    <undo index="26" exp="area" ref3D="1" dr="$A$171:$XFD$172" dn="Z_A54C432C_6C68_4B53_A75C_446EB3A61B2B_.wvu.Rows" sId="3"/>
    <undo index="24" exp="area" ref3D="1" dr="$A$167:$XFD$168" dn="Z_A54C432C_6C68_4B53_A75C_446EB3A61B2B_.wvu.Rows" sId="3"/>
    <undo index="12" exp="area" ref3D="1" dr="$A$167:$XFD$167" dn="Z_5C539BE6_C8E0_453F_AB5E_9E58094195EA_.wvu.Rows" sId="3"/>
    <undo index="38" exp="area" ref3D="1" dr="$A$171:$XFD$172" dn="Z_42584DC0_1D41_4C93_9B38_C388E7B8DAC4_.wvu.Rows" sId="3"/>
    <undo index="36" exp="area" ref3D="1" dr="$A$167:$XFD$168" dn="Z_42584DC0_1D41_4C93_9B38_C388E7B8DAC4_.wvu.Rows" sId="3"/>
    <undo index="0" exp="area" ref3D="1" dr="$A$167:$XFD$167" dn="Z_3DCB9AAA_F09C_4EA6_B992_F93E466D374A_.wvu.Rows" sId="3"/>
    <undo index="18" exp="area" ref3D="1" dr="$A$167:$XFD$168" dn="Z_1A52382B_3765_4E8C_903F_6B8919B7242E_.wvu.Rows" sId="3"/>
  </rrc>
  <rrc rId="52165" sId="3" ref="A144:XFD144" action="insertRow">
    <undo index="16" exp="area" ref3D="1" dr="$A$168:$XFD$169" dn="Z_B31C8DB7_3E78_4144_A6B5_8DE36DE63F0E_.wvu.Rows" sId="3"/>
    <undo index="26" exp="area" ref3D="1" dr="$A$172:$XFD$173" dn="Z_A54C432C_6C68_4B53_A75C_446EB3A61B2B_.wvu.Rows" sId="3"/>
    <undo index="24" exp="area" ref3D="1" dr="$A$168:$XFD$169" dn="Z_A54C432C_6C68_4B53_A75C_446EB3A61B2B_.wvu.Rows" sId="3"/>
    <undo index="12" exp="area" ref3D="1" dr="$A$168:$XFD$168" dn="Z_5C539BE6_C8E0_453F_AB5E_9E58094195EA_.wvu.Rows" sId="3"/>
    <undo index="38" exp="area" ref3D="1" dr="$A$172:$XFD$173" dn="Z_42584DC0_1D41_4C93_9B38_C388E7B8DAC4_.wvu.Rows" sId="3"/>
    <undo index="36" exp="area" ref3D="1" dr="$A$168:$XFD$169" dn="Z_42584DC0_1D41_4C93_9B38_C388E7B8DAC4_.wvu.Rows" sId="3"/>
    <undo index="0" exp="area" ref3D="1" dr="$A$168:$XFD$168" dn="Z_3DCB9AAA_F09C_4EA6_B992_F93E466D374A_.wvu.Rows" sId="3"/>
    <undo index="18" exp="area" ref3D="1" dr="$A$168:$XFD$169" dn="Z_1A52382B_3765_4E8C_903F_6B8919B7242E_.wvu.Rows" sId="3"/>
  </rrc>
  <rrc rId="52166" sId="3" ref="A147:XFD147" action="insertRow">
    <undo index="16" exp="area" ref3D="1" dr="$A$169:$XFD$170" dn="Z_B31C8DB7_3E78_4144_A6B5_8DE36DE63F0E_.wvu.Rows" sId="3"/>
    <undo index="26" exp="area" ref3D="1" dr="$A$173:$XFD$174" dn="Z_A54C432C_6C68_4B53_A75C_446EB3A61B2B_.wvu.Rows" sId="3"/>
    <undo index="24" exp="area" ref3D="1" dr="$A$169:$XFD$170" dn="Z_A54C432C_6C68_4B53_A75C_446EB3A61B2B_.wvu.Rows" sId="3"/>
    <undo index="12" exp="area" ref3D="1" dr="$A$169:$XFD$169" dn="Z_5C539BE6_C8E0_453F_AB5E_9E58094195EA_.wvu.Rows" sId="3"/>
    <undo index="38" exp="area" ref3D="1" dr="$A$173:$XFD$174" dn="Z_42584DC0_1D41_4C93_9B38_C388E7B8DAC4_.wvu.Rows" sId="3"/>
    <undo index="36" exp="area" ref3D="1" dr="$A$169:$XFD$170" dn="Z_42584DC0_1D41_4C93_9B38_C388E7B8DAC4_.wvu.Rows" sId="3"/>
    <undo index="0" exp="area" ref3D="1" dr="$A$169:$XFD$169" dn="Z_3DCB9AAA_F09C_4EA6_B992_F93E466D374A_.wvu.Rows" sId="3"/>
    <undo index="18" exp="area" ref3D="1" dr="$A$169:$XFD$170" dn="Z_1A52382B_3765_4E8C_903F_6B8919B7242E_.wvu.Rows" sId="3"/>
  </rrc>
  <rrc rId="52167" sId="3" ref="A147:XFD147" action="insertRow">
    <undo index="16" exp="area" ref3D="1" dr="$A$170:$XFD$171" dn="Z_B31C8DB7_3E78_4144_A6B5_8DE36DE63F0E_.wvu.Rows" sId="3"/>
    <undo index="26" exp="area" ref3D="1" dr="$A$174:$XFD$175" dn="Z_A54C432C_6C68_4B53_A75C_446EB3A61B2B_.wvu.Rows" sId="3"/>
    <undo index="24" exp="area" ref3D="1" dr="$A$170:$XFD$171" dn="Z_A54C432C_6C68_4B53_A75C_446EB3A61B2B_.wvu.Rows" sId="3"/>
    <undo index="12" exp="area" ref3D="1" dr="$A$170:$XFD$170" dn="Z_5C539BE6_C8E0_453F_AB5E_9E58094195EA_.wvu.Rows" sId="3"/>
    <undo index="38" exp="area" ref3D="1" dr="$A$174:$XFD$175" dn="Z_42584DC0_1D41_4C93_9B38_C388E7B8DAC4_.wvu.Rows" sId="3"/>
    <undo index="36" exp="area" ref3D="1" dr="$A$170:$XFD$171" dn="Z_42584DC0_1D41_4C93_9B38_C388E7B8DAC4_.wvu.Rows" sId="3"/>
    <undo index="0" exp="area" ref3D="1" dr="$A$170:$XFD$170" dn="Z_3DCB9AAA_F09C_4EA6_B992_F93E466D374A_.wvu.Rows" sId="3"/>
    <undo index="18" exp="area" ref3D="1" dr="$A$170:$XFD$171" dn="Z_1A52382B_3765_4E8C_903F_6B8919B7242E_.wvu.Rows" sId="3"/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район!$A$1:$G$180</formula>
    <oldFormula>район!$A$1:$G$180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1.xml><?xml version="1.0" encoding="utf-8"?>
<revisions xmlns="http://schemas.openxmlformats.org/spreadsheetml/2006/main" xmlns:r="http://schemas.openxmlformats.org/officeDocument/2006/relationships">
  <rcc rId="52133" sId="3" xfDxf="1" s="1" dxf="1">
    <oc r="B153" t="inlineStr">
      <is>
        <t>Обеспечение деятельности театров, концертных и других организаций исполнительских искусств</t>
      </is>
    </oc>
    <nc r="B153" t="inlineStr">
      <is>
        <t>Обеспечение деятельности муниципальных музеев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2134" sId="3" numFmtId="4">
    <oc r="C153">
      <v>3272</v>
    </oc>
    <nc r="C153">
      <v>201.69499999999999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район!$A$1:$G$176</formula>
    <oldFormula>район!$A$1:$G$176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11.xml><?xml version="1.0" encoding="utf-8"?>
<revisions xmlns="http://schemas.openxmlformats.org/spreadsheetml/2006/main" xmlns:r="http://schemas.openxmlformats.org/officeDocument/2006/relationships">
  <rcc rId="50688" sId="3">
    <nc r="A119" t="inlineStr">
      <is>
        <t>A51</t>
      </is>
    </nc>
  </rcc>
  <rfmt sheetId="3" sqref="A118" start="0" length="2147483647">
    <dxf>
      <font>
        <sz val="18"/>
      </font>
    </dxf>
  </rfmt>
  <rfmt sheetId="3" sqref="B113" start="0" length="2147483647">
    <dxf>
      <font>
        <sz val="18"/>
      </font>
    </dxf>
  </rfmt>
  <rfmt sheetId="3" sqref="B110" start="0" length="2147483647">
    <dxf>
      <font>
        <sz val="18"/>
      </font>
    </dxf>
  </rfmt>
  <rfmt sheetId="3" xfDxf="1" s="1" sqref="B119" start="0" length="0">
    <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</rfmt>
  <rfmt sheetId="3" sqref="B119">
    <dxf>
      <alignment wrapText="0" readingOrder="0"/>
    </dxf>
  </rfmt>
  <rfmt sheetId="3" sqref="B119">
    <dxf>
      <alignment wrapText="1" readingOrder="0"/>
    </dxf>
  </rfmt>
  <rcc rId="50689" sId="3">
    <oc r="B119" t="inlineStr">
      <is>
        <t>уличное освещение</t>
      </is>
    </oc>
    <nc r="B119" t="inlineStr">
      <is>
        <t>Благоустройство дворовых и общественных территорий" муниципальной программы "Формирование современной городской среды на территории Чувашской Республики"</t>
      </is>
    </nc>
  </rcc>
  <rcc rId="50690" sId="3" odxf="1" dxf="1">
    <nc r="A120" t="inlineStr">
      <is>
        <t>A62</t>
      </is>
    </nc>
    <odxf>
      <font>
        <i val="0"/>
        <sz val="16"/>
        <name val="Times New Roman"/>
        <scheme val="none"/>
      </font>
    </odxf>
    <ndxf>
      <font>
        <i/>
        <sz val="16"/>
        <name val="Times New Roman"/>
        <scheme val="none"/>
      </font>
    </ndxf>
  </rcc>
  <rcc rId="50691" sId="3">
    <oc r="B120" t="inlineStr">
      <is>
        <t>Реализация программ формирования современной городской среды</t>
      </is>
    </oc>
    <nc r="B120" t="inlineStr">
      <is>
        <t>релизация инициативных проектов</t>
      </is>
    </nc>
  </rcc>
  <rcc rId="50692" sId="3">
    <oc r="B121" t="inlineStr">
      <is>
        <t>Реализация мероприятий по благоустройству территории</t>
      </is>
    </oc>
    <nc r="B121"/>
  </rcc>
  <rcc rId="50693" sId="3">
    <oc r="B122" t="inlineStr">
      <is>
        <t>Реализация мероприятий по благоустройству дворовых территорий и тротуаров</t>
      </is>
    </oc>
    <nc r="B122"/>
  </rcc>
  <rcc rId="50694" sId="3" numFmtId="4">
    <nc r="C119">
      <v>36598.079149999998</v>
    </nc>
  </rcc>
  <rcc rId="50695" sId="3" numFmtId="4">
    <nc r="D119">
      <v>3886.11465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.xml><?xml version="1.0" encoding="utf-8"?>
<revisions xmlns="http://schemas.openxmlformats.org/spreadsheetml/2006/main" xmlns:r="http://schemas.openxmlformats.org/officeDocument/2006/relationships">
  <rrc rId="64087" sId="3" ref="A105:XFD105" action="deleteRow">
    <undo index="16" exp="area" ref3D="1" dr="$A$196:$XFD$197" dn="Z_B31C8DB7_3E78_4144_A6B5_8DE36DE63F0E_.wvu.Rows" sId="3"/>
    <undo index="26" exp="area" ref3D="1" dr="$A$200:$XFD$201" dn="Z_A54C432C_6C68_4B53_A75C_446EB3A61B2B_.wvu.Rows" sId="3"/>
    <undo index="24" exp="area" ref3D="1" dr="$A$196:$XFD$197" dn="Z_A54C432C_6C68_4B53_A75C_446EB3A61B2B_.wvu.Rows" sId="3"/>
    <undo index="0" exp="area" ref3D="1" dr="$A$201:$XFD$201" dn="Z_61528DAC_5C4C_48F4_ADE2_8A724B05A086_.wvu.Rows" sId="3"/>
    <undo index="12" exp="area" ref3D="1" dr="$A$196:$XFD$196" dn="Z_5C539BE6_C8E0_453F_AB5E_9E58094195EA_.wvu.Rows" sId="3"/>
    <undo index="38" exp="area" ref3D="1" dr="$A$200:$XFD$201" dn="Z_42584DC0_1D41_4C93_9B38_C388E7B8DAC4_.wvu.Rows" sId="3"/>
    <undo index="36" exp="area" ref3D="1" dr="$A$196:$XFD$197" dn="Z_42584DC0_1D41_4C93_9B38_C388E7B8DAC4_.wvu.Rows" sId="3"/>
    <undo index="34" exp="area" ref3D="1" dr="$A$140:$XFD$140" dn="Z_42584DC0_1D41_4C93_9B38_C388E7B8DAC4_.wvu.Rows" sId="3"/>
    <undo index="0" exp="area" ref3D="1" dr="$A$196:$XFD$196" dn="Z_3DCB9AAA_F09C_4EA6_B992_F93E466D374A_.wvu.Rows" sId="3"/>
    <undo index="18" exp="area" ref3D="1" dr="$A$196:$XFD$197" dn="Z_1A52382B_3765_4E8C_903F_6B8919B7242E_.wvu.Rows" sId="3"/>
    <rfmt sheetId="3" xfDxf="1" s="1" sqref="A105:XFD105" start="0" length="0">
      <dxf>
        <font>
          <b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05" t="inlineStr">
        <is>
          <t>Ц9</t>
        </is>
      </nc>
      <ndxf>
        <font>
          <b val="0"/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05" t="inlineStr">
        <is>
          <t>Организация и осуществление мероприятий по регулированию численности безнадзорных животных, за исключением вопросов, решение которых отнесено к ведению Российской Федерации (за счет собственных средств муниципальных образований)</t>
        </is>
      </nc>
      <ndxf>
        <font>
          <b val="0"/>
          <i/>
          <sz val="16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3" s="1" dxf="1" numFmtId="4">
      <nc r="C105">
        <v>0</v>
      </nc>
      <ndxf>
        <font>
          <b val="0"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 numFmtId="4">
      <nc r="D105">
        <v>0</v>
      </nc>
      <ndxf>
        <font>
          <b val="0"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105">
        <f>SUM(D105/C105*100)</f>
      </nc>
      <ndxf>
        <font>
          <b val="0"/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105" start="0" length="0">
      <dxf>
        <font>
          <b val="0"/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05" start="0" length="0">
      <dxf>
        <font>
          <b val="0"/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H105" start="0" length="0">
      <dxf>
        <numFmt numFmtId="170" formatCode="_-* #,##0.0_р_._-;\-* #,##0.0_р_._-;_-* &quot;-&quot;?_р_._-;_-@_-"/>
      </dxf>
    </rfmt>
  </rrc>
  <rrc rId="64088" sId="3" ref="A106:XFD106" action="deleteRow">
    <undo index="16" exp="area" ref3D="1" dr="$A$195:$XFD$196" dn="Z_B31C8DB7_3E78_4144_A6B5_8DE36DE63F0E_.wvu.Rows" sId="3"/>
    <undo index="26" exp="area" ref3D="1" dr="$A$199:$XFD$200" dn="Z_A54C432C_6C68_4B53_A75C_446EB3A61B2B_.wvu.Rows" sId="3"/>
    <undo index="24" exp="area" ref3D="1" dr="$A$195:$XFD$196" dn="Z_A54C432C_6C68_4B53_A75C_446EB3A61B2B_.wvu.Rows" sId="3"/>
    <undo index="0" exp="area" ref3D="1" dr="$A$200:$XFD$200" dn="Z_61528DAC_5C4C_48F4_ADE2_8A724B05A086_.wvu.Rows" sId="3"/>
    <undo index="12" exp="area" ref3D="1" dr="$A$195:$XFD$195" dn="Z_5C539BE6_C8E0_453F_AB5E_9E58094195EA_.wvu.Rows" sId="3"/>
    <undo index="38" exp="area" ref3D="1" dr="$A$199:$XFD$200" dn="Z_42584DC0_1D41_4C93_9B38_C388E7B8DAC4_.wvu.Rows" sId="3"/>
    <undo index="36" exp="area" ref3D="1" dr="$A$195:$XFD$196" dn="Z_42584DC0_1D41_4C93_9B38_C388E7B8DAC4_.wvu.Rows" sId="3"/>
    <undo index="34" exp="area" ref3D="1" dr="$A$139:$XFD$139" dn="Z_42584DC0_1D41_4C93_9B38_C388E7B8DAC4_.wvu.Rows" sId="3"/>
    <undo index="0" exp="area" ref3D="1" dr="$A$195:$XFD$195" dn="Z_3DCB9AAA_F09C_4EA6_B992_F93E466D374A_.wvu.Rows" sId="3"/>
    <undo index="18" exp="area" ref3D="1" dr="$A$195:$XFD$196" dn="Z_1A52382B_3765_4E8C_903F_6B8919B7242E_.wvu.Rows" sId="3"/>
    <rfmt sheetId="3" xfDxf="1" s="1" sqref="A106:XFD106" start="0" length="0">
      <dxf>
        <font>
          <b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06" t="inlineStr">
        <is>
          <t>Ч34</t>
        </is>
      </nc>
      <ndxf>
        <font>
          <b val="0"/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06" t="inlineStr">
        <is>
          <t>Разработка проектной документации, проведение государственной экспертизы проектной документации и результатов инженерных изысканий по капитальному ремонту гидротехнических сооружений, находящихся в муниципальной собственности</t>
        </is>
      </nc>
      <ndxf>
        <font>
          <b val="0"/>
          <i/>
          <sz val="16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="1" sqref="C106" start="0" length="0">
      <dxf>
        <font>
          <b val="0"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dxf="1" numFmtId="4">
      <nc r="D106">
        <v>0</v>
      </nc>
      <ndxf>
        <font>
          <b val="0"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106">
        <f>SUM(D106/C106*100)</f>
      </nc>
      <ndxf>
        <font>
          <b val="0"/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106" start="0" length="0">
      <dxf>
        <font>
          <b val="0"/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06" start="0" length="0">
      <dxf>
        <font>
          <b val="0"/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H106" start="0" length="0">
      <dxf>
        <numFmt numFmtId="170" formatCode="_-* #,##0.0_р_._-;\-* #,##0.0_р_._-;_-* &quot;-&quot;?_р_._-;_-@_-"/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район!$A$1:$G$203</formula>
    <oldFormula>район!$A$1:$G$203</oldFormula>
  </rdn>
  <rdn rId="0" localSheetId="3" customView="1" name="Z_61528DAC_5C4C_48F4_ADE2_8A724B05A086_.wvu.Rows" hidden="1" oldHidden="1">
    <formula>район!$199:$199</formula>
    <oldFormula>район!$199:$199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1.xml><?xml version="1.0" encoding="utf-8"?>
<revisions xmlns="http://schemas.openxmlformats.org/spreadsheetml/2006/main" xmlns:r="http://schemas.openxmlformats.org/officeDocument/2006/relationships">
  <rcc rId="63652" sId="3" numFmtId="4">
    <oc r="F83">
      <v>43.803620000000002</v>
    </oc>
    <nc r="F83">
      <v>0</v>
    </nc>
  </rcc>
  <rcc rId="63653" sId="3" numFmtId="4">
    <nc r="F84">
      <v>1124.2388900000001</v>
    </nc>
  </rcc>
  <rcc rId="63654" sId="3" numFmtId="4">
    <nc r="F86">
      <v>136.26499999999999</v>
    </nc>
  </rcc>
  <rcc rId="63655" sId="3" numFmtId="4">
    <nc r="F89">
      <v>2076.6999999999998</v>
    </nc>
  </rcc>
  <rcc rId="63656" sId="3" numFmtId="4">
    <nc r="F94">
      <v>17.600010000000001</v>
    </nc>
  </rcc>
  <rcc rId="63657" sId="3" numFmtId="4">
    <nc r="F95">
      <v>75.158609999999996</v>
    </nc>
  </rcc>
  <rfmt sheetId="3" sqref="F93">
    <dxf>
      <numFmt numFmtId="4" formatCode="#,##0.00"/>
    </dxf>
  </rfmt>
  <rfmt sheetId="3" sqref="F93">
    <dxf>
      <numFmt numFmtId="187" formatCode="#,##0.000"/>
    </dxf>
  </rfmt>
  <rfmt sheetId="3" sqref="F93">
    <dxf>
      <numFmt numFmtId="186" formatCode="#,##0.0000"/>
    </dxf>
  </rfmt>
  <rfmt sheetId="3" sqref="F93">
    <dxf>
      <numFmt numFmtId="172" formatCode="#,##0.00000"/>
    </dxf>
  </rfmt>
  <rfmt sheetId="3" sqref="F93">
    <dxf>
      <numFmt numFmtId="186" formatCode="#,##0.0000"/>
    </dxf>
  </rfmt>
  <rfmt sheetId="3" sqref="F93">
    <dxf>
      <numFmt numFmtId="187" formatCode="#,##0.000"/>
    </dxf>
  </rfmt>
  <rfmt sheetId="3" sqref="F93">
    <dxf>
      <numFmt numFmtId="4" formatCode="#,##0.00"/>
    </dxf>
  </rfmt>
  <rfmt sheetId="3" sqref="F93">
    <dxf>
      <numFmt numFmtId="167" formatCode="#,##0.0"/>
    </dxf>
  </rfmt>
  <rcc rId="63658" sId="3" numFmtId="4">
    <oc r="F106">
      <v>506.65273999999999</v>
    </oc>
    <nc r="F106">
      <v>0</v>
    </nc>
  </rcc>
  <rcc rId="63659" sId="3" numFmtId="4">
    <oc r="F108">
      <v>122685.45398999999</v>
    </oc>
    <nc r="F108">
      <v>0</v>
    </nc>
  </rcc>
  <rcc rId="63660" sId="3" numFmtId="4">
    <oc r="F118">
      <v>4054.5427399999999</v>
    </oc>
    <nc r="F118">
      <v>12.33</v>
    </nc>
  </rcc>
  <rcc rId="63661" sId="3" numFmtId="4">
    <oc r="F140">
      <v>46751.318910000002</v>
    </oc>
    <nc r="F140">
      <v>20.5</v>
    </nc>
  </rcc>
  <rcc rId="63662" sId="3" numFmtId="4">
    <oc r="F141">
      <v>6317.2378600000002</v>
    </oc>
    <nc r="F141">
      <v>0</v>
    </nc>
  </rcc>
  <rcc rId="63663" sId="3" numFmtId="4">
    <oc r="F147">
      <v>713.85311000000002</v>
    </oc>
    <nc r="F147">
      <v>0</v>
    </nc>
  </rcc>
  <rcc rId="63664" sId="3" numFmtId="4">
    <oc r="F148">
      <v>266.53287</v>
    </oc>
    <nc r="F148">
      <v>0</v>
    </nc>
  </rcc>
  <rcc rId="63665" sId="3" numFmtId="4">
    <oc r="F151">
      <v>62</v>
    </oc>
    <nc r="F151">
      <v>0</v>
    </nc>
  </rcc>
  <rcc rId="63666" sId="3" numFmtId="4">
    <oc r="F154">
      <v>127032.35460999999</v>
    </oc>
    <nc r="F154">
      <v>8808.3379999999997</v>
    </nc>
  </rcc>
  <rcc rId="63667" sId="3" numFmtId="4">
    <oc r="F159">
      <v>404039.41326</v>
    </oc>
    <nc r="F159">
      <v>24775.82</v>
    </nc>
  </rcc>
  <rcc rId="63668" sId="3" numFmtId="4">
    <oc r="F164">
      <v>24727.12816</v>
    </oc>
    <nc r="F164">
      <v>802.33900000000006</v>
    </nc>
  </rcc>
  <rcc rId="63669" sId="3" numFmtId="4">
    <oc r="F169">
      <v>47.97</v>
    </oc>
    <nc r="F169">
      <v>0</v>
    </nc>
  </rcc>
  <rcc rId="63670" sId="3" numFmtId="4">
    <oc r="F170">
      <v>3181.1251000000002</v>
    </oc>
    <nc r="F170">
      <v>0</v>
    </nc>
  </rcc>
  <rcc rId="63671" sId="3" numFmtId="4">
    <oc r="F171">
      <v>3385.2950000000001</v>
    </oc>
    <nc r="F171">
      <v>73.155000000000001</v>
    </nc>
  </rcc>
  <rcc rId="63672" sId="3" numFmtId="4">
    <oc r="F174">
      <v>67141.159180000002</v>
    </oc>
    <nc r="F174">
      <v>3468.4</v>
    </nc>
  </rcc>
  <rcc rId="63673" sId="3" numFmtId="4">
    <oc r="F181">
      <v>1396.82663</v>
    </oc>
    <nc r="F181">
      <v>0</v>
    </nc>
  </rcc>
  <rcc rId="63674" sId="3" numFmtId="4">
    <oc r="F183">
      <v>12.379049999999999</v>
    </oc>
    <nc r="F183">
      <v>0</v>
    </nc>
  </rcc>
  <rcc rId="63675" sId="3" numFmtId="4">
    <oc r="F184">
      <v>9345.3745500000005</v>
    </oc>
    <nc r="F184">
      <v>0</v>
    </nc>
  </rcc>
  <rcc rId="63676" sId="3" numFmtId="4">
    <oc r="F188">
      <v>39407.178999999996</v>
    </oc>
    <nc r="F188">
      <v>0</v>
    </nc>
  </rcc>
  <rcc rId="63677" sId="3" numFmtId="4">
    <oc r="F192">
      <v>382.26049</v>
    </oc>
    <nc r="F192">
      <v>0</v>
    </nc>
  </rcc>
  <rcc rId="63678" sId="3" numFmtId="4">
    <oc r="F196">
      <v>0</v>
    </oc>
    <nc r="F196">
      <v>306.25400000000002</v>
    </nc>
  </rcc>
  <rcc rId="63679" sId="3" numFmtId="4">
    <oc r="F201">
      <v>69.8</v>
    </oc>
    <nc r="F201">
      <v>0</v>
    </nc>
  </rcc>
  <rfmt sheetId="3" sqref="F205">
    <dxf>
      <numFmt numFmtId="4" formatCode="#,##0.00"/>
    </dxf>
  </rfmt>
  <rfmt sheetId="3" sqref="F205">
    <dxf>
      <numFmt numFmtId="187" formatCode="#,##0.000"/>
    </dxf>
  </rfmt>
  <rfmt sheetId="3" sqref="F205">
    <dxf>
      <numFmt numFmtId="186" formatCode="#,##0.0000"/>
    </dxf>
  </rfmt>
  <rfmt sheetId="3" sqref="F205">
    <dxf>
      <numFmt numFmtId="172" formatCode="#,##0.0000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11.xml><?xml version="1.0" encoding="utf-8"?>
<revisions xmlns="http://schemas.openxmlformats.org/spreadsheetml/2006/main" xmlns:r="http://schemas.openxmlformats.org/officeDocument/2006/relationships">
  <rcc rId="61884" sId="3" numFmtId="4">
    <oc r="D7">
      <v>160564.37611000001</v>
    </oc>
    <nc r="D7">
      <v>166601.86648999999</v>
    </nc>
  </rcc>
  <rcc rId="61885" sId="3" numFmtId="4">
    <oc r="D9">
      <v>9790.1280800000004</v>
    </oc>
    <nc r="D9">
      <v>10138.539510000001</v>
    </nc>
  </rcc>
  <rcc rId="61886" sId="3" numFmtId="4">
    <oc r="D10">
      <v>52.823999999999998</v>
    </oc>
    <nc r="D10">
      <v>52.948050000000002</v>
    </nc>
  </rcc>
  <rcc rId="61887" sId="3" numFmtId="4">
    <oc r="D11">
      <v>10096.21204</v>
    </oc>
    <nc r="D11">
      <v>10478.832969999999</v>
    </nc>
  </rcc>
  <rcc rId="61888" sId="3" numFmtId="4">
    <oc r="D12">
      <v>-1105.9453100000001</v>
    </oc>
    <nc r="D12">
      <v>-1103.8543099999999</v>
    </nc>
  </rcc>
  <rcc rId="61889" sId="3" numFmtId="4">
    <oc r="D14">
      <v>21200.960719999999</v>
    </oc>
    <nc r="D14">
      <v>21204.319329999998</v>
    </nc>
  </rcc>
  <rcc rId="61890" sId="3" numFmtId="4">
    <oc r="D15">
      <v>-46.940109999999997</v>
    </oc>
    <nc r="D15">
      <v>-46.617519999999999</v>
    </nc>
  </rcc>
  <rcc rId="61891" sId="3" numFmtId="4">
    <oc r="D17">
      <v>597.07844</v>
    </oc>
    <nc r="D17">
      <v>574.88044000000002</v>
    </nc>
  </rcc>
  <rcc rId="61892" sId="3" numFmtId="4">
    <oc r="D19">
      <v>7439.5940000000001</v>
    </oc>
    <nc r="D19">
      <v>7447.4850200000001</v>
    </nc>
  </rcc>
  <rcc rId="61893" sId="3" numFmtId="4">
    <oc r="D22">
      <v>2846.7807699999998</v>
    </oc>
    <nc r="D22">
      <v>2853.9554199999998</v>
    </nc>
  </rcc>
  <rcc rId="61894" sId="3" numFmtId="4">
    <oc r="D24">
      <v>3527.7912900000001</v>
    </oc>
    <nc r="D24">
      <v>3511.9912899999999</v>
    </nc>
  </rcc>
  <rcc rId="61895" sId="3" numFmtId="4">
    <oc r="D25">
      <v>11727.4925</v>
    </oc>
    <nc r="D25">
      <v>11750.007890000001</v>
    </nc>
  </rcc>
  <rcc rId="61896" sId="3" numFmtId="4">
    <oc r="D29">
      <v>2346.9902900000002</v>
    </oc>
    <nc r="D29">
      <v>2348.0870399999999</v>
    </nc>
  </rcc>
  <rcc rId="61897" sId="3" numFmtId="4">
    <oc r="D30">
      <v>51.05</v>
    </oc>
    <nc r="D30">
      <v>51.25</v>
    </nc>
  </rcc>
  <rcc rId="61898" sId="3" numFmtId="4">
    <oc r="D41">
      <v>9634.7604599999995</v>
    </oc>
    <nc r="D41">
      <v>9819.4064099999996</v>
    </nc>
  </rcc>
  <rcc rId="61899" sId="3" numFmtId="4">
    <oc r="D42">
      <v>1966.91751</v>
    </oc>
    <nc r="D42">
      <v>2026.4583</v>
    </nc>
  </rcc>
  <rcc rId="61900" sId="3" numFmtId="4">
    <oc r="D47">
      <v>662.68138999999996</v>
    </oc>
    <nc r="D47">
      <v>671.43538999999998</v>
    </nc>
  </rcc>
  <rcc rId="61901" sId="3" numFmtId="4">
    <oc r="D55">
      <v>15200.69713</v>
    </oc>
    <nc r="D55">
      <v>15205.3904</v>
    </nc>
  </rcc>
  <rcc rId="61902" sId="3" numFmtId="4">
    <oc r="D60">
      <v>1016.0596399999999</v>
    </oc>
    <nc r="D60">
      <v>1027.34167</v>
    </nc>
  </rcc>
  <rcc rId="61903" sId="3" numFmtId="4">
    <oc r="D61">
      <v>1359.8273099999999</v>
    </oc>
    <nc r="D61">
      <v>1463.9611</v>
    </nc>
  </rcc>
  <rcc rId="61904" sId="3" numFmtId="4">
    <oc r="D72">
      <v>295780.60665999999</v>
    </oc>
    <nc r="D72">
      <v>306333.14687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111.xml><?xml version="1.0" encoding="utf-8"?>
<revisions xmlns="http://schemas.openxmlformats.org/spreadsheetml/2006/main" xmlns:r="http://schemas.openxmlformats.org/officeDocument/2006/relationships">
  <rcc rId="54871" sId="3">
    <nc r="A155" t="inlineStr">
      <is>
        <t>Ч23</t>
      </is>
    </nc>
  </rcc>
  <rcc rId="54872" sId="3">
    <nc r="A153" t="inlineStr">
      <is>
        <t>Ц71</t>
      </is>
    </nc>
  </rcc>
  <rcc rId="54873" sId="3">
    <nc r="A154" t="inlineStr">
      <is>
        <t>Ц71</t>
      </is>
    </nc>
  </rcc>
  <rcc rId="54874" sId="3" numFmtId="4">
    <oc r="C157">
      <v>11026.507</v>
    </oc>
    <nc r="C157">
      <v>35270.307000000001</v>
    </nc>
  </rcc>
  <rcc rId="54875" sId="3" numFmtId="4">
    <oc r="D157">
      <v>3649.3822</v>
    </oc>
    <nc r="D157">
      <v>20122.343199999999</v>
    </nc>
  </rcc>
  <rcc rId="54876" sId="3">
    <nc r="A157" t="inlineStr">
      <is>
        <t>Ц21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4.xml><?xml version="1.0" encoding="utf-8"?>
<revisions xmlns="http://schemas.openxmlformats.org/spreadsheetml/2006/main" xmlns:r="http://schemas.openxmlformats.org/officeDocument/2006/relationships">
  <rcc rId="60694" sId="3" numFmtId="4">
    <oc r="C154">
      <v>127021.59256</v>
    </oc>
    <nc r="C154">
      <v>131932.45897000001</v>
    </nc>
  </rcc>
  <rcc rId="60695" sId="3" numFmtId="4">
    <oc r="D154">
      <v>108559.87664</v>
    </oc>
    <nc r="D154">
      <v>114058.47663999999</v>
    </nc>
  </rcc>
  <rcc rId="60696" sId="3" numFmtId="4">
    <oc r="C155">
      <v>6356.39</v>
    </oc>
    <nc r="C155">
      <v>7260.6417099999999</v>
    </nc>
  </rcc>
  <rcc rId="60697" sId="3" numFmtId="4">
    <oc r="D155">
      <v>3922.59</v>
    </oc>
    <nc r="D155">
      <v>4011.59</v>
    </nc>
  </rcc>
  <rfmt sheetId="3" sqref="D154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41.xml><?xml version="1.0" encoding="utf-8"?>
<revisions xmlns="http://schemas.openxmlformats.org/spreadsheetml/2006/main" xmlns:r="http://schemas.openxmlformats.org/officeDocument/2006/relationships">
  <rcc rId="60310" sId="3" numFmtId="4">
    <oc r="F70">
      <v>1497</v>
    </oc>
    <nc r="F70">
      <v>1646.7</v>
    </nc>
  </rcc>
  <rcc rId="60311" sId="3" numFmtId="4">
    <oc r="F72">
      <v>201612.52632</v>
    </oc>
    <nc r="F72">
      <v>209413.94811999999</v>
    </nc>
  </rcc>
  <rcc rId="60312" sId="3" numFmtId="4">
    <oc r="F73">
      <v>397967.20231999998</v>
    </oc>
    <nc r="F73">
      <v>436654.99797000003</v>
    </nc>
  </rcc>
  <rcc rId="60313" sId="3" numFmtId="4">
    <oc r="F74">
      <v>18736.419999999998</v>
    </oc>
    <nc r="F74">
      <v>22783.74942</v>
    </nc>
  </rcc>
  <rcc rId="60314" sId="3" numFmtId="4">
    <oc r="F75">
      <v>6843.0396700000001</v>
    </oc>
    <nc r="F75">
      <v>63.834159999999997</v>
    </nc>
  </rcc>
  <rcc rId="60315" sId="3" numFmtId="4">
    <oc r="F76">
      <v>1848.9377500000001</v>
    </oc>
    <nc r="F76">
      <v>1902.50998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5.xml><?xml version="1.0" encoding="utf-8"?>
<revisions xmlns="http://schemas.openxmlformats.org/spreadsheetml/2006/main" xmlns:r="http://schemas.openxmlformats.org/officeDocument/2006/relationships">
  <rcc rId="61498" sId="3">
    <oc r="A2" t="inlineStr">
      <is>
        <t xml:space="preserve">                                                                                Моргаушского муниципального округа на 01.12.2023 г.</t>
      </is>
    </oc>
    <nc r="A2" t="inlineStr">
      <is>
        <t xml:space="preserve">                                                                                Моргаушского муниципального округа на 01.01.2024 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51.xml><?xml version="1.0" encoding="utf-8"?>
<revisions xmlns="http://schemas.openxmlformats.org/spreadsheetml/2006/main" xmlns:r="http://schemas.openxmlformats.org/officeDocument/2006/relationships">
  <rcc rId="61094" sId="3" numFmtId="4">
    <oc r="D67">
      <v>11687.612080000001</v>
    </oc>
    <nc r="D67">
      <v>10941.81825</v>
    </nc>
  </rcc>
  <rcc rId="61095" sId="3" numFmtId="4">
    <oc r="D70">
      <v>99673.1</v>
    </oc>
    <nc r="D70">
      <v>107930.6</v>
    </nc>
  </rcc>
  <rcc rId="61096" sId="3" numFmtId="4">
    <oc r="C72">
      <v>238521.02932999999</v>
    </oc>
    <nc r="C72">
      <v>256249.68408000001</v>
    </nc>
  </rcc>
  <rcc rId="61097" sId="3" numFmtId="4">
    <oc r="D72">
      <v>161504.34742000001</v>
    </oc>
    <nc r="D72">
      <v>176939.62260999999</v>
    </nc>
  </rcc>
  <rcc rId="61098" sId="3" numFmtId="4">
    <oc r="C73">
      <v>474335.71100000001</v>
    </oc>
    <nc r="C73">
      <v>485077.31099999999</v>
    </nc>
  </rcc>
  <rcc rId="61099" sId="3" numFmtId="4">
    <oc r="D73">
      <v>404772.32681</v>
    </oc>
    <nc r="D73">
      <v>420204.39227999997</v>
    </nc>
  </rcc>
  <rcc rId="61100" sId="3" numFmtId="4">
    <oc r="D74">
      <v>25784.062099999999</v>
    </oc>
    <nc r="D74">
      <v>27830.188870000002</v>
    </nc>
  </rcc>
  <rcc rId="61101" sId="3" numFmtId="4">
    <oc r="D77">
      <v>-7538.9315800000004</v>
    </oc>
    <nc r="D77">
      <v>-7539.0103600000002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511.xml><?xml version="1.0" encoding="utf-8"?>
<revisions xmlns="http://schemas.openxmlformats.org/spreadsheetml/2006/main" xmlns:r="http://schemas.openxmlformats.org/officeDocument/2006/relationships">
  <rcc rId="60346" sId="3" numFmtId="4">
    <oc r="F83">
      <v>14.074619999999999</v>
    </oc>
    <nc r="F83">
      <v>41.714619999999996</v>
    </nc>
  </rcc>
  <rcc rId="60347" sId="3" numFmtId="4">
    <oc r="F84">
      <v>41367.918640000004</v>
    </oc>
    <nc r="F84">
      <v>46960.468459999996</v>
    </nc>
  </rcc>
  <rcc rId="60348" sId="3" numFmtId="4">
    <oc r="F86">
      <v>4625.4899599999999</v>
    </oc>
    <nc r="F86">
      <v>4743.7021699999996</v>
    </nc>
  </rcc>
  <rcc rId="60349" sId="3" numFmtId="4">
    <oc r="F89">
      <v>11520.357690000001</v>
    </oc>
    <nc r="F89">
      <v>14106.781859999999</v>
    </nc>
  </rcc>
  <rcc rId="60350" sId="3" numFmtId="4">
    <oc r="F92">
      <v>1604.4928600000001</v>
    </oc>
    <nc r="F92">
      <v>1829.9714899999999</v>
    </nc>
  </rcc>
  <rcc rId="60351" sId="3" numFmtId="4">
    <oc r="F94">
      <v>1034.62211</v>
    </oc>
    <nc r="F94">
      <v>1095.3968299999999</v>
    </nc>
  </rcc>
  <rcc rId="60352" sId="3" numFmtId="4">
    <oc r="F95">
      <v>2710.5158900000001</v>
    </oc>
    <nc r="F95">
      <v>2955.3526900000002</v>
    </nc>
  </rcc>
  <rcc rId="60353" sId="3" numFmtId="4">
    <oc r="F96">
      <v>427.63395000000003</v>
    </oc>
    <nc r="F96">
      <v>434.53395</v>
    </nc>
  </rcc>
  <rcc rId="60354" sId="3" numFmtId="4">
    <oc r="F97">
      <v>524.60500000000002</v>
    </oc>
    <nc r="F97">
      <v>630.20500000000004</v>
    </nc>
  </rcc>
  <rcc rId="60355" sId="3" numFmtId="4">
    <oc r="F101">
      <v>990.61998000000006</v>
    </oc>
    <nc r="F101">
      <v>1482.1699799999999</v>
    </nc>
  </rcc>
  <rcc rId="60356" sId="3" numFmtId="4">
    <oc r="F108">
      <v>99714.789680000002</v>
    </oc>
    <nc r="F108">
      <v>104540.29783</v>
    </nc>
  </rcc>
  <rcc rId="60357" sId="3" numFmtId="4">
    <oc r="F118">
      <v>2885.2362400000002</v>
    </oc>
    <nc r="F118">
      <v>3402.7362400000002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6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61.xml><?xml version="1.0" encoding="utf-8"?>
<revisions xmlns="http://schemas.openxmlformats.org/spreadsheetml/2006/main" xmlns:r="http://schemas.openxmlformats.org/officeDocument/2006/relationships">
  <rcc rId="61529" sId="3" numFmtId="4">
    <oc r="C7">
      <v>165137.51999999999</v>
    </oc>
    <nc r="C7">
      <v>163637.51999999999</v>
    </nc>
  </rcc>
  <rcc rId="61530" sId="3" numFmtId="4">
    <oc r="C16">
      <v>2400</v>
    </oc>
    <nc r="C16">
      <v>2500</v>
    </nc>
  </rcc>
  <rcc rId="61531" sId="3" numFmtId="4">
    <oc r="C17">
      <v>1000</v>
    </oc>
    <nc r="C17">
      <v>600</v>
    </nc>
  </rcc>
  <rcc rId="61532" sId="3" numFmtId="4">
    <oc r="C19">
      <v>6890</v>
    </oc>
    <nc r="C19">
      <v>7490</v>
    </nc>
  </rcc>
  <rcc rId="61533" sId="3" numFmtId="4">
    <oc r="C24">
      <v>4400</v>
    </oc>
    <nc r="C24">
      <v>3800</v>
    </nc>
  </rcc>
  <rcc rId="61534" sId="3" numFmtId="4">
    <oc r="C25">
      <v>11114</v>
    </oc>
    <nc r="C25">
      <v>11714</v>
    </nc>
  </rcc>
  <rcc rId="61535" sId="3" numFmtId="4">
    <oc r="C27">
      <v>1200</v>
    </oc>
    <nc r="C27">
      <v>1100</v>
    </nc>
  </rcc>
  <rcc rId="61536" sId="3" numFmtId="4">
    <oc r="C41">
      <v>9300</v>
    </oc>
    <nc r="C41">
      <v>9600</v>
    </nc>
  </rcc>
  <rcc rId="61537" sId="3" numFmtId="4">
    <oc r="C43">
      <v>517</v>
    </oc>
    <nc r="C43">
      <v>417</v>
    </nc>
  </rcc>
  <rcc rId="61538" sId="3" numFmtId="4">
    <oc r="C51">
      <v>900</v>
    </oc>
    <nc r="C51">
      <v>1200</v>
    </nc>
  </rcc>
  <rcc rId="61539" sId="3" numFmtId="4">
    <oc r="C54">
      <v>600</v>
    </oc>
    <nc r="C54">
      <v>400</v>
    </nc>
  </rcc>
  <rcc rId="61540" sId="3" numFmtId="4">
    <oc r="C61">
      <v>493.1</v>
    </oc>
    <nc r="C61">
      <v>1493.1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611.xml><?xml version="1.0" encoding="utf-8"?>
<revisions xmlns="http://schemas.openxmlformats.org/spreadsheetml/2006/main" xmlns:r="http://schemas.openxmlformats.org/officeDocument/2006/relationships">
  <rcc rId="61132" sId="3" numFmtId="4">
    <oc r="D66">
      <v>0.2</v>
    </oc>
    <nc r="D66">
      <v>4.4566100000000004</v>
    </nc>
  </rcc>
  <rfmt sheetId="3" sqref="C78:D78">
    <dxf>
      <numFmt numFmtId="4" formatCode="#,##0.00"/>
    </dxf>
  </rfmt>
  <rfmt sheetId="3" sqref="C78:D78">
    <dxf>
      <numFmt numFmtId="187" formatCode="#,##0.000"/>
    </dxf>
  </rfmt>
  <rfmt sheetId="3" sqref="C78:D78">
    <dxf>
      <numFmt numFmtId="186" formatCode="#,##0.0000"/>
    </dxf>
  </rfmt>
  <rfmt sheetId="3" sqref="C78:D78">
    <dxf>
      <numFmt numFmtId="172" formatCode="#,##0.00000"/>
    </dxf>
  </rfmt>
  <rfmt sheetId="3" sqref="C78:D78">
    <dxf>
      <numFmt numFmtId="186" formatCode="#,##0.0000"/>
    </dxf>
  </rfmt>
  <rfmt sheetId="3" sqref="C78:D78">
    <dxf>
      <numFmt numFmtId="187" formatCode="#,##0.000"/>
    </dxf>
  </rfmt>
  <rfmt sheetId="3" sqref="C78:D78">
    <dxf>
      <numFmt numFmtId="4" formatCode="#,##0.00"/>
    </dxf>
  </rfmt>
  <rfmt sheetId="3" sqref="C78:D7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6111.xml><?xml version="1.0" encoding="utf-8"?>
<revisions xmlns="http://schemas.openxmlformats.org/spreadsheetml/2006/main" xmlns:r="http://schemas.openxmlformats.org/officeDocument/2006/relationships">
  <rcc rId="60762" sId="3" numFmtId="4">
    <oc r="D165">
      <v>5709.8626299999996</v>
    </oc>
    <nc r="D165">
      <v>6650.558</v>
    </nc>
  </rcc>
  <rcc rId="60763" sId="3" numFmtId="4">
    <oc r="C166">
      <v>6373.0770000000002</v>
    </oc>
    <nc r="C166">
      <v>9806.6769999999997</v>
    </nc>
  </rcc>
  <rcc rId="60764" sId="3" numFmtId="4">
    <oc r="D166">
      <v>6373.0770000000002</v>
    </oc>
    <nc r="D166">
      <v>9806.6769999999997</v>
    </nc>
  </rcc>
  <rcc rId="60765" sId="3" numFmtId="4">
    <oc r="D168">
      <v>6418.7939999999999</v>
    </oc>
    <nc r="D168">
      <v>7504.3509999999997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61111.xml><?xml version="1.0" encoding="utf-8"?>
<revisions xmlns="http://schemas.openxmlformats.org/spreadsheetml/2006/main" xmlns:r="http://schemas.openxmlformats.org/officeDocument/2006/relationships">
  <rcc rId="60388" sId="3" numFmtId="4">
    <oc r="F127">
      <v>6672.0847299999996</v>
    </oc>
    <nc r="F127">
      <v>7911.6523500000003</v>
    </nc>
  </rcc>
  <rcc rId="60389" sId="3" numFmtId="4">
    <oc r="F132">
      <v>52632.509019999998</v>
    </oc>
    <nc r="F132">
      <v>55398.677000000003</v>
    </nc>
  </rcc>
  <rcc rId="60390" sId="3" numFmtId="4">
    <oc r="F140">
      <v>38685.90958</v>
    </oc>
    <nc r="F140">
      <v>41916.00013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7.xml><?xml version="1.0" encoding="utf-8"?>
<revisions xmlns="http://schemas.openxmlformats.org/spreadsheetml/2006/main" xmlns:r="http://schemas.openxmlformats.org/officeDocument/2006/relationships">
  <rcc rId="61965" sId="3" numFmtId="4">
    <oc r="D7">
      <v>166601.86648999999</v>
    </oc>
    <nc r="D7">
      <v>167464.34327000001</v>
    </nc>
  </rcc>
  <rcc rId="61966" sId="3" numFmtId="4">
    <oc r="D9">
      <v>10138.539510000001</v>
    </oc>
    <nc r="D9">
      <v>10138.76217</v>
    </nc>
  </rcc>
  <rcc rId="61967" sId="3" numFmtId="4">
    <oc r="D10">
      <v>52.948050000000002</v>
    </oc>
    <nc r="D10">
      <v>52.953719999999997</v>
    </nc>
  </rcc>
  <rcc rId="61968" sId="3" numFmtId="4">
    <oc r="D11">
      <v>10478.832969999999</v>
    </oc>
    <nc r="D11">
      <v>10479.201880000001</v>
    </nc>
  </rcc>
  <rcc rId="61969" sId="3" numFmtId="4">
    <oc r="D14">
      <v>21204.319329999998</v>
    </oc>
    <nc r="D14">
      <v>21204.66892</v>
    </nc>
  </rcc>
  <rcc rId="61970" sId="3" numFmtId="4">
    <oc r="D19">
      <v>7447.4850200000001</v>
    </oc>
    <nc r="D19">
      <v>7453.4506199999996</v>
    </nc>
  </rcc>
  <rcc rId="61971" sId="3" numFmtId="4">
    <oc r="D22">
      <v>2853.9554199999998</v>
    </oc>
    <nc r="D22">
      <v>2863.7722100000001</v>
    </nc>
  </rcc>
  <rcc rId="61972" sId="3" numFmtId="4">
    <oc r="D25">
      <v>11750.007890000001</v>
    </oc>
    <nc r="D25">
      <v>11778.802369999999</v>
    </nc>
  </rcc>
  <rcc rId="61973" sId="3" numFmtId="4">
    <oc r="D29">
      <v>2348.0870399999999</v>
    </oc>
    <nc r="D29">
      <v>2352.1460400000001</v>
    </nc>
  </rcc>
  <rcc rId="61974" sId="3" numFmtId="4">
    <oc r="D60">
      <v>1027.34167</v>
    </oc>
    <nc r="D60">
      <v>1033.34167</v>
    </nc>
  </rcc>
  <rcc rId="61975" sId="3" numFmtId="4">
    <oc r="D61">
      <v>1463.9611</v>
    </oc>
    <nc r="D61">
      <v>1465.2403899999999</v>
    </nc>
  </rcc>
  <rcc rId="61976" sId="3" numFmtId="4">
    <oc r="D30">
      <v>51.25</v>
    </oc>
    <nc r="D30">
      <v>51.45</v>
    </nc>
  </rcc>
  <rcc rId="61977" sId="3" numFmtId="4">
    <oc r="D41">
      <v>9819.4064099999996</v>
    </oc>
    <nc r="D41">
      <v>9834.7524200000007</v>
    </nc>
  </rcc>
  <rcc rId="61978" sId="3" numFmtId="4">
    <oc r="D42">
      <v>2026.4583</v>
    </oc>
    <nc r="D42">
      <v>2032.9722999999999</v>
    </nc>
  </rcc>
  <rcc rId="61979" sId="3" numFmtId="4">
    <oc r="D47">
      <v>671.43538999999998</v>
    </oc>
    <nc r="D47">
      <v>682.72699</v>
    </nc>
  </rcc>
  <rcc rId="61980" sId="3" numFmtId="4">
    <oc r="D55">
      <v>15205.3904</v>
    </oc>
    <nc r="D55">
      <v>15205.3964</v>
    </nc>
  </rcc>
  <rfmt sheetId="3" sqref="D68">
    <dxf>
      <numFmt numFmtId="4" formatCode="#,##0.00"/>
    </dxf>
  </rfmt>
  <rfmt sheetId="3" sqref="D68">
    <dxf>
      <numFmt numFmtId="187" formatCode="#,##0.000"/>
    </dxf>
  </rfmt>
  <rfmt sheetId="3" sqref="D68">
    <dxf>
      <numFmt numFmtId="186" formatCode="#,##0.0000"/>
    </dxf>
  </rfmt>
  <rfmt sheetId="3" sqref="D68">
    <dxf>
      <numFmt numFmtId="172" formatCode="#,##0.00000"/>
    </dxf>
  </rfmt>
  <rfmt sheetId="3" sqref="D68">
    <dxf>
      <numFmt numFmtId="186" formatCode="#,##0.0000"/>
    </dxf>
  </rfmt>
  <rfmt sheetId="3" sqref="D68">
    <dxf>
      <numFmt numFmtId="187" formatCode="#,##0.000"/>
    </dxf>
  </rfmt>
  <rfmt sheetId="3" sqref="D68">
    <dxf>
      <numFmt numFmtId="4" formatCode="#,##0.00"/>
    </dxf>
  </rfmt>
  <rfmt sheetId="3" sqref="D6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71.xml><?xml version="1.0" encoding="utf-8"?>
<revisions xmlns="http://schemas.openxmlformats.org/spreadsheetml/2006/main" xmlns:r="http://schemas.openxmlformats.org/officeDocument/2006/relationships">
  <rcc rId="61571" sId="3" numFmtId="4">
    <oc r="F7">
      <v>138260.69631</v>
    </oc>
    <nc r="F7">
      <v>166983.59969</v>
    </nc>
  </rcc>
  <rcc rId="61572" sId="3" numFmtId="4">
    <oc r="F9">
      <v>8820.2652999999991</v>
    </oc>
    <nc r="F9">
      <v>9642.2600999999995</v>
    </nc>
  </rcc>
  <rcc rId="61573" sId="3" numFmtId="4">
    <oc r="F10">
      <v>48.789650000000002</v>
    </oc>
    <nc r="F10">
      <v>52.083219999999997</v>
    </nc>
  </rcc>
  <rcc rId="61574" sId="3" numFmtId="4">
    <oc r="F11">
      <v>9817.7894799999995</v>
    </oc>
    <nc r="F11">
      <v>10646.144130000001</v>
    </nc>
  </rcc>
  <rcc rId="61575" sId="3" numFmtId="4">
    <oc r="F12">
      <v>-1034.4582800000001</v>
    </oc>
    <nc r="F12">
      <v>-1106.2469900000001</v>
    </nc>
  </rcc>
  <rcc rId="61576" sId="3" numFmtId="4">
    <oc r="F14">
      <v>17378.436099999999</v>
    </oc>
    <nc r="F14">
      <v>18574.019260000001</v>
    </nc>
  </rcc>
  <rcc rId="61577" sId="3" numFmtId="4">
    <oc r="F15">
      <v>58.375079999999997</v>
    </oc>
    <nc r="F15">
      <v>78.995339999999999</v>
    </nc>
  </rcc>
  <rcc rId="61578" sId="3" numFmtId="4">
    <oc r="F16">
      <v>1828.0965699999999</v>
    </oc>
    <nc r="F16">
      <v>1828.98452</v>
    </nc>
  </rcc>
  <rcc rId="61579" sId="3" numFmtId="4">
    <oc r="F17">
      <v>1697.0770600000001</v>
    </oc>
    <nc r="F17">
      <v>2240.2203399999999</v>
    </nc>
  </rcc>
  <rcc rId="61580" sId="3" numFmtId="4">
    <oc r="F19">
      <v>4976.3540400000002</v>
    </oc>
    <nc r="F19">
      <v>6621.3053499999996</v>
    </nc>
  </rcc>
  <rcc rId="61581" sId="3" numFmtId="4">
    <oc r="F21">
      <v>199.91838000000001</v>
    </oc>
    <nc r="F21">
      <v>212.6139</v>
    </nc>
  </rcc>
  <rcc rId="61582" sId="3" numFmtId="4">
    <oc r="F22">
      <v>2121.4662800000001</v>
    </oc>
    <nc r="F22">
      <v>2736.7831700000002</v>
    </nc>
  </rcc>
  <rcc rId="61583" sId="3" numFmtId="4">
    <oc r="F24">
      <v>3858.3181300000001</v>
    </oc>
    <nc r="F24">
      <v>3723.7542800000001</v>
    </nc>
  </rcc>
  <rcc rId="61584" sId="3" numFmtId="4">
    <oc r="F25">
      <v>9508.7946699999993</v>
    </oc>
    <nc r="F25">
      <v>11415.82199</v>
    </nc>
  </rcc>
  <rcc rId="61585" sId="3" numFmtId="4">
    <oc r="F27">
      <v>6269.0050199999996</v>
    </oc>
    <nc r="F27">
      <v>6275.2890200000002</v>
    </nc>
  </rcc>
  <rcc rId="61586" sId="3" numFmtId="4">
    <oc r="F29">
      <v>2326.7337200000002</v>
    </oc>
    <nc r="F29">
      <v>2539.4609</v>
    </nc>
  </rcc>
  <rcc rId="61587" sId="3" numFmtId="4">
    <oc r="F30">
      <v>59.98</v>
    </oc>
    <nc r="F30">
      <v>66.78</v>
    </nc>
  </rcc>
  <rcc rId="61588" sId="3" numFmtId="4">
    <oc r="F35">
      <v>0</v>
    </oc>
    <nc r="F35">
      <v>2.4709999999999999E-2</v>
    </nc>
  </rcc>
  <rcc rId="61589" sId="3" numFmtId="4">
    <oc r="F41">
      <v>8093.2185099999997</v>
    </oc>
    <nc r="F41">
      <v>12819.15148</v>
    </nc>
  </rcc>
  <rcc rId="61590" sId="3" numFmtId="4">
    <oc r="F42">
      <v>2460.3092000000001</v>
    </oc>
    <nc r="F42">
      <v>3175.8159999999998</v>
    </nc>
  </rcc>
  <rcc rId="61591" sId="3" numFmtId="4">
    <oc r="F43">
      <v>580.02473999999995</v>
    </oc>
    <nc r="F43">
      <v>635.43638999999996</v>
    </nc>
  </rcc>
  <rcc rId="61592" sId="3" numFmtId="4">
    <oc r="F44">
      <v>0</v>
    </oc>
    <nc r="F44">
      <v>7.5000000000000002E-4</v>
    </nc>
  </rcc>
  <rcc rId="61593" sId="3" numFmtId="4">
    <oc r="F47">
      <v>495.09607</v>
    </oc>
    <nc r="F47">
      <v>566.29078000000004</v>
    </nc>
  </rcc>
  <rcc rId="61594" sId="3" numFmtId="4">
    <oc r="F49">
      <v>1020.6917099999999</v>
    </oc>
    <nc r="F49">
      <v>1072.3449900000001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711.xml><?xml version="1.0" encoding="utf-8"?>
<revisions xmlns="http://schemas.openxmlformats.org/spreadsheetml/2006/main" xmlns:r="http://schemas.openxmlformats.org/officeDocument/2006/relationships">
  <rcc rId="61163" sId="3" numFmtId="4">
    <oc r="D83">
      <v>4.6836000000000002</v>
    </oc>
    <nc r="D83">
      <v>7.6836000000000002</v>
    </nc>
  </rcc>
  <rcc rId="61164" sId="3" numFmtId="4">
    <oc r="C84">
      <v>70600.184399999998</v>
    </oc>
    <nc r="C84">
      <v>69793.864400000006</v>
    </nc>
  </rcc>
  <rcc rId="61165" sId="3" numFmtId="4">
    <oc r="D84">
      <v>52421.581449999998</v>
    </oc>
    <nc r="D84">
      <v>57796.869039999998</v>
    </nc>
  </rcc>
  <rcc rId="61166" sId="3" numFmtId="4">
    <oc r="D86">
      <v>5617.2761600000003</v>
    </oc>
    <nc r="D86">
      <v>6149.1840599999996</v>
    </nc>
  </rcc>
  <rcc rId="61167" sId="3" numFmtId="4">
    <oc r="C89">
      <v>31060.37932</v>
    </oc>
    <nc r="C89">
      <v>31159.06927</v>
    </nc>
  </rcc>
  <rcc rId="61168" sId="3" numFmtId="4">
    <oc r="D89">
      <v>23839.186799999999</v>
    </oc>
    <nc r="D89">
      <v>27193.01226</v>
    </nc>
  </rcc>
  <rcc rId="61169" sId="3" numFmtId="4">
    <oc r="D92">
      <v>1247.3258000000001</v>
    </oc>
    <nc r="D92">
      <v>1610.71795</v>
    </nc>
  </rcc>
  <rcc rId="61170" sId="3" numFmtId="4">
    <oc r="D94">
      <v>1063.6878099999999</v>
    </oc>
    <nc r="D94">
      <v>1236.43236</v>
    </nc>
  </rcc>
  <rcc rId="61171" sId="3" numFmtId="4">
    <oc r="D95">
      <v>2743.9357599999998</v>
    </oc>
    <nc r="D95">
      <v>3083.15852</v>
    </nc>
  </rcc>
  <rcc rId="61172" sId="3" numFmtId="4">
    <oc r="C96">
      <v>682</v>
    </oc>
    <nc r="C96">
      <v>540</v>
    </nc>
  </rcc>
  <rcc rId="61173" sId="3" numFmtId="4">
    <oc r="D96">
      <v>130.64809</v>
    </oc>
    <nc r="D96">
      <v>146.52808999999999</v>
    </nc>
  </rcc>
  <rcc rId="61174" sId="3" numFmtId="4">
    <oc r="C97">
      <v>1238</v>
    </oc>
    <nc r="C97">
      <v>1362</v>
    </nc>
  </rcc>
  <rcc rId="61175" sId="3" numFmtId="4">
    <oc r="D97">
      <v>1067</v>
    </oc>
    <nc r="D97">
      <v>1139.7</v>
    </nc>
  </rcc>
  <rcc rId="61176" sId="3" numFmtId="4">
    <oc r="C101">
      <v>1323.8989799999999</v>
    </oc>
    <nc r="C101">
      <v>1229.67679</v>
    </nc>
  </rcc>
  <rcc rId="61177" sId="3" numFmtId="4">
    <oc r="C106">
      <v>1483.556</v>
    </oc>
    <nc r="C106">
      <v>1423.9270899999999</v>
    </nc>
  </rcc>
  <rcc rId="61178" sId="3" numFmtId="4">
    <oc r="C108">
      <v>136323.26710999999</v>
    </oc>
    <nc r="C108">
      <v>138399.24791000001</v>
    </nc>
  </rcc>
  <rcc rId="61179" sId="3" numFmtId="4">
    <oc r="D108">
      <v>90476.328559999994</v>
    </oc>
    <nc r="D108">
      <v>95400.547080000004</v>
    </nc>
  </rcc>
  <rcc rId="61180" sId="3" numFmtId="4">
    <oc r="C127">
      <v>7963.2301399999997</v>
    </oc>
    <nc r="C127">
      <v>8839.6500099999994</v>
    </nc>
  </rcc>
  <rcc rId="61181" sId="3" numFmtId="4">
    <oc r="D127">
      <v>491.14997</v>
    </oc>
    <nc r="D127">
      <v>598.68454999999994</v>
    </nc>
  </rcc>
  <rcc rId="61182" sId="3" numFmtId="4">
    <oc r="C140">
      <v>50838.832820000003</v>
    </oc>
    <nc r="C140">
      <v>52240.205999999998</v>
    </nc>
  </rcc>
  <rcc rId="61183" sId="3" numFmtId="4">
    <oc r="D140">
      <v>38670.779649999997</v>
    </oc>
    <nc r="D140">
      <v>40694.94255</v>
    </nc>
  </rcc>
  <rcc rId="61184" sId="3" numFmtId="4">
    <oc r="C152">
      <v>950</v>
    </oc>
    <nc r="C152">
      <v>600</v>
    </nc>
  </rcc>
  <rcc rId="61185" sId="3" numFmtId="4">
    <oc r="C159">
      <v>443910.31318</v>
    </oc>
    <nc r="C159">
      <v>466920.91837000003</v>
    </nc>
  </rcc>
  <rcc rId="61186" sId="3" numFmtId="4">
    <oc r="D159">
      <v>388611.59025000001</v>
    </oc>
    <nc r="D159">
      <v>398506.57844000001</v>
    </nc>
  </rcc>
  <rcc rId="61187" sId="3" numFmtId="4">
    <oc r="C164">
      <v>25703.451000000001</v>
    </oc>
    <nc r="C164">
      <v>29368.263200000001</v>
    </nc>
  </rcc>
  <rcc rId="61188" sId="3" numFmtId="4">
    <oc r="D164">
      <v>21361.949629999999</v>
    </oc>
    <nc r="D164">
      <v>26821.802</v>
    </nc>
  </rcc>
  <rcc rId="61189" sId="3" numFmtId="4">
    <oc r="C174">
      <v>74244.592940000002</v>
    </oc>
    <nc r="C174">
      <v>77564.072709999993</v>
    </nc>
  </rcc>
  <rcc rId="61190" sId="3" numFmtId="4">
    <oc r="D174">
      <v>54338.566870000002</v>
    </oc>
    <nc r="D174">
      <v>58308.260679999999</v>
    </nc>
  </rcc>
  <rcc rId="61191" sId="3" numFmtId="4">
    <oc r="C184">
      <v>10937.692709999999</v>
    </oc>
    <nc r="C184">
      <v>9968.7865600000005</v>
    </nc>
  </rcc>
  <rcc rId="61192" sId="3" numFmtId="4">
    <oc r="D184">
      <v>8197.04673</v>
    </oc>
    <nc r="D184">
      <v>9015.6712299999999</v>
    </nc>
  </rcc>
  <rcc rId="61193" sId="3" numFmtId="4">
    <oc r="C188">
      <v>58110.154600000002</v>
    </oc>
    <nc r="C188">
      <v>57675.211000000003</v>
    </nc>
  </rcc>
  <rcc rId="61194" sId="3" numFmtId="4">
    <oc r="D188">
      <v>30441.55444</v>
    </oc>
    <nc r="D188">
      <v>33329.719360000003</v>
    </nc>
  </rcc>
  <rcc rId="61195" sId="3" numFmtId="4">
    <oc r="D192">
      <v>59.433889999999998</v>
    </oc>
    <nc r="D192">
      <v>68.228160000000003</v>
    </nc>
  </rcc>
  <rcc rId="61196" sId="3">
    <nc r="E195">
      <f>SUM(D195/C195*100)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7111.xml><?xml version="1.0" encoding="utf-8"?>
<revisions xmlns="http://schemas.openxmlformats.org/spreadsheetml/2006/main" xmlns:r="http://schemas.openxmlformats.org/officeDocument/2006/relationships">
  <rcc rId="60796" sId="3" numFmtId="4">
    <oc r="C169">
      <v>60</v>
    </oc>
    <nc r="C169">
      <v>70</v>
    </nc>
  </rcc>
  <rcc rId="60797" sId="3" numFmtId="4">
    <oc r="D169">
      <v>38.6</v>
    </oc>
    <nc r="D169">
      <v>48.6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8.xml><?xml version="1.0" encoding="utf-8"?>
<revisions xmlns="http://schemas.openxmlformats.org/spreadsheetml/2006/main" xmlns:r="http://schemas.openxmlformats.org/officeDocument/2006/relationships">
  <rfmt sheetId="3" sqref="A172:A174" start="0" length="2147483647">
    <dxf>
      <font>
        <i/>
      </font>
    </dxf>
  </rfmt>
  <rrc rId="64427" sId="3" ref="A175:XFD175" action="insertRow">
    <undo index="0" exp="area" ref3D="1" dr="$A$198:$XFD$198" dn="Z_61528DAC_5C4C_48F4_ADE2_8A724B05A086_.wvu.Rows" sId="3"/>
    <undo index="16" exp="area" ref3D="1" dr="$A$193:$XFD$194" dn="Z_B31C8DB7_3E78_4144_A6B5_8DE36DE63F0E_.wvu.Rows" sId="3"/>
    <undo index="26" exp="area" ref3D="1" dr="$A$197:$XFD$198" dn="Z_A54C432C_6C68_4B53_A75C_446EB3A61B2B_.wvu.Rows" sId="3"/>
    <undo index="24" exp="area" ref3D="1" dr="$A$193:$XFD$194" dn="Z_A54C432C_6C68_4B53_A75C_446EB3A61B2B_.wvu.Rows" sId="3"/>
    <undo index="12" exp="area" ref3D="1" dr="$A$193:$XFD$193" dn="Z_5C539BE6_C8E0_453F_AB5E_9E58094195EA_.wvu.Rows" sId="3"/>
    <undo index="38" exp="area" ref3D="1" dr="$A$197:$XFD$198" dn="Z_42584DC0_1D41_4C93_9B38_C388E7B8DAC4_.wvu.Rows" sId="3"/>
    <undo index="36" exp="area" ref3D="1" dr="$A$193:$XFD$194" dn="Z_42584DC0_1D41_4C93_9B38_C388E7B8DAC4_.wvu.Rows" sId="3"/>
    <undo index="0" exp="area" ref3D="1" dr="$A$193:$XFD$193" dn="Z_3DCB9AAA_F09C_4EA6_B992_F93E466D374A_.wvu.Rows" sId="3"/>
    <undo index="18" exp="area" ref3D="1" dr="$A$193:$XFD$194" dn="Z_1A52382B_3765_4E8C_903F_6B8919B7242E_.wvu.Rows" sId="3"/>
  </rrc>
  <rcc rId="64428" sId="3" xfDxf="1" s="1" dxf="1">
    <nc r="B175" t="inlineStr">
      <is>
        <t>Обустройство и восстановление воинских захоронений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64429" sId="3">
    <nc r="A175" t="inlineStr">
      <is>
        <t>Ц41</t>
      </is>
    </nc>
  </rcc>
  <rcc rId="64430" sId="3" numFmtId="4">
    <nc r="C175">
      <v>95.344440000000006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район!$A$1:$G$203</formula>
    <oldFormula>район!$A$1:$G$203</oldFormula>
  </rdn>
  <rdn rId="0" localSheetId="3" customView="1" name="Z_61528DAC_5C4C_48F4_ADE2_8A724B05A086_.wvu.Rows" hidden="1" oldHidden="1">
    <formula>район!$199:$199</formula>
    <oldFormula>район!$199:$199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8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8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8111.xml><?xml version="1.0" encoding="utf-8"?>
<revisions xmlns="http://schemas.openxmlformats.org/spreadsheetml/2006/main" xmlns:r="http://schemas.openxmlformats.org/officeDocument/2006/relationships">
  <rcc rId="61625" sId="3" numFmtId="4">
    <oc r="F51">
      <v>1024.4771699999999</v>
    </oc>
    <nc r="F51">
      <v>1402.56591</v>
    </nc>
  </rcc>
  <rcc rId="61626" sId="3" numFmtId="4">
    <oc r="F54">
      <v>2298.9167000000002</v>
    </oc>
    <nc r="F54">
      <v>2843.4726999999998</v>
    </nc>
  </rcc>
  <rcc rId="61627" sId="3" numFmtId="4">
    <oc r="F55">
      <v>7642.2470800000001</v>
    </oc>
    <nc r="F55">
      <v>8280.4401099999995</v>
    </nc>
  </rcc>
  <rcc rId="61628" sId="3" numFmtId="4">
    <oc r="F56">
      <v>768.30686000000003</v>
    </oc>
    <nc r="F56">
      <v>1351.4602299999999</v>
    </nc>
  </rcc>
  <rcc rId="61629" sId="3" numFmtId="4">
    <oc r="F60">
      <v>1191.6848500000001</v>
    </oc>
    <nc r="F60">
      <v>1279.46228</v>
    </nc>
  </rcc>
  <rcc rId="61630" sId="3" numFmtId="4">
    <oc r="F61">
      <v>529.07169999999996</v>
    </oc>
    <nc r="F61">
      <v>775.62501999999995</v>
    </nc>
  </rcc>
  <rcc rId="61631" sId="3" numFmtId="4">
    <oc r="F63">
      <v>93.29016</v>
    </oc>
    <nc r="F63">
      <v>105.73419</v>
    </nc>
  </rcc>
  <rcc rId="61632" sId="3" numFmtId="4">
    <oc r="F67">
      <v>6831.1028299999998</v>
    </oc>
    <nc r="F67">
      <v>12363.24439</v>
    </nc>
  </rcc>
  <rcc rId="61633" sId="3" numFmtId="4">
    <oc r="F70">
      <v>1646.7</v>
    </oc>
    <nc r="F70">
      <v>1796.8</v>
    </nc>
  </rcc>
  <rcc rId="61634" sId="3" numFmtId="4">
    <oc r="F72">
      <v>209413.94811999999</v>
    </oc>
    <nc r="F72">
      <v>357371.05906</v>
    </nc>
  </rcc>
  <rcc rId="61635" sId="3" numFmtId="4">
    <oc r="F73">
      <v>436654.99797000003</v>
    </oc>
    <nc r="F73">
      <v>473797.84534</v>
    </nc>
  </rcc>
  <rcc rId="61636" sId="3" numFmtId="4">
    <oc r="F74">
      <v>22783.74942</v>
    </oc>
    <nc r="F74">
      <v>26893.059150000001</v>
    </nc>
  </rcc>
  <rcc rId="61637" sId="3" numFmtId="4">
    <oc r="F76">
      <v>1902.50998</v>
    </oc>
    <nc r="F76">
      <v>1848.9377500000001</v>
    </nc>
  </rcc>
  <rcc rId="61638" sId="3" numFmtId="4">
    <oc r="F75">
      <v>63.834159999999997</v>
    </oc>
    <nc r="F75">
      <v>0</v>
    </nc>
  </rcc>
  <rfmt sheetId="3" sqref="F78">
    <dxf>
      <numFmt numFmtId="4" formatCode="#,##0.00"/>
    </dxf>
  </rfmt>
  <rfmt sheetId="3" sqref="F78">
    <dxf>
      <numFmt numFmtId="187" formatCode="#,##0.000"/>
    </dxf>
  </rfmt>
  <rfmt sheetId="3" sqref="F78">
    <dxf>
      <numFmt numFmtId="186" formatCode="#,##0.0000"/>
    </dxf>
  </rfmt>
  <rfmt sheetId="3" sqref="F78">
    <dxf>
      <numFmt numFmtId="172" formatCode="#,##0.0000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81111.xml><?xml version="1.0" encoding="utf-8"?>
<revisions xmlns="http://schemas.openxmlformats.org/spreadsheetml/2006/main" xmlns:r="http://schemas.openxmlformats.org/officeDocument/2006/relationships">
  <rcc rId="61227" sId="3">
    <oc r="E32">
      <f>SUM(D32/C32*100)</f>
    </oc>
    <nc r="E32"/>
  </rcc>
  <rcc rId="61228" sId="3">
    <oc r="E33">
      <f>SUM(D33/C33*100)</f>
    </oc>
    <nc r="E33"/>
  </rcc>
  <rcc rId="61229" sId="3">
    <oc r="E34">
      <f>SUM(D34/C34*100)</f>
    </oc>
    <nc r="E34"/>
  </rcc>
  <rcc rId="61230" sId="3">
    <oc r="E35">
      <f>SUM(D35/C35*100)</f>
    </oc>
    <nc r="E35"/>
  </rcc>
  <rcc rId="61231" sId="3">
    <oc r="G33">
      <f>SUM(D33/F33*100)</f>
    </oc>
    <nc r="G33"/>
  </rcc>
  <rcc rId="61232" sId="3">
    <oc r="G35">
      <f>SUM(D35/F35*100)</f>
    </oc>
    <nc r="G35"/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9.xml><?xml version="1.0" encoding="utf-8"?>
<revisions xmlns="http://schemas.openxmlformats.org/spreadsheetml/2006/main" xmlns:r="http://schemas.openxmlformats.org/officeDocument/2006/relationships">
  <rcc rId="64817" sId="3" odxf="1" dxf="1" numFmtId="4">
    <oc r="F84">
      <v>1124.2388900000001</v>
    </oc>
    <nc r="F84">
      <v>5948.9430700000003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818" sId="3" odxf="1" dxf="1" numFmtId="4">
    <nc r="F85">
      <v>0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819" sId="3" odxf="1" dxf="1" numFmtId="4">
    <oc r="F86">
      <v>136.26499999999999</v>
    </oc>
    <nc r="F86">
      <v>725.35058000000004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820" sId="3" odxf="1" dxf="1" numFmtId="4">
    <oc r="F89">
      <v>2076.6999999999998</v>
    </oc>
    <nc r="F89">
      <v>4164.1549999999997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91.xml><?xml version="1.0" encoding="utf-8"?>
<revisions xmlns="http://schemas.openxmlformats.org/spreadsheetml/2006/main" xmlns:r="http://schemas.openxmlformats.org/officeDocument/2006/relationships">
  <rcc rId="62778" sId="3">
    <oc r="D81" t="inlineStr">
      <is>
        <t>исполнено на 01.12.2023 г.</t>
      </is>
    </oc>
    <nc r="D81" t="inlineStr">
      <is>
        <t>исполнено на 01.01.2024 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911.xml><?xml version="1.0" encoding="utf-8"?>
<revisions xmlns="http://schemas.openxmlformats.org/spreadsheetml/2006/main" xmlns:r="http://schemas.openxmlformats.org/officeDocument/2006/relationships">
  <rfmt sheetId="3" sqref="D8">
    <dxf>
      <numFmt numFmtId="4" formatCode="#,##0.00"/>
    </dxf>
  </rfmt>
  <rfmt sheetId="3" sqref="D8">
    <dxf>
      <numFmt numFmtId="187" formatCode="#,##0.000"/>
    </dxf>
  </rfmt>
  <rfmt sheetId="3" sqref="D8">
    <dxf>
      <numFmt numFmtId="186" formatCode="#,##0.0000"/>
    </dxf>
  </rfmt>
  <rfmt sheetId="3" sqref="D8">
    <dxf>
      <numFmt numFmtId="172" formatCode="#,##0.00000"/>
    </dxf>
  </rfmt>
  <rfmt sheetId="3" sqref="D8">
    <dxf>
      <numFmt numFmtId="179" formatCode="#,##0.000000"/>
    </dxf>
  </rfmt>
  <rfmt sheetId="3" sqref="D8">
    <dxf>
      <numFmt numFmtId="172" formatCode="#,##0.00000"/>
    </dxf>
  </rfmt>
  <rfmt sheetId="3" sqref="D20">
    <dxf>
      <numFmt numFmtId="4" formatCode="#,##0.00"/>
    </dxf>
  </rfmt>
  <rfmt sheetId="3" sqref="D20">
    <dxf>
      <numFmt numFmtId="187" formatCode="#,##0.000"/>
    </dxf>
  </rfmt>
  <rfmt sheetId="3" sqref="D20">
    <dxf>
      <numFmt numFmtId="186" formatCode="#,##0.0000"/>
    </dxf>
  </rfmt>
  <rfmt sheetId="3" sqref="D20">
    <dxf>
      <numFmt numFmtId="172" formatCode="#,##0.00000"/>
    </dxf>
  </rfmt>
  <rfmt sheetId="3" sqref="D20">
    <dxf>
      <numFmt numFmtId="186" formatCode="#,##0.0000"/>
    </dxf>
  </rfmt>
  <rfmt sheetId="3" sqref="D20">
    <dxf>
      <numFmt numFmtId="187" formatCode="#,##0.000"/>
    </dxf>
  </rfmt>
  <rfmt sheetId="3" sqref="D20">
    <dxf>
      <numFmt numFmtId="4" formatCode="#,##0.00"/>
    </dxf>
  </rfmt>
  <rfmt sheetId="3" sqref="D20">
    <dxf>
      <numFmt numFmtId="167" formatCode="#,##0.0"/>
    </dxf>
  </rfmt>
  <rfmt sheetId="3" sqref="D8">
    <dxf>
      <numFmt numFmtId="186" formatCode="#,##0.0000"/>
    </dxf>
  </rfmt>
  <rfmt sheetId="3" sqref="D8">
    <dxf>
      <numFmt numFmtId="187" formatCode="#,##0.000"/>
    </dxf>
  </rfmt>
  <rfmt sheetId="3" sqref="D8">
    <dxf>
      <numFmt numFmtId="4" formatCode="#,##0.00"/>
    </dxf>
  </rfmt>
  <rfmt sheetId="3" sqref="D8">
    <dxf>
      <numFmt numFmtId="167" formatCode="#,##0.0"/>
    </dxf>
  </rfmt>
  <rcc rId="62434" sId="3" numFmtId="4">
    <oc r="D142">
      <v>6051.6724299999996</v>
    </oc>
    <nc r="D142">
      <v>7955.3542200000002</v>
    </nc>
  </rcc>
  <rcc rId="62435" sId="3" numFmtId="4">
    <oc r="D144">
      <v>5491.3979600000002</v>
    </oc>
    <nc r="D144">
      <v>7049.4763700000003</v>
    </nc>
  </rcc>
  <rcc rId="62436" sId="3" numFmtId="4">
    <oc r="D146">
      <v>0</v>
    </oc>
    <nc r="D146">
      <v>828.9</v>
    </nc>
  </rcc>
  <rcc rId="62437" sId="3" numFmtId="4">
    <oc r="C147">
      <v>10660.898370000001</v>
    </oc>
    <nc r="C147">
      <v>38331.374049999999</v>
    </nc>
  </rcc>
  <rcc rId="62438" sId="3" numFmtId="4">
    <oc r="D147">
      <v>9410.9510499999997</v>
    </oc>
    <nc r="D147">
      <v>9863.4708800000008</v>
    </nc>
  </rcc>
  <rcc rId="62439" sId="3" numFmtId="4">
    <oc r="D148">
      <v>0</v>
    </oc>
    <nc r="D148">
      <v>1813.99659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9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91111.xml><?xml version="1.0" encoding="utf-8"?>
<revisions xmlns="http://schemas.openxmlformats.org/spreadsheetml/2006/main" xmlns:r="http://schemas.openxmlformats.org/officeDocument/2006/relationships">
  <rcc rId="61669" sId="3">
    <oc r="F4" t="inlineStr">
      <is>
        <t>исполнено на 01.12.2022г.</t>
      </is>
    </oc>
    <nc r="F4" t="inlineStr">
      <is>
        <t>исполнено на 01.01.2023г.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.xml><?xml version="1.0" encoding="utf-8"?>
<revisions xmlns="http://schemas.openxmlformats.org/spreadsheetml/2006/main" xmlns:r="http://schemas.openxmlformats.org/officeDocument/2006/relationships">
  <rcc rId="55028" sId="3" numFmtId="4">
    <oc r="C157">
      <v>35270.307000000001</v>
    </oc>
    <nc r="C157">
      <v>11026.5</v>
    </nc>
  </rcc>
  <rcc rId="55029" sId="3" numFmtId="4">
    <oc r="D157">
      <v>20122.343199999999</v>
    </oc>
    <nc r="D157">
      <v>3649.4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0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3" customView="1" name="Z_61528DAC_5C4C_48F4_ADE2_8A724B05A086_.wvu.Rows" hidden="1" oldHidden="1">
    <formula>район!$201:$201</formula>
    <oldFormula>район!$201:$201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01.xml><?xml version="1.0" encoding="utf-8"?>
<revisions xmlns="http://schemas.openxmlformats.org/spreadsheetml/2006/main" xmlns:r="http://schemas.openxmlformats.org/officeDocument/2006/relationships">
  <rcc rId="63506" sId="3" odxf="1" dxf="1" numFmtId="4">
    <oc r="F60">
      <v>44.520409999999998</v>
    </oc>
    <nc r="F60">
      <v>118.92375</v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cc rId="63507" sId="3" odxf="1" dxf="1" numFmtId="4">
    <oc r="F61">
      <v>1.06664</v>
    </oc>
    <nc r="F61">
      <v>12.78374</v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cc rId="63508" sId="3" numFmtId="4">
    <nc r="F62">
      <v>19.218229999999998</v>
    </nc>
  </rcc>
  <rcc rId="63509" sId="3" numFmtId="4">
    <nc r="F63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011.xml><?xml version="1.0" encoding="utf-8"?>
<revisions xmlns="http://schemas.openxmlformats.org/spreadsheetml/2006/main" xmlns:r="http://schemas.openxmlformats.org/officeDocument/2006/relationships">
  <rcc rId="62809" sId="3">
    <oc r="A2" t="inlineStr">
      <is>
        <t xml:space="preserve">                                                                                Моргаушского муниципального округа на 01.01.2024 г.</t>
      </is>
    </oc>
    <nc r="A2" t="inlineStr">
      <is>
        <t xml:space="preserve">                                                                                Моргаушского муниципального округа на 01.02.2024 г.</t>
      </is>
    </nc>
  </rcc>
  <rcc rId="62810" sId="3">
    <oc r="D4" t="inlineStr">
      <is>
        <t>исполнено на 01.01.2024 г.</t>
      </is>
    </oc>
    <nc r="D4" t="inlineStr">
      <is>
        <t>исполнено на 01.02.2024 г.</t>
      </is>
    </nc>
  </rcc>
  <rcc rId="62811" sId="3">
    <oc r="F4" t="inlineStr">
      <is>
        <t>исполнено на 01.01.2023г.</t>
      </is>
    </oc>
    <nc r="F4" t="inlineStr">
      <is>
        <t>исполнено на 01.02.2023г.</t>
      </is>
    </nc>
  </rcc>
  <rcc rId="62812" sId="3">
    <oc r="D81" t="inlineStr">
      <is>
        <t>исполнено на 01.01.2024 г.</t>
      </is>
    </oc>
    <nc r="D81" t="inlineStr">
      <is>
        <t>исполнено на 01.02.2024 г.</t>
      </is>
    </nc>
  </rcc>
  <rcc rId="62813" sId="3">
    <oc r="F81" t="inlineStr">
      <is>
        <t>исполнено на 01.01.2023г.</t>
      </is>
    </oc>
    <nc r="F81" t="inlineStr">
      <is>
        <t>исполнено на 01.02.2023г.</t>
      </is>
    </nc>
  </rcc>
  <rcc rId="62814" sId="3" odxf="1" dxf="1" numFmtId="4">
    <oc r="F7">
      <v>166983.59969</v>
    </oc>
    <nc r="F7">
      <v>12930.80694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15" sId="3" odxf="1" dxf="1" numFmtId="4">
    <oc r="F9">
      <v>9642.2600999999995</v>
    </oc>
    <nc r="F9">
      <v>313.99360000000001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16" sId="3" odxf="1" dxf="1" numFmtId="4">
    <oc r="F10">
      <v>52.083219999999997</v>
    </oc>
    <nc r="F10">
      <v>0.67584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17" sId="3" odxf="1" dxf="1" numFmtId="4">
    <oc r="F11">
      <v>10646.144130000001</v>
    </oc>
    <nc r="F11">
      <v>445.04482000000002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18" sId="3" odxf="1" dxf="1" numFmtId="4">
    <oc r="F12">
      <v>-1106.2469900000001</v>
    </oc>
    <nc r="F12">
      <v>-37.309179999999998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19" sId="3" odxf="1" dxf="1" numFmtId="4">
    <oc r="F14">
      <v>18574.019260000001</v>
    </oc>
    <nc r="F14">
      <v>212.78738000000001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20" sId="3" odxf="1" dxf="1" numFmtId="4">
    <oc r="F15">
      <v>78.995339999999999</v>
    </oc>
    <nc r="F15">
      <v>-60.669440000000002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21" sId="3" odxf="1" dxf="1" numFmtId="4">
    <oc r="F16">
      <v>1828.98452</v>
    </oc>
    <nc r="F16">
      <v>2.6973600000000002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22" sId="3" odxf="1" dxf="1" numFmtId="4">
    <oc r="F17">
      <v>2240.2203399999999</v>
    </oc>
    <nc r="F17">
      <v>-1018.09533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23" sId="3" numFmtId="4">
    <oc r="D7">
      <v>167464.34327000001</v>
    </oc>
    <nc r="D7"/>
  </rcc>
  <rcc rId="62824" sId="3" numFmtId="4">
    <oc r="D9">
      <v>10138.76217</v>
    </oc>
    <nc r="D9"/>
  </rcc>
  <rcc rId="62825" sId="3" numFmtId="4">
    <oc r="D10">
      <v>52.953719999999997</v>
    </oc>
    <nc r="D10"/>
  </rcc>
  <rcc rId="62826" sId="3" numFmtId="4">
    <oc r="D11">
      <v>10479.201880000001</v>
    </oc>
    <nc r="D11"/>
  </rcc>
  <rcc rId="62827" sId="3" numFmtId="4">
    <oc r="D12">
      <v>-1103.8543099999999</v>
    </oc>
    <nc r="D12"/>
  </rcc>
  <rcc rId="62828" sId="3" numFmtId="4">
    <oc r="D14">
      <v>21204.66892</v>
    </oc>
    <nc r="D14"/>
  </rcc>
  <rcc rId="62829" sId="3" numFmtId="4">
    <oc r="D15">
      <v>-46.617519999999999</v>
    </oc>
    <nc r="D15"/>
  </rcc>
  <rcc rId="62830" sId="3" numFmtId="4">
    <oc r="D16">
      <v>2406.6720500000001</v>
    </oc>
    <nc r="D16"/>
  </rcc>
  <rcc rId="62831" sId="3" numFmtId="4">
    <oc r="D17">
      <v>574.88044000000002</v>
    </oc>
    <nc r="D17"/>
  </rcc>
  <rcc rId="62832" sId="3" numFmtId="4">
    <oc r="D19">
      <v>7453.4506199999996</v>
    </oc>
    <nc r="D19"/>
  </rcc>
  <rcc rId="62833" sId="3" numFmtId="4">
    <oc r="D21">
      <v>166.60285999999999</v>
    </oc>
    <nc r="D21"/>
  </rcc>
  <rcc rId="62834" sId="3" numFmtId="4">
    <oc r="D22">
      <v>2863.7722100000001</v>
    </oc>
    <nc r="D22"/>
  </rcc>
  <rcc rId="62835" sId="3" numFmtId="4">
    <oc r="D24">
      <v>3511.9912899999999</v>
    </oc>
    <nc r="D24"/>
  </rcc>
  <rcc rId="62836" sId="3" numFmtId="4">
    <oc r="D25">
      <v>11778.802369999999</v>
    </oc>
    <nc r="D25"/>
  </rcc>
  <rcc rId="62837" sId="3" odxf="1" dxf="1" numFmtId="4">
    <oc r="F19">
      <v>6621.3053499999996</v>
    </oc>
    <nc r="F19">
      <v>50.699590000000001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38" sId="3" numFmtId="4">
    <oc r="F21">
      <v>212.6139</v>
    </oc>
    <nc r="F21"/>
  </rcc>
  <rcc rId="62839" sId="3" numFmtId="4">
    <oc r="F22">
      <v>2736.7831700000002</v>
    </oc>
    <nc r="F22"/>
  </rcc>
  <rcc rId="62840" sId="3" numFmtId="4">
    <oc r="F24">
      <v>3723.7542800000001</v>
    </oc>
    <nc r="F24"/>
  </rcc>
  <rcc rId="62841" sId="3" numFmtId="4">
    <oc r="F25">
      <v>11415.82199</v>
    </oc>
    <nc r="F25"/>
  </rcc>
  <rcc rId="62842" sId="3" odxf="1" dxf="1" numFmtId="4">
    <oc r="F20">
      <f>SUM(F22+F21)</f>
    </oc>
    <nc r="F20">
      <v>62.415140000000001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43" sId="3" odxf="1" dxf="1" numFmtId="4">
    <oc r="F23">
      <f>SUM(F24+F25)</f>
    </oc>
    <nc r="F23">
      <v>-108.79644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44" sId="3" odxf="1" dxf="1" numFmtId="4">
    <oc r="F27">
      <v>6275.2890200000002</v>
    </oc>
    <nc r="F27">
      <v>-729.27526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45" sId="3" odxf="1" dxf="1" numFmtId="4">
    <oc r="F29">
      <v>2539.4609</v>
    </oc>
    <nc r="F29">
      <v>32.870930000000001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46" sId="3" numFmtId="4">
    <oc r="F30">
      <v>66.78</v>
    </oc>
    <nc r="F30"/>
  </rcc>
  <rcc rId="62847" sId="3" odxf="1" dxf="1" numFmtId="4">
    <oc r="F39">
      <v>44.585999999999999</v>
    </oc>
    <nc r="F39">
      <v>0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fmt sheetId="3" sqref="F40" start="0" length="0">
    <dxf>
      <border outline="0">
        <left style="thin">
          <color indexed="64"/>
        </left>
      </border>
    </dxf>
  </rfmt>
  <rcc rId="62848" sId="3" odxf="1" dxf="1" numFmtId="4">
    <oc r="F41">
      <v>9007.8990900000008</v>
    </oc>
    <nc r="F41">
      <v>875.46177999999998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49" sId="3" odxf="1" dxf="1" numFmtId="4">
    <oc r="F42">
      <v>3175.8159999999998</v>
    </oc>
    <nc r="F42">
      <v>0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50" sId="3" odxf="1" dxf="1" numFmtId="4">
    <oc r="F43">
      <v>635.43638999999996</v>
    </oc>
    <nc r="F43">
      <v>21.101050000000001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51" sId="3" odxf="1" dxf="1" numFmtId="4">
    <oc r="F44">
      <v>7.5000000000000002E-4</v>
    </oc>
    <nc r="F44">
      <v>0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52" sId="3" odxf="1" dxf="1" numFmtId="4">
    <oc r="F45">
      <v>13.106999999999999</v>
    </oc>
    <nc r="F45">
      <v>0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53" sId="3" odxf="1" dxf="1" numFmtId="4">
    <nc r="F46">
      <v>0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54" sId="3" odxf="1" dxf="1" numFmtId="4">
    <oc r="F47">
      <v>566.29078000000004</v>
    </oc>
    <nc r="F47">
      <v>30.316610000000001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55" sId="3" numFmtId="4">
    <oc r="D41">
      <v>9834.7524200000007</v>
    </oc>
    <nc r="D41"/>
  </rcc>
  <rcc rId="62856" sId="3" numFmtId="4">
    <oc r="D42">
      <v>2032.9722999999999</v>
    </oc>
    <nc r="D42"/>
  </rcc>
  <rcc rId="62857" sId="3" numFmtId="4">
    <oc r="D43">
      <v>421.69382000000002</v>
    </oc>
    <nc r="D43"/>
  </rcc>
  <rcc rId="62858" sId="3" numFmtId="4">
    <oc r="D45">
      <v>261.95400000000001</v>
    </oc>
    <nc r="D45"/>
  </rcc>
  <rcc rId="62859" sId="3" numFmtId="4">
    <oc r="D47">
      <v>682.72699</v>
    </oc>
    <nc r="D47"/>
  </rcc>
  <rcc rId="62860" sId="3" odxf="1" dxf="1" numFmtId="4">
    <oc r="F49">
      <v>1072.3449900000001</v>
    </oc>
    <nc r="F49">
      <v>1.2184299999999999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61" sId="3" odxf="1" dxf="1" numFmtId="4">
    <oc r="F51">
      <v>1402.56591</v>
    </oc>
    <nc r="F51">
      <v>0.78439999999999999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fmt sheetId="3" sqref="F52" start="0" length="0">
    <dxf>
      <border outline="0">
        <left style="thin">
          <color indexed="64"/>
        </left>
      </border>
    </dxf>
  </rfmt>
  <rcc rId="62862" sId="3" odxf="1" dxf="1" numFmtId="4">
    <oc r="F55">
      <v>8280.4401099999995</v>
    </oc>
    <nc r="F55">
      <v>647.45416999999998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63" sId="3" numFmtId="4">
    <oc r="F54">
      <v>2843.4726999999998</v>
    </oc>
    <nc r="F54"/>
  </rcc>
  <rcc rId="62864" sId="3" numFmtId="4">
    <oc r="F56">
      <v>1351.4602299999999</v>
    </oc>
    <nc r="F56"/>
  </rcc>
  <rcc rId="62865" sId="3" numFmtId="4">
    <oc r="D54">
      <v>396</v>
    </oc>
    <nc r="D54"/>
  </rcc>
  <rcc rId="62866" sId="3" numFmtId="4">
    <oc r="D55">
      <v>15205.3964</v>
    </oc>
    <nc r="D55"/>
  </rcc>
  <rcc rId="62867" sId="3" numFmtId="4">
    <oc r="D56">
      <v>323.68556000000001</v>
    </oc>
    <nc r="D56"/>
  </rcc>
  <rcc rId="62868" sId="3" odxf="1" dxf="1" numFmtId="4">
    <oc r="F60">
      <v>1279.46228</v>
    </oc>
    <nc r="F60">
      <v>44.520409999999998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69" sId="3" odxf="1" dxf="1" numFmtId="4">
    <oc r="F61">
      <v>775.62501999999995</v>
    </oc>
    <nc r="F61">
      <v>1.06664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70" sId="3" numFmtId="4">
    <oc r="F63">
      <v>105.73419</v>
    </oc>
    <nc r="F63"/>
  </rcc>
  <rcc rId="62871" sId="3" numFmtId="4">
    <oc r="F64">
      <v>140</v>
    </oc>
    <nc r="F64"/>
  </rcc>
  <rcc rId="62872" sId="3" numFmtId="4">
    <oc r="D60">
      <v>1033.34167</v>
    </oc>
    <nc r="D60"/>
  </rcc>
  <rcc rId="62873" sId="3" numFmtId="4">
    <oc r="D61">
      <v>1465.2403899999999</v>
    </oc>
    <nc r="D61"/>
  </rcc>
  <rcc rId="62874" sId="3" numFmtId="4">
    <oc r="D62">
      <v>13.24455</v>
    </oc>
    <nc r="D62"/>
  </rcc>
  <rcc rId="62875" sId="3" numFmtId="4">
    <oc r="D63">
      <v>-0.20458999999999999</v>
    </oc>
    <nc r="D63"/>
  </rcc>
  <rcc rId="62876" sId="3" numFmtId="4">
    <oc r="D64">
      <v>397.09899999999999</v>
    </oc>
    <nc r="D64"/>
  </rcc>
  <rcc rId="62877" sId="3" odxf="1" dxf="1" numFmtId="4">
    <nc r="F66">
      <v>0.16800000000000001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78" sId="3" numFmtId="4">
    <oc r="F67">
      <v>12363.24439</v>
    </oc>
    <nc r="F67"/>
  </rcc>
  <rcc rId="62879" sId="3" odxf="1" dxf="1" numFmtId="4">
    <oc r="F70">
      <v>1796.8</v>
    </oc>
    <nc r="F70">
      <v>9682.4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80" sId="3" numFmtId="4">
    <oc r="D70">
      <v>116188.5</v>
    </oc>
    <nc r="D70"/>
  </rcc>
  <rcc rId="62881" sId="3" numFmtId="4">
    <oc r="D72">
      <v>306333.14687</v>
    </oc>
    <nc r="D72"/>
  </rcc>
  <rcc rId="62882" sId="3" numFmtId="4">
    <oc r="D73">
      <v>487967.93974</v>
    </oc>
    <nc r="D73"/>
  </rcc>
  <rcc rId="62883" sId="3" numFmtId="4">
    <oc r="D74">
      <v>31257.149399999998</v>
    </oc>
    <nc r="D74"/>
  </rcc>
  <rcc rId="62884" sId="3" numFmtId="4">
    <oc r="D76">
      <v>0</v>
    </oc>
    <nc r="D76"/>
  </rcc>
  <rcc rId="62885" sId="3" numFmtId="4">
    <oc r="D77">
      <v>-25018.397629999999</v>
    </oc>
    <nc r="D77"/>
  </rcc>
  <rcc rId="62886" sId="3" numFmtId="4">
    <oc r="F75">
      <v>0</v>
    </oc>
    <nc r="F75"/>
  </rcc>
  <rcc rId="62887" sId="3" numFmtId="4">
    <oc r="F76">
      <v>1848.9377500000001</v>
    </oc>
    <nc r="F76"/>
  </rcc>
  <rcc rId="62888" sId="3" odxf="1" dxf="1" numFmtId="4">
    <oc r="F72">
      <v>357371.05906</v>
    </oc>
    <nc r="F72">
      <v>0</v>
    </nc>
    <ndxf>
      <border outline="0">
        <left style="thin">
          <color indexed="64"/>
        </left>
      </border>
    </ndxf>
  </rcc>
  <rcc rId="62889" sId="3" odxf="1" dxf="1" numFmtId="4">
    <oc r="F73">
      <v>473797.84534</v>
    </oc>
    <nc r="F73">
      <v>30805.51482</v>
    </nc>
    <ndxf>
      <border outline="0">
        <left style="thin">
          <color indexed="64"/>
        </left>
      </border>
    </ndxf>
  </rcc>
  <rcc rId="62890" sId="3" odxf="1" dxf="1" numFmtId="4">
    <oc r="F74">
      <v>26893.059150000001</v>
    </oc>
    <nc r="F74">
      <v>0</v>
    </nc>
    <ndxf>
      <border outline="0">
        <left style="thin">
          <color indexed="64"/>
        </left>
      </border>
    </ndxf>
  </rcc>
  <rcc rId="62891" sId="3" odxf="1" dxf="1" numFmtId="4">
    <oc r="F77">
      <v>-10317.289699999999</v>
    </oc>
    <nc r="F77">
      <v>-87055.707250000007</v>
    </nc>
    <ndxf>
      <border outline="0">
        <left style="thin">
          <color indexed="64"/>
        </left>
      </border>
    </ndxf>
  </rcc>
  <rcc rId="62892" sId="3" numFmtId="4">
    <oc r="D67">
      <v>11222.86212</v>
    </oc>
    <nc r="D67"/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0111.xml><?xml version="1.0" encoding="utf-8"?>
<revisions xmlns="http://schemas.openxmlformats.org/spreadsheetml/2006/main" xmlns:r="http://schemas.openxmlformats.org/officeDocument/2006/relationships">
  <rcc rId="62470" sId="3" numFmtId="4">
    <oc r="D155">
      <v>4011.59</v>
    </oc>
    <nc r="D155">
      <v>7260.6417099999999</v>
    </nc>
  </rcc>
  <rcc rId="62471" sId="3" numFmtId="4">
    <oc r="D156">
      <v>968.68</v>
    </oc>
    <nc r="D156">
      <v>1463.3</v>
    </nc>
  </rcc>
  <rcc rId="62472" sId="3" numFmtId="4">
    <oc r="D157">
      <v>0</v>
    </oc>
    <nc r="D157">
      <v>1820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.xml><?xml version="1.0" encoding="utf-8"?>
<revisions xmlns="http://schemas.openxmlformats.org/spreadsheetml/2006/main" xmlns:r="http://schemas.openxmlformats.org/officeDocument/2006/relationships">
  <rcc rId="50313" sId="3">
    <nc r="A100" t="inlineStr">
      <is>
        <t>A62</t>
      </is>
    </nc>
  </rcc>
  <rfmt sheetId="3" sqref="A100" start="0" length="2147483647">
    <dxf>
      <font>
        <i/>
      </font>
    </dxf>
  </rfmt>
  <rcc rId="50314" sId="3" odxf="1" dxf="1">
    <nc r="A111" t="inlineStr">
      <is>
        <t>A62</t>
      </is>
    </nc>
    <odxf>
      <font>
        <i val="0"/>
        <sz val="16"/>
        <name val="Times New Roman"/>
        <scheme val="none"/>
      </font>
    </odxf>
    <ndxf>
      <font>
        <i/>
        <sz val="16"/>
        <name val="Times New Roman"/>
        <scheme val="none"/>
      </font>
    </ndxf>
  </rcc>
  <rfmt sheetId="3" sqref="B104" start="0" length="2147483647">
    <dxf>
      <font>
        <i/>
      </font>
    </dxf>
  </rfmt>
  <rcc rId="50315" sId="3" numFmtId="4">
    <nc r="C100">
      <v>48826.37659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1.xml><?xml version="1.0" encoding="utf-8"?>
<revisions xmlns="http://schemas.openxmlformats.org/spreadsheetml/2006/main" xmlns:r="http://schemas.openxmlformats.org/officeDocument/2006/relationships">
  <rcc rId="50122" sId="3" xfDxf="1" s="1" dxf="1">
    <nc r="B117" t="inlineStr">
      <is>
        <t>Реализация программ формирования современной городской среды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7" start="0" length="2147483647">
    <dxf>
      <font>
        <i/>
      </font>
    </dxf>
  </rfmt>
  <rfmt sheetId="3" sqref="B117" start="0" length="2147483647">
    <dxf>
      <font>
        <sz val="12"/>
      </font>
    </dxf>
  </rfmt>
  <rfmt sheetId="3" sqref="B116" start="0" length="2147483647">
    <dxf>
      <font>
        <sz val="12"/>
      </font>
    </dxf>
  </rfmt>
  <rrc rId="50123" sId="3" ref="A119:XFD119" action="insertRow">
    <undo index="0" exp="area" ref3D="1" dr="$A$141:$XFD$141" dn="Z_61528DAC_5C4C_48F4_ADE2_8A724B05A086_.wvu.Rows" sId="3"/>
    <undo index="10" exp="area" ref3D="1" dr="$A$141:$XFD$142" dn="Z_F85EE840_0C31_454A_8951_832C2E9E0600_.wvu.Rows" sId="3"/>
    <undo index="16" exp="area" ref3D="1" dr="$A$141:$XFD$143" dn="Z_B31C8DB7_3E78_4144_A6B5_8DE36DE63F0E_.wvu.Rows" sId="3"/>
    <undo index="26" exp="area" ref3D="1" dr="$A$146:$XFD$147" dn="Z_A54C432C_6C68_4B53_A75C_446EB3A61B2B_.wvu.Rows" sId="3"/>
    <undo index="24" exp="area" ref3D="1" dr="$A$141:$XFD$143" dn="Z_A54C432C_6C68_4B53_A75C_446EB3A61B2B_.wvu.Rows" sId="3"/>
    <undo index="12" exp="area" ref3D="1" dr="$A$141:$XFD$142" dn="Z_5C539BE6_C8E0_453F_AB5E_9E58094195EA_.wvu.Rows" sId="3"/>
    <undo index="38" exp="area" ref3D="1" dr="$A$146:$XFD$147" dn="Z_42584DC0_1D41_4C93_9B38_C388E7B8DAC4_.wvu.Rows" sId="3"/>
    <undo index="36" exp="area" ref3D="1" dr="$A$141:$XFD$143" dn="Z_42584DC0_1D41_4C93_9B38_C388E7B8DAC4_.wvu.Rows" sId="3"/>
    <undo index="0" exp="area" ref3D="1" dr="$A$141:$XFD$142" dn="Z_3DCB9AAA_F09C_4EA6_B992_F93E466D374A_.wvu.Rows" sId="3"/>
    <undo index="18" exp="area" ref3D="1" dr="$A$141:$XFD$143" dn="Z_1A52382B_3765_4E8C_903F_6B8919B7242E_.wvu.Rows" sId="3"/>
  </rrc>
  <rcc rId="50124" sId="3" xfDxf="1" s="1" dxf="1">
    <nc r="B118" t="inlineStr">
      <is>
        <t>Реализация мероприятий по благоустройству территории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8" start="0" length="2147483647">
    <dxf>
      <font>
        <i/>
      </font>
    </dxf>
  </rfmt>
  <rfmt sheetId="3" sqref="B118" start="0" length="2147483647">
    <dxf>
      <font>
        <sz val="12"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11.xml><?xml version="1.0" encoding="utf-8"?>
<revisions xmlns="http://schemas.openxmlformats.org/spreadsheetml/2006/main" xmlns:r="http://schemas.openxmlformats.org/officeDocument/2006/relationships">
  <rrc rId="50089" sId="3" ref="A116:XFD116" action="insertRow">
    <undo index="0" exp="area" ref3D="1" dr="$A$139:$XFD$139" dn="Z_61528DAC_5C4C_48F4_ADE2_8A724B05A086_.wvu.Rows" sId="3"/>
    <undo index="10" exp="area" ref3D="1" dr="$A$139:$XFD$140" dn="Z_F85EE840_0C31_454A_8951_832C2E9E0600_.wvu.Rows" sId="3"/>
    <undo index="16" exp="area" ref3D="1" dr="$A$139:$XFD$141" dn="Z_B31C8DB7_3E78_4144_A6B5_8DE36DE63F0E_.wvu.Rows" sId="3"/>
    <undo index="26" exp="area" ref3D="1" dr="$A$144:$XFD$145" dn="Z_A54C432C_6C68_4B53_A75C_446EB3A61B2B_.wvu.Rows" sId="3"/>
    <undo index="24" exp="area" ref3D="1" dr="$A$139:$XFD$141" dn="Z_A54C432C_6C68_4B53_A75C_446EB3A61B2B_.wvu.Rows" sId="3"/>
    <undo index="12" exp="area" ref3D="1" dr="$A$139:$XFD$140" dn="Z_5C539BE6_C8E0_453F_AB5E_9E58094195EA_.wvu.Rows" sId="3"/>
    <undo index="38" exp="area" ref3D="1" dr="$A$144:$XFD$145" dn="Z_42584DC0_1D41_4C93_9B38_C388E7B8DAC4_.wvu.Rows" sId="3"/>
    <undo index="36" exp="area" ref3D="1" dr="$A$139:$XFD$141" dn="Z_42584DC0_1D41_4C93_9B38_C388E7B8DAC4_.wvu.Rows" sId="3"/>
    <undo index="0" exp="area" ref3D="1" dr="$A$139:$XFD$140" dn="Z_3DCB9AAA_F09C_4EA6_B992_F93E466D374A_.wvu.Rows" sId="3"/>
    <undo index="18" exp="area" ref3D="1" dr="$A$139:$XFD$141" dn="Z_1A52382B_3765_4E8C_903F_6B8919B7242E_.wvu.Rows" sId="3"/>
  </rrc>
  <rrc rId="50090" sId="3" ref="A117:XFD117" action="insertRow">
    <undo index="0" exp="area" ref3D="1" dr="$A$140:$XFD$140" dn="Z_61528DAC_5C4C_48F4_ADE2_8A724B05A086_.wvu.Rows" sId="3"/>
    <undo index="10" exp="area" ref3D="1" dr="$A$140:$XFD$141" dn="Z_F85EE840_0C31_454A_8951_832C2E9E0600_.wvu.Rows" sId="3"/>
    <undo index="16" exp="area" ref3D="1" dr="$A$140:$XFD$142" dn="Z_B31C8DB7_3E78_4144_A6B5_8DE36DE63F0E_.wvu.Rows" sId="3"/>
    <undo index="26" exp="area" ref3D="1" dr="$A$145:$XFD$146" dn="Z_A54C432C_6C68_4B53_A75C_446EB3A61B2B_.wvu.Rows" sId="3"/>
    <undo index="24" exp="area" ref3D="1" dr="$A$140:$XFD$142" dn="Z_A54C432C_6C68_4B53_A75C_446EB3A61B2B_.wvu.Rows" sId="3"/>
    <undo index="12" exp="area" ref3D="1" dr="$A$140:$XFD$141" dn="Z_5C539BE6_C8E0_453F_AB5E_9E58094195EA_.wvu.Rows" sId="3"/>
    <undo index="38" exp="area" ref3D="1" dr="$A$145:$XFD$146" dn="Z_42584DC0_1D41_4C93_9B38_C388E7B8DAC4_.wvu.Rows" sId="3"/>
    <undo index="36" exp="area" ref3D="1" dr="$A$140:$XFD$142" dn="Z_42584DC0_1D41_4C93_9B38_C388E7B8DAC4_.wvu.Rows" sId="3"/>
    <undo index="0" exp="area" ref3D="1" dr="$A$140:$XFD$141" dn="Z_3DCB9AAA_F09C_4EA6_B992_F93E466D374A_.wvu.Rows" sId="3"/>
    <undo index="18" exp="area" ref3D="1" dr="$A$140:$XFD$142" dn="Z_1A52382B_3765_4E8C_903F_6B8919B7242E_.wvu.Rows" sId="3"/>
  </rrc>
  <rcc rId="50091" sId="3">
    <nc r="B116" t="inlineStr">
      <is>
        <t>уличное освещение</t>
      </is>
    </nc>
  </rcc>
  <rfmt sheetId="3" sqref="B116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район!$A$1:$G$151</formula>
    <oldFormula>район!$A$1:$G$151</oldFormula>
  </rdn>
  <rdn rId="0" localSheetId="3" customView="1" name="Z_61528DAC_5C4C_48F4_ADE2_8A724B05A086_.wvu.Rows" hidden="1" oldHidden="1">
    <formula>район!$141:$141</formula>
    <oldFormula>район!$141:$141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район!$A$1:$G$180</formula>
    <oldFormula>район!$A$1:$G$180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1.xml><?xml version="1.0" encoding="utf-8"?>
<revisions xmlns="http://schemas.openxmlformats.org/spreadsheetml/2006/main" xmlns:r="http://schemas.openxmlformats.org/officeDocument/2006/relationships">
  <rrc rId="52236" sId="3" ref="A98:XFD98" action="insertRow">
    <undo index="16" exp="area" ref3D="1" dr="$A$172:$XFD$173" dn="Z_B31C8DB7_3E78_4144_A6B5_8DE36DE63F0E_.wvu.Rows" sId="3"/>
    <undo index="26" exp="area" ref3D="1" dr="$A$176:$XFD$177" dn="Z_A54C432C_6C68_4B53_A75C_446EB3A61B2B_.wvu.Rows" sId="3"/>
    <undo index="24" exp="area" ref3D="1" dr="$A$172:$XFD$173" dn="Z_A54C432C_6C68_4B53_A75C_446EB3A61B2B_.wvu.Rows" sId="3"/>
    <undo index="12" exp="area" ref3D="1" dr="$A$172:$XFD$172" dn="Z_5C539BE6_C8E0_453F_AB5E_9E58094195EA_.wvu.Rows" sId="3"/>
    <undo index="38" exp="area" ref3D="1" dr="$A$176:$XFD$177" dn="Z_42584DC0_1D41_4C93_9B38_C388E7B8DAC4_.wvu.Rows" sId="3"/>
    <undo index="36" exp="area" ref3D="1" dr="$A$172:$XFD$173" dn="Z_42584DC0_1D41_4C93_9B38_C388E7B8DAC4_.wvu.Rows" sId="3"/>
    <undo index="34" exp="area" ref3D="1" dr="$A$126:$XFD$126" dn="Z_42584DC0_1D41_4C93_9B38_C388E7B8DAC4_.wvu.Rows" sId="3"/>
    <undo index="0" exp="area" ref3D="1" dr="$A$172:$XFD$172" dn="Z_3DCB9AAA_F09C_4EA6_B992_F93E466D374A_.wvu.Rows" sId="3"/>
    <undo index="18" exp="area" ref3D="1" dr="$A$172:$XFD$173" dn="Z_1A52382B_3765_4E8C_903F_6B8919B7242E_.wvu.Rows" sId="3"/>
  </rrc>
  <rcc rId="52237" sId="3" xfDxf="1" s="1" dxf="1">
    <nc r="B98" t="inlineStr">
      <is>
        <t>Организация временного трудоустройства несовершеннолетних граждан в возрасте от 14 до 18 лет в свободное от учебы время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solid">
          <fgColor indexed="64"/>
          <bgColor indexed="9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98" start="0" length="2147483647">
    <dxf>
      <font>
        <i/>
      </font>
    </dxf>
  </rfmt>
  <rcc rId="52238" sId="3" numFmtId="4">
    <nc r="C98">
      <v>250</v>
    </nc>
  </rcc>
  <rcc rId="52239" sId="3" numFmtId="4">
    <nc r="D98">
      <v>155.1</v>
    </nc>
  </rcc>
  <rcc rId="52240" sId="3">
    <nc r="E98">
      <f>SUM(D98/C98*100)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район!$A$1:$G$182</formula>
    <oldFormula>район!$A$1:$G$182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11.xml><?xml version="1.0" encoding="utf-8"?>
<revisions xmlns="http://schemas.openxmlformats.org/spreadsheetml/2006/main" xmlns:r="http://schemas.openxmlformats.org/officeDocument/2006/relationships">
  <rcc rId="50962" sId="3" numFmtId="4">
    <oc r="F7">
      <v>41063.938099999999</v>
    </oc>
    <nc r="F7">
      <v>51346.803469999999</v>
    </nc>
  </rcc>
  <rcc rId="50963" sId="3" numFmtId="4">
    <oc r="F9">
      <v>2634.3838700000001</v>
    </oc>
    <nc r="F9">
      <v>3646.6297100000002</v>
    </nc>
  </rcc>
  <rcc rId="50964" sId="3" numFmtId="4">
    <oc r="F10">
      <v>18.095420000000001</v>
    </oc>
    <nc r="F10">
      <v>22.57133</v>
    </nc>
  </rcc>
  <rcc rId="50965" sId="3" numFmtId="4">
    <oc r="F11">
      <v>3126.2687900000001</v>
    </oc>
    <nc r="F11">
      <v>4225.9608699999999</v>
    </nc>
  </rcc>
  <rcc rId="50966" sId="3" numFmtId="4">
    <oc r="F12">
      <v>-381.39436999999998</v>
    </oc>
    <nc r="F12">
      <v>-447.47521999999998</v>
    </nc>
  </rcc>
  <rcc rId="50967" sId="3" numFmtId="4">
    <oc r="F14">
      <v>6470.9753099999998</v>
    </oc>
    <nc r="F14">
      <v>7524.7331999999997</v>
    </nc>
  </rcc>
  <rcc rId="50968" sId="3" numFmtId="4">
    <oc r="F15">
      <v>-3.4452500000000001</v>
    </oc>
    <nc r="F15">
      <v>1.37643</v>
    </nc>
  </rcc>
  <rcc rId="50969" sId="3" numFmtId="4">
    <oc r="F16">
      <v>1457.3998999999999</v>
    </oc>
    <nc r="F16">
      <v>1663.1668999999999</v>
    </nc>
  </rcc>
  <rcc rId="50970" sId="3" numFmtId="4">
    <oc r="F17">
      <v>1139.7031899999999</v>
    </oc>
    <nc r="F17">
      <v>1170.8891699999999</v>
    </nc>
  </rcc>
  <rcc rId="50971" sId="3" numFmtId="4">
    <oc r="F19">
      <v>581.36598000000004</v>
    </oc>
    <nc r="F19">
      <v>789.30350999999996</v>
    </nc>
  </rcc>
  <rrc rId="50972" sId="3" ref="A20:XFD20" action="deleteRow">
    <undo index="0" exp="area" ref3D="1" dr="$A$141:$XFD$141" dn="Z_61528DAC_5C4C_48F4_ADE2_8A724B05A086_.wvu.Rows" sId="3"/>
    <undo index="10" exp="area" ref3D="1" dr="$A$141:$XFD$142" dn="Z_F85EE840_0C31_454A_8951_832C2E9E0600_.wvu.Rows" sId="3"/>
    <undo index="8" exp="area" ref3D="1" dr="$A$57:$XFD$58" dn="Z_F85EE840_0C31_454A_8951_832C2E9E0600_.wvu.Rows" sId="3"/>
    <undo index="6" exp="area" ref3D="1" dr="$A$45:$XFD$45" dn="Z_F85EE840_0C31_454A_8951_832C2E9E0600_.wvu.Rows" sId="3"/>
    <undo index="4" exp="area" ref3D="1" dr="$A$41:$XFD$41" dn="Z_F85EE840_0C31_454A_8951_832C2E9E0600_.wvu.Rows" sId="3"/>
    <undo index="2" exp="area" ref3D="1" dr="$A$31:$XFD$32" dn="Z_F85EE840_0C31_454A_8951_832C2E9E0600_.wvu.Rows" sId="3"/>
    <undo index="1" exp="area" ref3D="1" dr="$A$20:$XFD$20" dn="Z_F85EE840_0C31_454A_8951_832C2E9E0600_.wvu.Rows" sId="3"/>
    <undo index="16" exp="area" ref3D="1" dr="$A$141:$XFD$143" dn="Z_B31C8DB7_3E78_4144_A6B5_8DE36DE63F0E_.wvu.Rows" sId="3"/>
    <undo index="12" exp="area" ref3D="1" dr="$A$93:$XFD$93" dn="Z_B31C8DB7_3E78_4144_A6B5_8DE36DE63F0E_.wvu.Rows" sId="3"/>
    <undo index="6" exp="area" ref3D="1" dr="$A$57:$XFD$58" dn="Z_B31C8DB7_3E78_4144_A6B5_8DE36DE63F0E_.wvu.Rows" sId="3"/>
    <undo index="4" exp="area" ref3D="1" dr="$A$34:$XFD$36" dn="Z_B31C8DB7_3E78_4144_A6B5_8DE36DE63F0E_.wvu.Rows" sId="3"/>
    <undo index="2" exp="area" ref3D="1" dr="$A$24:$XFD$24" dn="Z_B31C8DB7_3E78_4144_A6B5_8DE36DE63F0E_.wvu.Rows" sId="3"/>
    <undo index="1" exp="area" ref3D="1" dr="$A$19:$XFD$20" dn="Z_B31C8DB7_3E78_4144_A6B5_8DE36DE63F0E_.wvu.Rows" sId="3"/>
    <undo index="26" exp="area" ref3D="1" dr="$A$146:$XFD$147" dn="Z_A54C432C_6C68_4B53_A75C_446EB3A61B2B_.wvu.Rows" sId="3"/>
    <undo index="24" exp="area" ref3D="1" dr="$A$141:$XFD$143" dn="Z_A54C432C_6C68_4B53_A75C_446EB3A61B2B_.wvu.Rows" sId="3"/>
    <undo index="20" exp="area" ref3D="1" dr="$A$93:$XFD$93" dn="Z_A54C432C_6C68_4B53_A75C_446EB3A61B2B_.wvu.Rows" sId="3"/>
    <undo index="12" exp="area" ref3D="1" dr="$A$57:$XFD$58" dn="Z_A54C432C_6C68_4B53_A75C_446EB3A61B2B_.wvu.Rows" sId="3"/>
    <undo index="10" exp="area" ref3D="1" dr="$A$45:$XFD$45" dn="Z_A54C432C_6C68_4B53_A75C_446EB3A61B2B_.wvu.Rows" sId="3"/>
    <undo index="8" exp="area" ref3D="1" dr="$A$41:$XFD$41" dn="Z_A54C432C_6C68_4B53_A75C_446EB3A61B2B_.wvu.Rows" sId="3"/>
    <undo index="6" exp="area" ref3D="1" dr="$A$33:$XFD$37" dn="Z_A54C432C_6C68_4B53_A75C_446EB3A61B2B_.wvu.Rows" sId="3"/>
    <undo index="4" exp="area" ref3D="1" dr="$A$31:$XFD$31" dn="Z_A54C432C_6C68_4B53_A75C_446EB3A61B2B_.wvu.Rows" sId="3"/>
    <undo index="2" exp="area" ref3D="1" dr="$A$24:$XFD$24" dn="Z_A54C432C_6C68_4B53_A75C_446EB3A61B2B_.wvu.Rows" sId="3"/>
    <undo index="1" exp="area" ref3D="1" dr="$A$19:$XFD$20" dn="Z_A54C432C_6C68_4B53_A75C_446EB3A61B2B_.wvu.Rows" sId="3"/>
    <undo index="12" exp="area" ref3D="1" dr="$A$141:$XFD$142" dn="Z_5C539BE6_C8E0_453F_AB5E_9E58094195EA_.wvu.Rows" sId="3"/>
    <undo index="8" exp="area" ref3D="1" dr="$A$57:$XFD$58" dn="Z_5C539BE6_C8E0_453F_AB5E_9E58094195EA_.wvu.Rows" sId="3"/>
    <undo index="6" exp="area" ref3D="1" dr="$A$45:$XFD$45" dn="Z_5C539BE6_C8E0_453F_AB5E_9E58094195EA_.wvu.Rows" sId="3"/>
    <undo index="4" exp="area" ref3D="1" dr="$A$41:$XFD$41" dn="Z_5C539BE6_C8E0_453F_AB5E_9E58094195EA_.wvu.Rows" sId="3"/>
    <undo index="2" exp="area" ref3D="1" dr="$A$31:$XFD$32" dn="Z_5C539BE6_C8E0_453F_AB5E_9E58094195EA_.wvu.Rows" sId="3"/>
    <undo index="1" exp="area" ref3D="1" dr="$A$20:$XFD$20" dn="Z_5C539BE6_C8E0_453F_AB5E_9E58094195EA_.wvu.Rows" sId="3"/>
    <undo index="38" exp="area" ref3D="1" dr="$A$146:$XFD$147" dn="Z_42584DC0_1D41_4C93_9B38_C388E7B8DAC4_.wvu.Rows" sId="3"/>
    <undo index="36" exp="area" ref3D="1" dr="$A$141:$XFD$143" dn="Z_42584DC0_1D41_4C93_9B38_C388E7B8DAC4_.wvu.Rows" sId="3"/>
    <undo index="34" exp="area" ref3D="1" dr="$A$115:$XFD$115" dn="Z_42584DC0_1D41_4C93_9B38_C388E7B8DAC4_.wvu.Rows" sId="3"/>
    <undo index="30" exp="area" ref3D="1" dr="$A$96:$XFD$96" dn="Z_42584DC0_1D41_4C93_9B38_C388E7B8DAC4_.wvu.Rows" sId="3"/>
    <undo index="28" exp="area" ref3D="1" dr="$A$93:$XFD$93" dn="Z_42584DC0_1D41_4C93_9B38_C388E7B8DAC4_.wvu.Rows" sId="3"/>
    <undo index="26" exp="area" ref3D="1" dr="$A$87:$XFD$87" dn="Z_42584DC0_1D41_4C93_9B38_C388E7B8DAC4_.wvu.Rows" sId="3"/>
    <undo index="20" exp="area" ref3D="1" dr="$A$65:$XFD$67" dn="Z_42584DC0_1D41_4C93_9B38_C388E7B8DAC4_.wvu.Rows" sId="3"/>
    <undo index="14" exp="area" ref3D="1" dr="$A$57:$XFD$58" dn="Z_42584DC0_1D41_4C93_9B38_C388E7B8DAC4_.wvu.Rows" sId="3"/>
    <undo index="12" exp="area" ref3D="1" dr="$A$53:$XFD$53" dn="Z_42584DC0_1D41_4C93_9B38_C388E7B8DAC4_.wvu.Rows" sId="3"/>
    <undo index="10" exp="area" ref3D="1" dr="$A$45:$XFD$45" dn="Z_42584DC0_1D41_4C93_9B38_C388E7B8DAC4_.wvu.Rows" sId="3"/>
    <undo index="8" exp="area" ref3D="1" dr="$A$41:$XFD$41" dn="Z_42584DC0_1D41_4C93_9B38_C388E7B8DAC4_.wvu.Rows" sId="3"/>
    <undo index="6" exp="area" ref3D="1" dr="$A$33:$XFD$37" dn="Z_42584DC0_1D41_4C93_9B38_C388E7B8DAC4_.wvu.Rows" sId="3"/>
    <undo index="4" exp="area" ref3D="1" dr="$A$31:$XFD$31" dn="Z_42584DC0_1D41_4C93_9B38_C388E7B8DAC4_.wvu.Rows" sId="3"/>
    <undo index="2" exp="area" ref3D="1" dr="$A$24:$XFD$24" dn="Z_42584DC0_1D41_4C93_9B38_C388E7B8DAC4_.wvu.Rows" sId="3"/>
    <undo index="1" exp="area" ref3D="1" dr="$A$19:$XFD$20" dn="Z_42584DC0_1D41_4C93_9B38_C388E7B8DAC4_.wvu.Rows" sId="3"/>
    <undo index="0" exp="area" ref3D="1" dr="$A$141:$XFD$142" dn="Z_3DCB9AAA_F09C_4EA6_B992_F93E466D374A_.wvu.Rows" sId="3"/>
    <undo index="18" exp="area" ref3D="1" dr="$A$141:$XFD$143" dn="Z_1A52382B_3765_4E8C_903F_6B8919B7242E_.wvu.Rows" sId="3"/>
    <undo index="14" exp="area" ref3D="1" dr="$A$93:$XFD$93" dn="Z_1A52382B_3765_4E8C_903F_6B8919B7242E_.wvu.Rows" sId="3"/>
    <undo index="6" exp="area" ref3D="1" dr="$A$57:$XFD$58" dn="Z_1A52382B_3765_4E8C_903F_6B8919B7242E_.wvu.Rows" sId="3"/>
    <undo index="4" exp="area" ref3D="1" dr="$A$34:$XFD$36" dn="Z_1A52382B_3765_4E8C_903F_6B8919B7242E_.wvu.Rows" sId="3"/>
    <undo index="2" exp="area" ref3D="1" dr="$A$24:$XFD$24" dn="Z_1A52382B_3765_4E8C_903F_6B8919B7242E_.wvu.Rows" sId="3"/>
    <undo index="1" exp="area" ref3D="1" dr="$A$19:$XFD$20" dn="Z_1A52382B_3765_4E8C_903F_6B8919B7242E_.wvu.Rows" sId="3"/>
    <rfmt sheetId="3" xfDxf="1" s="1" sqref="A20:XFD20" start="0" length="0">
      <dxf>
        <font>
          <b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20">
        <v>1060200000</v>
      </nc>
      <ndxf>
        <font>
          <b val="0"/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20" t="inlineStr">
        <is>
          <t>Налог на имущество организаций</t>
        </is>
      </nc>
      <ndxf>
        <font>
          <b val="0"/>
          <sz val="16"/>
          <color auto="1"/>
          <name val="Times New Roman"/>
          <scheme val="none"/>
        </font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="1" sqref="C20" start="0" length="0">
      <dxf>
        <font>
          <b val="0"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D20" start="0" length="0">
      <dxf>
        <font>
          <b val="0"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20">
        <f>SUM(D20/C20*100)</f>
      </nc>
      <ndxf>
        <font>
          <b val="0"/>
          <i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F20" start="0" length="0">
      <dxf>
        <font>
          <b val="0"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G20">
        <f>SUM(D20/F20*100)</f>
      </nc>
      <ndxf>
        <font>
          <b val="0"/>
          <i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</rrc>
  <rcc rId="50973" sId="3">
    <nc r="G21">
      <f>SUM(D21/F21*100)</f>
    </nc>
  </rcc>
  <rcc rId="50974" sId="3" numFmtId="4">
    <oc r="F20">
      <v>266.38959999999997</v>
    </oc>
    <nc r="F20">
      <v>339.55542000000003</v>
    </nc>
  </rcc>
  <rcc rId="50975" sId="3" numFmtId="4">
    <nc r="F21">
      <v>85.384699999999995</v>
    </nc>
  </rcc>
  <rcc rId="50976" sId="3" numFmtId="4">
    <nc r="F22">
      <v>254.17071999999999</v>
    </nc>
  </rcc>
  <rcc rId="50977" sId="3">
    <nc r="G22">
      <f>SUM(D22/F22*100)</f>
    </nc>
  </rcc>
  <rcc rId="50978" sId="3" numFmtId="4">
    <oc r="F23">
      <v>2381.9912199999999</v>
    </oc>
    <nc r="F23">
      <v>2699.0230999999999</v>
    </nc>
  </rcc>
  <rcc rId="50979" sId="3" numFmtId="4">
    <nc r="F24">
      <v>1835.9118000000001</v>
    </nc>
  </rcc>
  <rcc rId="50980" sId="3">
    <nc r="G24">
      <f>SUM(D24/F24*100)</f>
    </nc>
  </rcc>
  <rcc rId="50981" sId="3" numFmtId="4">
    <nc r="F25">
      <v>863.11130000000003</v>
    </nc>
  </rcc>
  <rcc rId="50982" sId="3">
    <nc r="G25">
      <f>SUM(D25/F25*100)</f>
    </nc>
  </rcc>
  <rcc rId="50983" sId="3" numFmtId="4">
    <oc r="F27">
      <v>4760.2740000000003</v>
    </oc>
    <nc r="F27">
      <v>4672.9189999999999</v>
    </nc>
  </rcc>
  <rcc rId="50984" sId="3" numFmtId="4">
    <oc r="F29">
      <v>812.05891999999994</v>
    </oc>
    <nc r="F29">
      <v>978.54148999999995</v>
    </nc>
  </rcc>
  <rcc rId="50985" sId="3" numFmtId="4">
    <oc r="F30">
      <v>22.01</v>
    </oc>
    <nc r="F30">
      <v>29.81</v>
    </nc>
  </rcc>
  <rcc rId="50986" sId="3" numFmtId="4">
    <oc r="F41">
      <v>3354.8548599999999</v>
    </oc>
    <nc r="F41">
      <v>5153.5002800000002</v>
    </nc>
  </rcc>
  <rcc rId="50987" sId="3" numFmtId="4">
    <oc r="F42">
      <v>811.11186999999995</v>
    </oc>
    <nc r="F42">
      <v>1033.8114599999999</v>
    </nc>
  </rcc>
  <rcc rId="50988" sId="3" numFmtId="4">
    <oc r="F43">
      <v>176.88935000000001</v>
    </oc>
    <nc r="F43">
      <v>231.67357999999999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район!$140:$140</formula>
    <oldFormula>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2.xml><?xml version="1.0" encoding="utf-8"?>
<revisions xmlns="http://schemas.openxmlformats.org/spreadsheetml/2006/main" xmlns:r="http://schemas.openxmlformats.org/officeDocument/2006/relationships">
  <rrc rId="52270" sId="3" ref="A149:XFD149" action="deleteRow">
    <undo index="16" exp="area" ref3D="1" dr="$A$173:$XFD$174" dn="Z_B31C8DB7_3E78_4144_A6B5_8DE36DE63F0E_.wvu.Rows" sId="3"/>
    <undo index="26" exp="area" ref3D="1" dr="$A$177:$XFD$178" dn="Z_A54C432C_6C68_4B53_A75C_446EB3A61B2B_.wvu.Rows" sId="3"/>
    <undo index="24" exp="area" ref3D="1" dr="$A$173:$XFD$174" dn="Z_A54C432C_6C68_4B53_A75C_446EB3A61B2B_.wvu.Rows" sId="3"/>
    <undo index="12" exp="area" ref3D="1" dr="$A$173:$XFD$173" dn="Z_5C539BE6_C8E0_453F_AB5E_9E58094195EA_.wvu.Rows" sId="3"/>
    <undo index="38" exp="area" ref3D="1" dr="$A$177:$XFD$178" dn="Z_42584DC0_1D41_4C93_9B38_C388E7B8DAC4_.wvu.Rows" sId="3"/>
    <undo index="36" exp="area" ref3D="1" dr="$A$173:$XFD$174" dn="Z_42584DC0_1D41_4C93_9B38_C388E7B8DAC4_.wvu.Rows" sId="3"/>
    <undo index="0" exp="area" ref3D="1" dr="$A$173:$XFD$173" dn="Z_3DCB9AAA_F09C_4EA6_B992_F93E466D374A_.wvu.Rows" sId="3"/>
    <undo index="18" exp="area" ref3D="1" dr="$A$173:$XFD$174" dn="Z_1A52382B_3765_4E8C_903F_6B8919B7242E_.wvu.Rows" sId="3"/>
    <rfmt sheetId="3" xfDxf="1" s="1" sqref="A149:XFD149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49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49" start="0" length="0">
      <dxf>
        <font>
          <sz val="16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="1" sqref="C149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4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49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4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49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52271" sId="3" ref="A149:XFD149" action="deleteRow">
    <undo index="16" exp="area" ref3D="1" dr="$A$172:$XFD$173" dn="Z_B31C8DB7_3E78_4144_A6B5_8DE36DE63F0E_.wvu.Rows" sId="3"/>
    <undo index="26" exp="area" ref3D="1" dr="$A$176:$XFD$177" dn="Z_A54C432C_6C68_4B53_A75C_446EB3A61B2B_.wvu.Rows" sId="3"/>
    <undo index="24" exp="area" ref3D="1" dr="$A$172:$XFD$173" dn="Z_A54C432C_6C68_4B53_A75C_446EB3A61B2B_.wvu.Rows" sId="3"/>
    <undo index="12" exp="area" ref3D="1" dr="$A$172:$XFD$172" dn="Z_5C539BE6_C8E0_453F_AB5E_9E58094195EA_.wvu.Rows" sId="3"/>
    <undo index="38" exp="area" ref3D="1" dr="$A$176:$XFD$177" dn="Z_42584DC0_1D41_4C93_9B38_C388E7B8DAC4_.wvu.Rows" sId="3"/>
    <undo index="36" exp="area" ref3D="1" dr="$A$172:$XFD$173" dn="Z_42584DC0_1D41_4C93_9B38_C388E7B8DAC4_.wvu.Rows" sId="3"/>
    <undo index="0" exp="area" ref3D="1" dr="$A$172:$XFD$172" dn="Z_3DCB9AAA_F09C_4EA6_B992_F93E466D374A_.wvu.Rows" sId="3"/>
    <undo index="18" exp="area" ref3D="1" dr="$A$172:$XFD$173" dn="Z_1A52382B_3765_4E8C_903F_6B8919B7242E_.wvu.Rows" sId="3"/>
    <rfmt sheetId="3" xfDxf="1" s="1" sqref="A149:XFD149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49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49" start="0" length="0">
      <dxf>
        <font>
          <sz val="16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="1" sqref="C149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4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49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4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49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район!$A$1:$G$180</formula>
    <oldFormula>район!$A$1:$G$180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3.xml><?xml version="1.0" encoding="utf-8"?>
<revisions xmlns="http://schemas.openxmlformats.org/spreadsheetml/2006/main" xmlns:r="http://schemas.openxmlformats.org/officeDocument/2006/relationships">
  <rrc rId="64461" sId="3" ref="A176:XFD176" action="insertRow">
    <undo index="0" exp="area" ref3D="1" dr="$A$199:$XFD$199" dn="Z_61528DAC_5C4C_48F4_ADE2_8A724B05A086_.wvu.Rows" sId="3"/>
    <undo index="16" exp="area" ref3D="1" dr="$A$194:$XFD$195" dn="Z_B31C8DB7_3E78_4144_A6B5_8DE36DE63F0E_.wvu.Rows" sId="3"/>
    <undo index="26" exp="area" ref3D="1" dr="$A$198:$XFD$199" dn="Z_A54C432C_6C68_4B53_A75C_446EB3A61B2B_.wvu.Rows" sId="3"/>
    <undo index="24" exp="area" ref3D="1" dr="$A$194:$XFD$195" dn="Z_A54C432C_6C68_4B53_A75C_446EB3A61B2B_.wvu.Rows" sId="3"/>
    <undo index="12" exp="area" ref3D="1" dr="$A$194:$XFD$194" dn="Z_5C539BE6_C8E0_453F_AB5E_9E58094195EA_.wvu.Rows" sId="3"/>
    <undo index="38" exp="area" ref3D="1" dr="$A$198:$XFD$199" dn="Z_42584DC0_1D41_4C93_9B38_C388E7B8DAC4_.wvu.Rows" sId="3"/>
    <undo index="36" exp="area" ref3D="1" dr="$A$194:$XFD$195" dn="Z_42584DC0_1D41_4C93_9B38_C388E7B8DAC4_.wvu.Rows" sId="3"/>
    <undo index="0" exp="area" ref3D="1" dr="$A$194:$XFD$194" dn="Z_3DCB9AAA_F09C_4EA6_B992_F93E466D374A_.wvu.Rows" sId="3"/>
    <undo index="18" exp="area" ref3D="1" dr="$A$194:$XFD$195" dn="Z_1A52382B_3765_4E8C_903F_6B8919B7242E_.wvu.Rows" sId="3"/>
  </rrc>
  <rcc rId="64462" sId="3" xfDxf="1" s="1" dxf="1">
    <nc r="B176" t="inlineStr">
      <is>
        <t>Капитальный ремонт муниципальных учреждений культуры клубного типа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64463" sId="3" numFmtId="4">
    <nc r="C176">
      <v>18409.7</v>
    </nc>
  </rcc>
  <rcc rId="64464" sId="3" numFmtId="4">
    <nc r="D176">
      <v>0</v>
    </nc>
  </rcc>
  <rcc rId="64465" sId="3">
    <nc r="A176" t="inlineStr">
      <is>
        <t>Ц46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3" customView="1" name="Z_61528DAC_5C4C_48F4_ADE2_8A724B05A086_.wvu.Rows" hidden="1" oldHidden="1">
    <formula>район!$200:$200</formula>
    <oldFormula>район!$200:$200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31.xml><?xml version="1.0" encoding="utf-8"?>
<revisions xmlns="http://schemas.openxmlformats.org/spreadsheetml/2006/main" xmlns:r="http://schemas.openxmlformats.org/officeDocument/2006/relationships">
  <rcc rId="63981" sId="3" numFmtId="4">
    <nc r="C182">
      <v>893.49409000000003</v>
    </nc>
  </rcc>
  <rcc rId="63982" sId="3" numFmtId="4">
    <nc r="D182">
      <v>0</v>
    </nc>
  </rcc>
  <rcc rId="63983" sId="3" numFmtId="4">
    <nc r="C183">
      <v>114.4</v>
    </nc>
  </rcc>
  <rcc rId="63984" sId="3" numFmtId="4">
    <nc r="D183">
      <v>8.7370000000000001</v>
    </nc>
  </rcc>
  <rcc rId="63985" sId="3" numFmtId="4">
    <nc r="C184">
      <v>0</v>
    </nc>
  </rcc>
  <rcc rId="63986" sId="3" numFmtId="4">
    <nc r="D184">
      <v>0</v>
    </nc>
  </rcc>
  <rcc rId="63987" sId="3" numFmtId="4">
    <nc r="C186">
      <v>12584.95788</v>
    </nc>
  </rcc>
  <rcc rId="63988" sId="3" numFmtId="4">
    <nc r="D186">
      <v>0</v>
    </nc>
  </rcc>
  <rcc rId="63989" sId="3" numFmtId="4">
    <nc r="C187">
      <v>25479.366000000002</v>
    </nc>
  </rcc>
  <rcc rId="63990" sId="3" numFmtId="4">
    <nc r="D187">
      <v>0</v>
    </nc>
  </rcc>
  <rcc rId="63991" sId="3" numFmtId="4">
    <nc r="C188">
      <v>0</v>
    </nc>
  </rcc>
  <rcc rId="63992" sId="3" numFmtId="4">
    <nc r="D188">
      <v>0</v>
    </nc>
  </rcc>
  <rcc rId="63993" sId="3" numFmtId="4">
    <nc r="C192">
      <v>1008.8</v>
    </nc>
  </rcc>
  <rcc rId="63994" sId="3" numFmtId="4">
    <nc r="D192">
      <v>0</v>
    </nc>
  </rcc>
  <rcc rId="63995" sId="3" numFmtId="4">
    <nc r="C194">
      <v>7747.2</v>
    </nc>
  </rcc>
  <rcc rId="63996" sId="3" numFmtId="4">
    <nc r="D194">
      <v>322.8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3" customView="1" name="Z_61528DAC_5C4C_48F4_ADE2_8A724B05A086_.wvu.Rows" hidden="1" oldHidden="1">
    <formula>район!$201:$201</formula>
    <oldFormula>район!$201:$201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311.xml><?xml version="1.0" encoding="utf-8"?>
<revisions xmlns="http://schemas.openxmlformats.org/spreadsheetml/2006/main" xmlns:r="http://schemas.openxmlformats.org/officeDocument/2006/relationships">
  <rcc rId="62923" sId="3" numFmtId="4">
    <oc r="C7">
      <v>164237.51999999999</v>
    </oc>
    <nc r="C7">
      <v>198179.1</v>
    </nc>
  </rcc>
  <rcc rId="62924" sId="3" numFmtId="4">
    <nc r="D7">
      <v>6167.8589099999999</v>
    </nc>
  </rcc>
  <rcc rId="62925" sId="3" numFmtId="4">
    <oc r="C9">
      <v>8457.5</v>
    </oc>
    <nc r="C9">
      <v>8500</v>
    </nc>
  </rcc>
  <rcc rId="62926" sId="3" numFmtId="4">
    <nc r="D9">
      <v>823.07262000000003</v>
    </nc>
  </rcc>
  <rcc rId="62927" sId="3" numFmtId="4">
    <oc r="C10">
      <v>55</v>
    </oc>
    <nc r="C10">
      <v>58.5</v>
    </nc>
  </rcc>
  <rcc rId="62928" sId="3" numFmtId="4">
    <nc r="D10">
      <v>3.74377</v>
    </nc>
  </rcc>
  <rcc rId="62929" sId="3" numFmtId="4">
    <oc r="C11">
      <v>9800</v>
    </oc>
    <nc r="C11">
      <v>11320</v>
    </nc>
  </rcc>
  <rcc rId="62930" sId="3" numFmtId="4">
    <nc r="D11">
      <v>980.67217000000005</v>
    </nc>
  </rcc>
  <rcc rId="62931" sId="3" numFmtId="4">
    <nc r="D12">
      <v>-83.722700000000003</v>
    </nc>
  </rcc>
  <rcc rId="62932" sId="3" numFmtId="4">
    <oc r="C14">
      <v>21128</v>
    </oc>
    <nc r="C14">
      <v>21000</v>
    </nc>
  </rcc>
  <rcc rId="62933" sId="3" numFmtId="4">
    <nc r="D14">
      <v>-185.91177999999999</v>
    </nc>
  </rcc>
  <rcc rId="62934" sId="3" numFmtId="4">
    <oc r="C16">
      <v>2400</v>
    </oc>
    <nc r="C16">
      <v>2450</v>
    </nc>
  </rcc>
  <rcc rId="62935" sId="3" numFmtId="4">
    <oc r="C17">
      <v>550</v>
    </oc>
    <nc r="C17">
      <v>2500</v>
    </nc>
  </rcc>
  <rcc rId="62936" sId="3" numFmtId="4">
    <nc r="D17">
      <v>1243.23233</v>
    </nc>
  </rcc>
  <rcc rId="62937" sId="3" numFmtId="4">
    <oc r="C19">
      <v>7490</v>
    </oc>
    <nc r="C19">
      <v>7500</v>
    </nc>
  </rcc>
  <rcc rId="62938" sId="3" numFmtId="4">
    <nc r="D19">
      <v>195.40424999999999</v>
    </nc>
  </rcc>
  <rcc rId="62939" sId="3" numFmtId="4">
    <oc r="C21">
      <v>200</v>
    </oc>
    <nc r="C21">
      <v>300</v>
    </nc>
  </rcc>
  <rcc rId="62940" sId="3" numFmtId="4">
    <nc r="D21">
      <v>3.6639999999999999E-2</v>
    </nc>
  </rcc>
  <rcc rId="62941" sId="3" numFmtId="4">
    <oc r="C22">
      <v>2721.2</v>
    </oc>
    <nc r="C22">
      <v>2652.7</v>
    </nc>
  </rcc>
  <rcc rId="62942" sId="3" numFmtId="4">
    <nc r="D22">
      <v>107.04957</v>
    </nc>
  </rcc>
  <rcc rId="62943" sId="3" numFmtId="4">
    <oc r="C24">
      <v>3500</v>
    </oc>
    <nc r="C24">
      <v>4300</v>
    </nc>
  </rcc>
  <rcc rId="62944" sId="3" numFmtId="4">
    <nc r="D24">
      <v>75.737669999999994</v>
    </nc>
  </rcc>
  <rcc rId="62945" sId="3" numFmtId="4">
    <oc r="C25">
      <v>11714</v>
    </oc>
    <nc r="C25">
      <v>12500</v>
    </nc>
  </rcc>
  <rcc rId="62946" sId="3" numFmtId="4">
    <nc r="D25">
      <v>412.62221</v>
    </nc>
  </rcc>
  <rcc rId="62947" sId="3" numFmtId="4">
    <oc r="C27">
      <v>1100</v>
    </oc>
    <nc r="C27">
      <v>2300</v>
    </nc>
  </rcc>
  <rcc rId="62948" sId="3" numFmtId="4">
    <oc r="D27">
      <v>1078.45074</v>
    </oc>
    <nc r="D27">
      <v>20.242149999999999</v>
    </nc>
  </rcc>
  <rcc rId="62949" sId="3" numFmtId="4">
    <oc r="C29">
      <v>2400</v>
    </oc>
    <nc r="C29">
      <v>1600</v>
    </nc>
  </rcc>
  <rcc rId="62950" sId="3" numFmtId="4">
    <oc r="C30">
      <v>50</v>
    </oc>
    <nc r="C30">
      <v>0</v>
    </nc>
  </rcc>
  <rcc rId="62951" sId="3" numFmtId="4">
    <oc r="D29">
      <v>2352.1460400000001</v>
    </oc>
    <nc r="D29">
      <v>146.07220000000001</v>
    </nc>
  </rcc>
  <rcc rId="62952" sId="3" numFmtId="4">
    <oc r="D30">
      <v>51.45</v>
    </oc>
    <nc r="D30">
      <v>3.9</v>
    </nc>
  </rcc>
  <rcc rId="62953" sId="3" numFmtId="4">
    <oc r="C42">
      <v>1994</v>
    </oc>
    <nc r="C42">
      <v>2000</v>
    </nc>
  </rcc>
  <rcc rId="62954" sId="3" numFmtId="4">
    <nc r="D42">
      <v>124.35299999999999</v>
    </nc>
  </rcc>
  <rcc rId="62955" sId="3" numFmtId="4">
    <oc r="C43">
      <v>417</v>
    </oc>
    <nc r="C43">
      <v>520</v>
    </nc>
  </rcc>
  <rcc rId="62956" sId="3" numFmtId="4">
    <nc r="D43">
      <v>14.276009999999999</v>
    </nc>
  </rcc>
  <rcc rId="62957" sId="3" numFmtId="4">
    <oc r="C41">
      <v>9600</v>
    </oc>
    <nc r="C41">
      <v>8500</v>
    </nc>
  </rcc>
  <rcc rId="62958" sId="3" numFmtId="4">
    <oc r="C47">
      <v>606</v>
    </oc>
    <nc r="C47">
      <v>1100</v>
    </nc>
  </rcc>
  <rcc rId="62959" sId="3" numFmtId="4">
    <nc r="D47">
      <v>41.816920000000003</v>
    </nc>
  </rcc>
  <rcc rId="62960" sId="3" numFmtId="4">
    <nc r="D41">
      <v>454.68713000000002</v>
    </nc>
  </rcc>
  <rfmt sheetId="3" sqref="D38">
    <dxf>
      <numFmt numFmtId="187" formatCode="#,##0.000"/>
    </dxf>
  </rfmt>
  <rfmt sheetId="3" sqref="D38">
    <dxf>
      <numFmt numFmtId="186" formatCode="#,##0.0000"/>
    </dxf>
  </rfmt>
  <rfmt sheetId="3" sqref="D38">
    <dxf>
      <numFmt numFmtId="172" formatCode="#,##0.00000"/>
    </dxf>
  </rfmt>
  <rcc rId="62961" sId="3" numFmtId="4">
    <oc r="D44">
      <v>2.8300000000000001E-3</v>
    </oc>
    <nc r="D44"/>
  </rcc>
  <rfmt sheetId="3" sqref="D38">
    <dxf>
      <numFmt numFmtId="186" formatCode="#,##0.0000"/>
    </dxf>
  </rfmt>
  <rfmt sheetId="3" sqref="D38">
    <dxf>
      <numFmt numFmtId="187" formatCode="#,##0.000"/>
    </dxf>
  </rfmt>
  <rfmt sheetId="3" sqref="D38">
    <dxf>
      <numFmt numFmtId="4" formatCode="#,##0.00"/>
    </dxf>
  </rfmt>
  <rfmt sheetId="3" sqref="D3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4.xml><?xml version="1.0" encoding="utf-8"?>
<revisions xmlns="http://schemas.openxmlformats.org/spreadsheetml/2006/main" xmlns:r="http://schemas.openxmlformats.org/officeDocument/2006/relationships">
  <rfmt sheetId="3" sqref="D196">
    <dxf>
      <numFmt numFmtId="4" formatCode="#,##0.00"/>
    </dxf>
  </rfmt>
  <rfmt sheetId="3" sqref="D196">
    <dxf>
      <numFmt numFmtId="187" formatCode="#,##0.000"/>
    </dxf>
  </rfmt>
  <rfmt sheetId="3" sqref="D196">
    <dxf>
      <numFmt numFmtId="186" formatCode="#,##0.0000"/>
    </dxf>
  </rfmt>
  <rfmt sheetId="3" sqref="D196">
    <dxf>
      <numFmt numFmtId="172" formatCode="#,##0.0000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район!$A$1:$G$199</formula>
    <oldFormula>район!$A$1:$G$199</oldFormula>
  </rdn>
  <rdn rId="0" localSheetId="3" customView="1" name="Z_61528DAC_5C4C_48F4_ADE2_8A724B05A086_.wvu.Rows" hidden="1" oldHidden="1">
    <formula>район!$195:$195</formula>
    <oldFormula>район!$195:$195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4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4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3" customView="1" name="Z_61528DAC_5C4C_48F4_ADE2_8A724B05A086_.wvu.Rows" hidden="1" oldHidden="1">
    <formula>район!$200:$200</formula>
    <oldFormula>район!$200:$200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4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3" customView="1" name="Z_61528DAC_5C4C_48F4_ADE2_8A724B05A086_.wvu.Rows" hidden="1" oldHidden="1">
    <formula>район!$201:$201</formula>
    <oldFormula>район!$201:$201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4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5.xml><?xml version="1.0" encoding="utf-8"?>
<revisions xmlns="http://schemas.openxmlformats.org/spreadsheetml/2006/main" xmlns:r="http://schemas.openxmlformats.org/officeDocument/2006/relationships">
  <rcc rId="66050" sId="3" numFmtId="4">
    <oc r="C124">
      <v>84932.236290000001</v>
    </oc>
    <nc r="C124">
      <v>84923.934290000005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район!$A$1:$G$199</formula>
    <oldFormula>район!$A$1:$G$199</oldFormula>
  </rdn>
  <rdn rId="0" localSheetId="3" customView="1" name="Z_61528DAC_5C4C_48F4_ADE2_8A724B05A086_.wvu.Rows" hidden="1" oldHidden="1">
    <formula>район!$195:$195</formula>
    <oldFormula>район!$195:$195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51.xml><?xml version="1.0" encoding="utf-8"?>
<revisions xmlns="http://schemas.openxmlformats.org/spreadsheetml/2006/main" xmlns:r="http://schemas.openxmlformats.org/officeDocument/2006/relationships">
  <rcc rId="65294" sId="3" numFmtId="4">
    <oc r="D116">
      <v>251.01356999999999</v>
    </oc>
    <nc r="D116">
      <v>254.01356999999999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район!$A$1:$G$199</formula>
    <oldFormula>район!$A$1:$G$199</oldFormula>
  </rdn>
  <rdn rId="0" localSheetId="3" customView="1" name="Z_61528DAC_5C4C_48F4_ADE2_8A724B05A086_.wvu.Rows" hidden="1" oldHidden="1">
    <formula>район!$195:$195</formula>
    <oldFormula>район!$195:$195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511.xml><?xml version="1.0" encoding="utf-8"?>
<revisions xmlns="http://schemas.openxmlformats.org/spreadsheetml/2006/main" xmlns:r="http://schemas.openxmlformats.org/officeDocument/2006/relationships">
  <rcc rId="64881" sId="3" odxf="1" dxf="1" numFmtId="4">
    <nc r="F92">
      <v>185.73274000000001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882" sId="3" odxf="1" dxf="1" numFmtId="4">
    <oc r="F94">
      <v>17.600010000000001</v>
    </oc>
    <nc r="F94">
      <v>110.35185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883" sId="3" odxf="1" dxf="1" numFmtId="4">
    <oc r="F95">
      <v>75.158609999999996</v>
    </oc>
    <nc r="F95">
      <v>353.44013000000001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884" sId="3" odxf="1" dxf="1" numFmtId="4">
    <nc r="F96">
      <v>7.75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885" sId="3" odxf="1" dxf="1" numFmtId="4">
    <oc r="F106">
      <v>0</v>
    </oc>
    <nc r="F106">
      <v>831.05786999999998</v>
    </nc>
    <odxf>
      <font>
        <b/>
        <sz val="20"/>
        <name val="Times New Roman"/>
        <scheme val="none"/>
      </font>
      <border outline="0">
        <left style="medium">
          <color indexed="64"/>
        </left>
      </border>
    </odxf>
    <ndxf>
      <font>
        <b val="0"/>
        <sz val="20"/>
        <name val="Times New Roman"/>
        <scheme val="none"/>
      </font>
      <border outline="0">
        <left style="thin">
          <color indexed="64"/>
        </left>
      </border>
    </ndxf>
  </rcc>
  <rcc rId="64886" sId="3" odxf="1" dxf="1" numFmtId="4">
    <oc r="F116">
      <v>12.33</v>
    </oc>
    <nc r="F116">
      <v>107.14</v>
    </nc>
    <odxf>
      <font>
        <b/>
        <sz val="20"/>
        <name val="Times New Roman"/>
        <scheme val="none"/>
      </font>
      <alignment vertical="top" readingOrder="0"/>
      <border outline="0">
        <left style="medium">
          <color indexed="64"/>
        </left>
      </border>
    </odxf>
    <ndxf>
      <font>
        <b val="0"/>
        <sz val="20"/>
        <name val="Times New Roman"/>
        <scheme val="none"/>
      </font>
      <alignment vertical="center" readingOrder="0"/>
      <border outline="0">
        <left style="thin">
          <color indexed="64"/>
        </left>
      </border>
    </ndxf>
  </rcc>
  <rcc rId="64887" sId="3" odxf="1" dxf="1" numFmtId="4">
    <oc r="F122">
      <v>0</v>
    </oc>
    <nc r="F122">
      <v>18.853729999999999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888" sId="3" odxf="1" dxf="1" numFmtId="4">
    <oc r="F124">
      <v>0</v>
    </oc>
    <nc r="F124">
      <v>470.56234999999998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889" sId="3" odxf="1" dxf="1" numFmtId="4">
    <oc r="F132">
      <v>20.5</v>
    </oc>
    <nc r="F132">
      <v>701.80523000000005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890" sId="3" odxf="1" dxf="1" numFmtId="4">
    <oc r="F148">
      <v>8808.3379999999997</v>
    </oc>
    <nc r="F148">
      <v>17904.714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891" sId="3" odxf="1" dxf="1" numFmtId="4">
    <oc r="F152">
      <v>24775.82</v>
    </oc>
    <nc r="F152">
      <v>73680.053740000003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892" sId="3" odxf="1" dxf="1" numFmtId="4">
    <oc r="F160">
      <v>802.33900000000006</v>
    </oc>
    <nc r="F160">
      <v>4481.5043400000004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893" sId="3" odxf="1" dxf="1" numFmtId="4">
    <oc r="F166">
      <v>73.155000000000001</v>
    </oc>
    <nc r="F166">
      <v>347.72037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5111.xml><?xml version="1.0" encoding="utf-8"?>
<revisions xmlns="http://schemas.openxmlformats.org/spreadsheetml/2006/main" xmlns:r="http://schemas.openxmlformats.org/officeDocument/2006/relationships">
  <rrc rId="64526" sId="3" ref="A183:XFD183" action="deleteRow">
    <undo index="0" exp="area" ref3D="1" dr="$A$200:$XFD$200" dn="Z_61528DAC_5C4C_48F4_ADE2_8A724B05A086_.wvu.Rows" sId="3"/>
    <undo index="16" exp="area" ref3D="1" dr="$A$195:$XFD$196" dn="Z_B31C8DB7_3E78_4144_A6B5_8DE36DE63F0E_.wvu.Rows" sId="3"/>
    <undo index="26" exp="area" ref3D="1" dr="$A$199:$XFD$200" dn="Z_A54C432C_6C68_4B53_A75C_446EB3A61B2B_.wvu.Rows" sId="3"/>
    <undo index="24" exp="area" ref3D="1" dr="$A$195:$XFD$196" dn="Z_A54C432C_6C68_4B53_A75C_446EB3A61B2B_.wvu.Rows" sId="3"/>
    <undo index="12" exp="area" ref3D="1" dr="$A$195:$XFD$195" dn="Z_5C539BE6_C8E0_453F_AB5E_9E58094195EA_.wvu.Rows" sId="3"/>
    <undo index="38" exp="area" ref3D="1" dr="$A$199:$XFD$200" dn="Z_42584DC0_1D41_4C93_9B38_C388E7B8DAC4_.wvu.Rows" sId="3"/>
    <undo index="36" exp="area" ref3D="1" dr="$A$195:$XFD$196" dn="Z_42584DC0_1D41_4C93_9B38_C388E7B8DAC4_.wvu.Rows" sId="3"/>
    <undo index="0" exp="area" ref3D="1" dr="$A$195:$XFD$195" dn="Z_3DCB9AAA_F09C_4EA6_B992_F93E466D374A_.wvu.Rows" sId="3"/>
    <undo index="18" exp="area" ref3D="1" dr="$A$195:$XFD$196" dn="Z_1A52382B_3765_4E8C_903F_6B8919B7242E_.wvu.Rows" sId="3"/>
    <rfmt sheetId="3" xfDxf="1" s="1" sqref="A183:XFD183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83" t="inlineStr">
        <is>
          <t>Ц31</t>
        </is>
      </nc>
      <ndxf>
        <font>
          <i/>
          <sz val="16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83" t="inlineStr">
        <is>
          <t>Организация мероприятий, связанных с захоронением военнослужащих, лиц, являющихся участниками специальной военной операции на Украине, родившихся и (или) проживавших на территории Моргаушского муниципального округа Чувашской Республики</t>
        </is>
      </nc>
      <ndxf>
        <font>
          <i/>
          <sz val="16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3" dxf="1" numFmtId="4">
      <nc r="C183">
        <v>0</v>
      </nc>
      <n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 numFmtId="4">
      <nc r="D183">
        <v>0</v>
      </nc>
      <n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183">
        <f>SUM(D183/C183*100)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183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83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64527" sId="3" ref="A193:XFD193" action="deleteRow">
    <undo index="0" exp="area" ref3D="1" dr="$A$199:$XFD$199" dn="Z_61528DAC_5C4C_48F4_ADE2_8A724B05A086_.wvu.Rows" sId="3"/>
    <undo index="16" exp="area" ref3D="1" dr="$A$194:$XFD$195" dn="Z_B31C8DB7_3E78_4144_A6B5_8DE36DE63F0E_.wvu.Rows" sId="3"/>
    <undo index="26" exp="area" ref3D="1" dr="$A$198:$XFD$199" dn="Z_A54C432C_6C68_4B53_A75C_446EB3A61B2B_.wvu.Rows" sId="3"/>
    <undo index="24" exp="area" ref3D="1" dr="$A$194:$XFD$195" dn="Z_A54C432C_6C68_4B53_A75C_446EB3A61B2B_.wvu.Rows" sId="3"/>
    <undo index="12" exp="area" ref3D="1" dr="$A$194:$XFD$194" dn="Z_5C539BE6_C8E0_453F_AB5E_9E58094195EA_.wvu.Rows" sId="3"/>
    <undo index="38" exp="area" ref3D="1" dr="$A$198:$XFD$199" dn="Z_42584DC0_1D41_4C93_9B38_C388E7B8DAC4_.wvu.Rows" sId="3"/>
    <undo index="36" exp="area" ref3D="1" dr="$A$194:$XFD$195" dn="Z_42584DC0_1D41_4C93_9B38_C388E7B8DAC4_.wvu.Rows" sId="3"/>
    <undo index="0" exp="area" ref3D="1" dr="$A$194:$XFD$194" dn="Z_3DCB9AAA_F09C_4EA6_B992_F93E466D374A_.wvu.Rows" sId="3"/>
    <undo index="18" exp="area" ref3D="1" dr="$A$194:$XFD$195" dn="Z_1A52382B_3765_4E8C_903F_6B8919B7242E_.wvu.Rows" sId="3"/>
    <rfmt sheetId="3" xfDxf="1" s="1" sqref="A193:XFD193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93" t="inlineStr">
        <is>
          <t>Ч41</t>
        </is>
      </nc>
      <ndxf>
        <font>
          <i/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93" t="inlineStr">
        <is>
          <t>Реализация вопросов местного значения в сфере образования, культуры и физической культуры и спорта</t>
        </is>
      </nc>
      <ndxf>
        <font>
          <i/>
          <sz val="16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qref="C193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93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193">
        <f>SUM(D193/C193*100)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193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93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64528" sId="3" ref="A193:XFD193" action="deleteRow">
    <undo index="0" exp="area" ref3D="1" dr="$A$198:$XFD$198" dn="Z_61528DAC_5C4C_48F4_ADE2_8A724B05A086_.wvu.Rows" sId="3"/>
    <undo index="16" exp="area" ref3D="1" dr="$A$193:$XFD$194" dn="Z_B31C8DB7_3E78_4144_A6B5_8DE36DE63F0E_.wvu.Rows" sId="3"/>
    <undo index="26" exp="area" ref3D="1" dr="$A$197:$XFD$198" dn="Z_A54C432C_6C68_4B53_A75C_446EB3A61B2B_.wvu.Rows" sId="3"/>
    <undo index="24" exp="area" ref3D="1" dr="$A$193:$XFD$194" dn="Z_A54C432C_6C68_4B53_A75C_446EB3A61B2B_.wvu.Rows" sId="3"/>
    <undo index="12" exp="area" ref3D="1" dr="$A$193:$XFD$193" dn="Z_5C539BE6_C8E0_453F_AB5E_9E58094195EA_.wvu.Rows" sId="3"/>
    <undo index="38" exp="area" ref3D="1" dr="$A$197:$XFD$198" dn="Z_42584DC0_1D41_4C93_9B38_C388E7B8DAC4_.wvu.Rows" sId="3"/>
    <undo index="36" exp="area" ref3D="1" dr="$A$193:$XFD$194" dn="Z_42584DC0_1D41_4C93_9B38_C388E7B8DAC4_.wvu.Rows" sId="3"/>
    <undo index="0" exp="area" ref3D="1" dr="$A$193:$XFD$193" dn="Z_3DCB9AAA_F09C_4EA6_B992_F93E466D374A_.wvu.Rows" sId="3"/>
    <undo index="18" exp="area" ref3D="1" dr="$A$193:$XFD$194" dn="Z_1A52382B_3765_4E8C_903F_6B8919B7242E_.wvu.Rows" sId="3"/>
    <rfmt sheetId="3" xfDxf="1" s="1" sqref="A193:XFD193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93" t="inlineStr">
        <is>
          <t>1104</t>
        </is>
      </nc>
      <ndxf>
        <font>
          <sz val="18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93" t="inlineStr">
        <is>
          <t>Прикладные научные исследования в области физической культуры и спорта</t>
        </is>
      </nc>
      <ndxf>
        <font>
          <sz val="18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qref="C193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93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93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93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93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64529" sId="3" ref="A193:XFD193" action="deleteRow">
    <undo index="0" exp="area" ref3D="1" dr="$A$197:$XFD$197" dn="Z_61528DAC_5C4C_48F4_ADE2_8A724B05A086_.wvu.Rows" sId="3"/>
    <undo index="16" exp="area" ref3D="1" dr="$A$193:$XFD$193" dn="Z_B31C8DB7_3E78_4144_A6B5_8DE36DE63F0E_.wvu.Rows" sId="3"/>
    <undo index="26" exp="area" ref3D="1" dr="$A$196:$XFD$197" dn="Z_A54C432C_6C68_4B53_A75C_446EB3A61B2B_.wvu.Rows" sId="3"/>
    <undo index="24" exp="area" ref3D="1" dr="$A$193:$XFD$193" dn="Z_A54C432C_6C68_4B53_A75C_446EB3A61B2B_.wvu.Rows" sId="3"/>
    <undo index="38" exp="area" ref3D="1" dr="$A$196:$XFD$197" dn="Z_42584DC0_1D41_4C93_9B38_C388E7B8DAC4_.wvu.Rows" sId="3"/>
    <undo index="36" exp="area" ref3D="1" dr="$A$193:$XFD$193" dn="Z_42584DC0_1D41_4C93_9B38_C388E7B8DAC4_.wvu.Rows" sId="3"/>
    <undo index="18" exp="area" ref3D="1" dr="$A$193:$XFD$193" dn="Z_1A52382B_3765_4E8C_903F_6B8919B7242E_.wvu.Rows" sId="3"/>
    <rfmt sheetId="3" xfDxf="1" s="1" sqref="A193:XFD193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93" t="inlineStr">
        <is>
          <t>1105</t>
        </is>
      </nc>
      <ndxf>
        <font>
          <sz val="18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93" t="inlineStr">
        <is>
          <t>Прикладные научные исследования в области физической культуры и спорта</t>
        </is>
      </nc>
      <ndxf>
        <font>
          <sz val="18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qref="C193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93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93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93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93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6.xml><?xml version="1.0" encoding="utf-8"?>
<revisions xmlns="http://schemas.openxmlformats.org/spreadsheetml/2006/main" xmlns:r="http://schemas.openxmlformats.org/officeDocument/2006/relationships">
  <rcc rId="66414" sId="3" numFmtId="4">
    <oc r="C77">
      <v>0</v>
    </oc>
    <nc r="C77">
      <v>60965.263529999997</v>
    </nc>
  </rcc>
  <rcc rId="66415" sId="3" numFmtId="4">
    <oc r="C72">
      <v>176067.09828999999</v>
    </oc>
    <nc r="C72">
      <v>178486.42149000001</v>
    </nc>
  </rcc>
  <rcc rId="66416" sId="3" numFmtId="4">
    <oc r="C73">
      <v>420865.86599999998</v>
    </oc>
    <nc r="C73">
      <v>518592.56599999999</v>
    </nc>
  </rcc>
  <rcc rId="66417" sId="3" numFmtId="4">
    <oc r="C74">
      <v>23304.370900000002</v>
    </oc>
    <nc r="C74">
      <v>23376.10571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61.xml><?xml version="1.0" encoding="utf-8"?>
<revisions xmlns="http://schemas.openxmlformats.org/spreadsheetml/2006/main" xmlns:r="http://schemas.openxmlformats.org/officeDocument/2006/relationships">
  <rcc rId="65672" sId="3" numFmtId="4">
    <nc r="F21">
      <v>23.385169999999999</v>
    </nc>
  </rcc>
  <rcc rId="65673" sId="3" numFmtId="4">
    <nc r="F22">
      <v>154.07363000000001</v>
    </nc>
  </rcc>
  <rcc rId="65674" sId="3" numFmtId="4">
    <nc r="F24">
      <v>703.85794999999996</v>
    </nc>
  </rcc>
  <rcc rId="65675" sId="3" numFmtId="4">
    <nc r="F25">
      <v>312.71431999999999</v>
    </nc>
  </rcc>
  <rcc rId="65676" sId="3" numFmtId="4">
    <nc r="F55">
      <v>861.54093</v>
    </nc>
  </rcc>
  <rcc rId="65677" sId="3" numFmtId="4">
    <oc r="F56">
      <v>25.0153</v>
    </oc>
    <nc r="F56">
      <v>38.557830000000003</v>
    </nc>
  </rcc>
  <rfmt sheetId="3" sqref="F78">
    <dxf>
      <numFmt numFmtId="4" formatCode="#,##0.00"/>
    </dxf>
  </rfmt>
  <rfmt sheetId="3" sqref="F78">
    <dxf>
      <numFmt numFmtId="187" formatCode="#,##0.000"/>
    </dxf>
  </rfmt>
  <rfmt sheetId="3" sqref="F78">
    <dxf>
      <numFmt numFmtId="186" formatCode="#,##0.0000"/>
    </dxf>
  </rfmt>
  <rfmt sheetId="3" sqref="F78">
    <dxf>
      <numFmt numFmtId="172" formatCode="#,##0.00000"/>
    </dxf>
  </rfmt>
  <rfmt sheetId="3" sqref="F78">
    <dxf>
      <numFmt numFmtId="186" formatCode="#,##0.0000"/>
    </dxf>
  </rfmt>
  <rfmt sheetId="3" sqref="F78">
    <dxf>
      <numFmt numFmtId="187" formatCode="#,##0.000"/>
    </dxf>
  </rfmt>
  <rfmt sheetId="3" sqref="F78">
    <dxf>
      <numFmt numFmtId="4" formatCode="#,##0.00"/>
    </dxf>
  </rfmt>
  <rfmt sheetId="3" sqref="F78">
    <dxf>
      <numFmt numFmtId="167" formatCode="#,##0.0"/>
    </dxf>
  </rfmt>
  <rcc rId="65678" sId="3">
    <oc r="B92" t="inlineStr">
      <is>
        <t xml:space="preserve">Мобилизационная и вневоинская подготовка  </t>
      </is>
    </oc>
    <nc r="B92" t="inlineStr">
      <is>
        <t xml:space="preserve">Мобилизационная и вневойсковая подготовка  </t>
      </is>
    </nc>
  </rcc>
  <rcc rId="65679" sId="3" numFmtId="4">
    <oc r="F92">
      <v>185.73274000000001</v>
    </oc>
    <nc r="F92">
      <v>393.18220000000002</v>
    </nc>
  </rcc>
  <rcc rId="65680" sId="3" numFmtId="4">
    <oc r="F94">
      <v>110.35185</v>
    </oc>
    <nc r="F94">
      <v>300.57499999999999</v>
    </nc>
  </rcc>
  <rcc rId="65681" sId="3" numFmtId="4">
    <oc r="F95">
      <v>353.44013000000001</v>
    </oc>
    <nc r="F95">
      <v>595.29114000000004</v>
    </nc>
  </rcc>
  <rcc rId="65682" sId="3" numFmtId="4">
    <oc r="F96">
      <v>7.75</v>
    </oc>
    <nc r="F96">
      <v>9.5500000000000007</v>
    </nc>
  </rcc>
  <rcc rId="65683" sId="3" numFmtId="4">
    <nc r="F97">
      <v>7.7</v>
    </nc>
  </rcc>
  <rcc rId="65684" sId="3" numFmtId="4">
    <nc r="F99">
      <v>63.45</v>
    </nc>
  </rcc>
  <rcc rId="65685" sId="3" numFmtId="4">
    <nc r="F101">
      <v>7.2</v>
    </nc>
  </rcc>
  <rcc rId="65686" sId="3" numFmtId="4">
    <oc r="F106">
      <v>831.05786999999998</v>
    </oc>
    <nc r="F106">
      <v>9008.4507799999992</v>
    </nc>
  </rcc>
  <rcc rId="65687" sId="3" numFmtId="4">
    <oc r="F116">
      <v>107.14</v>
    </oc>
    <nc r="F116">
      <v>178.524</v>
    </nc>
  </rcc>
  <rcc rId="65688" sId="3" numFmtId="4">
    <oc r="F122">
      <v>18.853729999999999</v>
    </oc>
    <nc r="F122">
      <v>112.00756</v>
    </nc>
  </rcc>
  <rcc rId="65689" sId="3" numFmtId="4">
    <oc r="F124">
      <v>470.56234999999998</v>
    </oc>
    <nc r="F124">
      <v>557.45595000000003</v>
    </nc>
  </rcc>
  <rcc rId="65690" sId="3" numFmtId="4">
    <oc r="F132">
      <v>701.80523000000005</v>
    </oc>
    <nc r="F132">
      <v>1401.07413</v>
    </nc>
  </rcc>
  <rcc rId="65691" sId="3" numFmtId="4">
    <oc r="F148">
      <v>17904.714</v>
    </oc>
    <nc r="F148">
      <v>27000.297999999999</v>
    </nc>
  </rcc>
  <rcc rId="65692" sId="3" numFmtId="4">
    <oc r="F152">
      <v>73680.053740000003</v>
    </oc>
    <nc r="F152">
      <v>105052.69428</v>
    </nc>
  </rcc>
  <rcc rId="65693" sId="3" numFmtId="4">
    <oc r="F160">
      <v>4481.5043400000004</v>
    </oc>
    <nc r="F160">
      <v>7088.4017599999997</v>
    </nc>
  </rcc>
  <rcc rId="65694" sId="3" numFmtId="4">
    <oc r="F165">
      <v>0</v>
    </oc>
    <nc r="F165">
      <v>3.4</v>
    </nc>
  </rcc>
  <rcc rId="65695" sId="3" numFmtId="4">
    <oc r="F166">
      <v>347.72037</v>
    </oc>
    <nc r="F166">
      <v>1116.18579</v>
    </nc>
  </rcc>
  <rcc rId="65696" sId="3" numFmtId="4">
    <oc r="F170">
      <v>6936.8</v>
    </oc>
    <nc r="F170">
      <v>11580.70593</v>
    </nc>
  </rcc>
  <rcc rId="65697" sId="3" numFmtId="4">
    <oc r="F176">
      <v>148.88242</v>
    </oc>
    <nc r="F176">
      <v>303.90242000000001</v>
    </nc>
  </rcc>
  <rcc rId="65698" sId="3" numFmtId="4">
    <oc r="F179">
      <v>809.95950000000005</v>
    </oc>
    <nc r="F179">
      <v>1555.8417199999999</v>
    </nc>
  </rcc>
  <rcc rId="65699" sId="3" numFmtId="4">
    <oc r="F182">
      <v>0</v>
    </oc>
    <nc r="F182">
      <v>78.559399999999997</v>
    </nc>
  </rcc>
  <rcc rId="65700" sId="3" numFmtId="4">
    <oc r="F186">
      <v>7.3816199999999998</v>
    </oc>
    <nc r="F186">
      <v>12.48775</v>
    </nc>
  </rcc>
  <rcc rId="65701" sId="3" numFmtId="4">
    <oc r="F188">
      <v>57.725000000000001</v>
    </oc>
    <nc r="F188">
      <v>248.67599999999999</v>
    </nc>
  </rcc>
  <rcc rId="65702" sId="3" numFmtId="4">
    <oc r="F190">
      <v>918.76199999999994</v>
    </oc>
    <nc r="F190">
      <v>1531.27</v>
    </nc>
  </rcc>
  <rfmt sheetId="3" sqref="F79">
    <dxf>
      <numFmt numFmtId="4" formatCode="#,##0.00"/>
    </dxf>
  </rfmt>
  <rfmt sheetId="3" sqref="F79">
    <dxf>
      <numFmt numFmtId="187" formatCode="#,##0.000"/>
    </dxf>
  </rfmt>
  <rfmt sheetId="3" sqref="F79">
    <dxf>
      <numFmt numFmtId="186" formatCode="#,##0.0000"/>
    </dxf>
  </rfmt>
  <rfmt sheetId="3" sqref="F79">
    <dxf>
      <numFmt numFmtId="172" formatCode="#,##0.00000"/>
    </dxf>
  </rfmt>
  <rfmt sheetId="3" sqref="F79">
    <dxf>
      <numFmt numFmtId="186" formatCode="#,##0.0000"/>
    </dxf>
  </rfmt>
  <rfmt sheetId="3" sqref="F79">
    <dxf>
      <numFmt numFmtId="187" formatCode="#,##0.000"/>
    </dxf>
  </rfmt>
  <rfmt sheetId="3" sqref="F79">
    <dxf>
      <numFmt numFmtId="4" formatCode="#,##0.00"/>
    </dxf>
  </rfmt>
  <rfmt sheetId="3" sqref="F79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район!$A$1:$G$199</formula>
    <oldFormula>район!$A$1:$G$199</oldFormula>
  </rdn>
  <rdn rId="0" localSheetId="3" customView="1" name="Z_61528DAC_5C4C_48F4_ADE2_8A724B05A086_.wvu.Rows" hidden="1" oldHidden="1">
    <formula>район!$195:$195</formula>
    <oldFormula>район!$195:$195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611.xml><?xml version="1.0" encoding="utf-8"?>
<revisions xmlns="http://schemas.openxmlformats.org/spreadsheetml/2006/main" xmlns:r="http://schemas.openxmlformats.org/officeDocument/2006/relationships">
  <rfmt sheetId="3" sqref="D196">
    <dxf>
      <numFmt numFmtId="186" formatCode="#,##0.0000"/>
    </dxf>
  </rfmt>
  <rfmt sheetId="3" sqref="D196">
    <dxf>
      <numFmt numFmtId="187" formatCode="#,##0.000"/>
    </dxf>
  </rfmt>
  <rfmt sheetId="3" sqref="D196">
    <dxf>
      <numFmt numFmtId="4" formatCode="#,##0.00"/>
    </dxf>
  </rfmt>
  <rfmt sheetId="3" sqref="D196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район!$A$1:$G$199</formula>
    <oldFormula>район!$A$1:$G$199</oldFormula>
  </rdn>
  <rdn rId="0" localSheetId="3" customView="1" name="Z_61528DAC_5C4C_48F4_ADE2_8A724B05A086_.wvu.Rows" hidden="1" oldHidden="1">
    <formula>район!$195:$195</formula>
    <oldFormula>район!$195:$195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6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7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71.xml><?xml version="1.0" encoding="utf-8"?>
<revisions xmlns="http://schemas.openxmlformats.org/spreadsheetml/2006/main" xmlns:r="http://schemas.openxmlformats.org/officeDocument/2006/relationships">
  <rfmt sheetId="3" sqref="C196:D196">
    <dxf>
      <numFmt numFmtId="186" formatCode="#,##0.0000"/>
    </dxf>
  </rfmt>
  <rfmt sheetId="3" sqref="C196:D196">
    <dxf>
      <numFmt numFmtId="187" formatCode="#,##0.000"/>
    </dxf>
  </rfmt>
  <rfmt sheetId="3" sqref="C196:D196">
    <dxf>
      <numFmt numFmtId="4" formatCode="#,##0.00"/>
    </dxf>
  </rfmt>
  <rfmt sheetId="3" sqref="C196:D196">
    <dxf>
      <numFmt numFmtId="167" formatCode="#,##0.0"/>
    </dxf>
  </rfmt>
  <rfmt sheetId="3" sqref="C121">
    <dxf>
      <numFmt numFmtId="186" formatCode="#,##0.0000"/>
    </dxf>
  </rfmt>
  <rfmt sheetId="3" sqref="C121">
    <dxf>
      <numFmt numFmtId="187" formatCode="#,##0.000"/>
    </dxf>
  </rfmt>
  <rfmt sheetId="3" sqref="C121">
    <dxf>
      <numFmt numFmtId="4" formatCode="#,##0.00"/>
    </dxf>
  </rfmt>
  <rfmt sheetId="3" sqref="C121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район!$A$1:$G$199</formula>
    <oldFormula>район!$A$1:$G$199</oldFormula>
  </rdn>
  <rdn rId="0" localSheetId="3" customView="1" name="Z_61528DAC_5C4C_48F4_ADE2_8A724B05A086_.wvu.Rows" hidden="1" oldHidden="1">
    <formula>район!$195:$195</formula>
    <oldFormula>район!$195:$195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711.xml><?xml version="1.0" encoding="utf-8"?>
<revisions xmlns="http://schemas.openxmlformats.org/spreadsheetml/2006/main" xmlns:r="http://schemas.openxmlformats.org/officeDocument/2006/relationships">
  <rcc rId="65733" sId="3" numFmtId="4">
    <oc r="D7">
      <v>21620.985089999998</v>
    </oc>
    <nc r="D7">
      <v>32065.761579999999</v>
    </nc>
  </rcc>
  <rcc rId="65734" sId="3" numFmtId="4">
    <oc r="D9">
      <v>1661.9057700000001</v>
    </oc>
    <nc r="D9">
      <v>2478.4874599999998</v>
    </nc>
  </rcc>
  <rcc rId="65735" sId="3" numFmtId="4">
    <oc r="D10">
      <v>8.2286199999999994</v>
    </oc>
    <nc r="D10">
      <v>13.039870000000001</v>
    </nc>
  </rcc>
  <rcc rId="65736" sId="3" numFmtId="4">
    <oc r="D11">
      <v>1935.68499</v>
    </oc>
    <nc r="D11">
      <v>2826.82962</v>
    </nc>
  </rcc>
  <rcc rId="65737" sId="3" numFmtId="4">
    <oc r="D12">
      <v>-151.56643</v>
    </oc>
    <nc r="D12">
      <v>-263.14094999999998</v>
    </nc>
  </rcc>
  <rcc rId="65738" sId="3" numFmtId="4">
    <oc r="D14">
      <v>-183.28715</v>
    </oc>
    <nc r="D14">
      <v>2415.5148300000001</v>
    </nc>
  </rcc>
  <rcc rId="65739" sId="3" numFmtId="4">
    <oc r="D15">
      <v>0.12409000000000001</v>
    </oc>
    <nc r="D15">
      <v>5.47933</v>
    </nc>
  </rcc>
  <rcc rId="65740" sId="3" numFmtId="4">
    <oc r="D16">
      <v>1.458</v>
    </oc>
    <nc r="D16">
      <v>1998.3377499999999</v>
    </nc>
  </rcc>
  <rcc rId="65741" sId="3" numFmtId="4">
    <oc r="D17">
      <v>1260.3279399999999</v>
    </oc>
    <nc r="D17">
      <v>1237.4658099999999</v>
    </nc>
  </rcc>
  <rcc rId="65742" sId="3" numFmtId="4">
    <oc r="D19">
      <v>548.15587000000005</v>
    </oc>
    <nc r="D19">
      <v>774.56863999999996</v>
    </nc>
  </rcc>
  <rcc rId="65743" sId="3" numFmtId="4">
    <oc r="D21">
      <v>30.218489999999999</v>
    </oc>
    <nc r="D21">
      <v>51.603250000000003</v>
    </nc>
  </rcc>
  <rcc rId="65744" sId="3" numFmtId="4">
    <oc r="D22">
      <v>165.88888</v>
    </oc>
    <nc r="D22">
      <v>217.58000999999999</v>
    </nc>
  </rcc>
  <rcc rId="65745" sId="3" numFmtId="4">
    <oc r="D24">
      <v>528.45618999999999</v>
    </oc>
    <nc r="D24">
      <v>1222.60418</v>
    </nc>
  </rcc>
  <rcc rId="65746" sId="3" numFmtId="4">
    <oc r="D25">
      <v>644.56769999999995</v>
    </oc>
    <nc r="D25">
      <v>792.18172000000004</v>
    </nc>
  </rcc>
  <rcc rId="65747" sId="3" numFmtId="4">
    <oc r="D27">
      <v>38.618000000000002</v>
    </oc>
    <nc r="D27">
      <v>105.21311</v>
    </nc>
  </rcc>
  <rcc rId="65748" sId="3" numFmtId="4">
    <oc r="D29">
      <v>553.42493999999999</v>
    </oc>
    <nc r="D29">
      <v>743.15769</v>
    </nc>
  </rcc>
  <rcc rId="65749" sId="3" numFmtId="4">
    <oc r="D30">
      <v>7.8</v>
    </oc>
    <nc r="D30">
      <v>11.5</v>
    </nc>
  </rcc>
  <rcc rId="65750" sId="3" numFmtId="4">
    <oc r="D41">
      <v>1257.11843</v>
    </oc>
    <nc r="D41">
      <v>2166.50693</v>
    </nc>
  </rcc>
  <rcc rId="65751" sId="3" numFmtId="4">
    <oc r="D42">
      <v>127.19</v>
    </oc>
    <nc r="D42">
      <v>319.04034000000001</v>
    </nc>
  </rcc>
  <rcc rId="65752" sId="3" numFmtId="4">
    <oc r="D43">
      <v>49.5824</v>
    </oc>
    <nc r="D43">
      <v>88.653270000000006</v>
    </nc>
  </rcc>
  <rcc rId="65753" sId="3" numFmtId="4">
    <oc r="D47">
      <v>121.6203</v>
    </oc>
    <nc r="D47">
      <v>218.59547000000001</v>
    </nc>
  </rcc>
  <rcc rId="65754" sId="3" numFmtId="4">
    <oc r="D49">
      <v>916.00499000000002</v>
    </oc>
    <nc r="D49">
      <v>1123.5483999999999</v>
    </nc>
  </rcc>
  <rcc rId="65755" sId="3" numFmtId="4">
    <oc r="D51">
      <v>18.484249999999999</v>
    </oc>
    <nc r="D51">
      <v>525.10095000000001</v>
    </nc>
  </rcc>
  <rcc rId="65756" sId="3" numFmtId="4">
    <oc r="D54">
      <v>611.37994000000003</v>
    </oc>
    <nc r="D54">
      <v>673.52894000000003</v>
    </nc>
  </rcc>
  <rcc rId="65757" sId="3" numFmtId="4">
    <oc r="D55">
      <v>969.17382999999995</v>
    </oc>
    <nc r="D55">
      <v>1096.8419899999999</v>
    </nc>
  </rcc>
  <rcc rId="65758" sId="3" numFmtId="4">
    <oc r="D56">
      <v>49.450099999999999</v>
    </oc>
    <nc r="D56">
      <v>73.576939999999993</v>
    </nc>
  </rcc>
  <rcc rId="65759" sId="3" numFmtId="4">
    <oc r="D60">
      <v>230.0641</v>
    </oc>
    <nc r="D60">
      <v>331.20791000000003</v>
    </nc>
  </rcc>
  <rcc rId="65760" sId="3" numFmtId="4">
    <oc r="C61">
      <v>300</v>
    </oc>
    <nc r="C61">
      <v>302</v>
    </nc>
  </rcc>
  <rcc rId="65761" sId="3" numFmtId="4">
    <oc r="D61">
      <v>214.19107</v>
    </oc>
    <nc r="D61">
      <v>224.15416999999999</v>
    </nc>
  </rcc>
  <rcc rId="65762" sId="3" numFmtId="4">
    <oc r="C60">
      <v>1476</v>
    </oc>
    <nc r="C60">
      <v>1474</v>
    </nc>
  </rcc>
  <rfmt sheetId="3" sqref="D59">
    <dxf>
      <numFmt numFmtId="186" formatCode="#,##0.0000"/>
    </dxf>
  </rfmt>
  <rfmt sheetId="3" sqref="D59">
    <dxf>
      <numFmt numFmtId="187" formatCode="#,##0.000"/>
    </dxf>
  </rfmt>
  <rfmt sheetId="3" sqref="D59">
    <dxf>
      <numFmt numFmtId="4" formatCode="#,##0.00"/>
    </dxf>
  </rfmt>
  <rfmt sheetId="3" sqref="D59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район!$A$1:$G$199</formula>
    <oldFormula>район!$A$1:$G$199</oldFormula>
  </rdn>
  <rdn rId="0" localSheetId="3" customView="1" name="Z_61528DAC_5C4C_48F4_ADE2_8A724B05A086_.wvu.Rows" hidden="1" oldHidden="1">
    <formula>район!$195:$195</formula>
    <oldFormula>район!$195:$195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7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район!$A$1:$G$199</formula>
    <oldFormula>район!$A$1:$G$199</oldFormula>
  </rdn>
  <rdn rId="0" localSheetId="3" customView="1" name="Z_61528DAC_5C4C_48F4_ADE2_8A724B05A086_.wvu.Rows" hidden="1" oldHidden="1">
    <formula>район!$195:$195</formula>
    <oldFormula>район!$195:$195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8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8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район!$A$1:$G$199</formula>
    <oldFormula>район!$A$1:$G$199</oldFormula>
  </rdn>
  <rdn rId="0" localSheetId="3" customView="1" name="Z_61528DAC_5C4C_48F4_ADE2_8A724B05A086_.wvu.Rows" hidden="1" oldHidden="1">
    <formula>район!$195:$195</formula>
    <oldFormula>район!$195:$195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9.xml><?xml version="1.0" encoding="utf-8"?>
<revisions xmlns="http://schemas.openxmlformats.org/spreadsheetml/2006/main" xmlns:r="http://schemas.openxmlformats.org/officeDocument/2006/relationships">
  <rcc rId="66508" sId="3" numFmtId="4">
    <nc r="F100">
      <v>63.5</v>
    </nc>
  </rcc>
  <rcc rId="66509" sId="3">
    <nc r="G100">
      <f>SUM(D100/F100*100)</f>
    </nc>
  </rcc>
  <rcc rId="66510" sId="3" numFmtId="4">
    <nc r="F111">
      <v>6640.9582600000003</v>
    </nc>
  </rcc>
  <rcc rId="66511" sId="3" numFmtId="4">
    <nc r="F112">
      <v>0</v>
    </nc>
  </rcc>
  <rcc rId="66512" sId="3" numFmtId="4">
    <nc r="F113">
      <v>2367.4925199999998</v>
    </nc>
  </rcc>
  <rcc rId="66513" sId="3" numFmtId="4">
    <nc r="F114">
      <v>0</v>
    </nc>
  </rcc>
  <rcc rId="66514" sId="3" numFmtId="4">
    <nc r="F108">
      <v>0</v>
    </nc>
  </rcc>
  <rcc rId="66515" sId="3" numFmtId="4">
    <nc r="F109">
      <v>0</v>
    </nc>
  </rcc>
  <rcc rId="66516" sId="3" numFmtId="4">
    <nc r="F110">
      <v>0</v>
    </nc>
  </rcc>
  <rcc rId="66517" sId="3" numFmtId="4">
    <nc r="F115">
      <v>0</v>
    </nc>
  </rcc>
  <rcc rId="66518" sId="3" numFmtId="4">
    <nc r="F118">
      <v>18</v>
    </nc>
  </rcc>
  <rcc rId="66519" sId="3" numFmtId="4">
    <nc r="F120">
      <v>160.524</v>
    </nc>
  </rcc>
  <rcc rId="66520" sId="3" numFmtId="4">
    <nc r="F123">
      <v>0</v>
    </nc>
  </rcc>
  <rcc rId="66521" sId="3" numFmtId="4">
    <nc r="F124">
      <v>0</v>
    </nc>
  </rcc>
  <rcc rId="66522" sId="3" numFmtId="4">
    <nc r="F130">
      <v>557.45595000000003</v>
    </nc>
  </rcc>
  <rcc rId="66523" sId="3">
    <oc r="G122">
      <f>SUM(D122/F122*100)</f>
    </oc>
    <nc r="G122">
      <f>SUM(D122/F122*100)</f>
    </nc>
  </rcc>
  <rcc rId="66524" sId="3">
    <nc r="G123">
      <f>SUM(D123/F123*100)</f>
    </nc>
  </rcc>
  <rcc rId="66525" sId="3">
    <nc r="G124">
      <f>SUM(D124/F124*100)</f>
    </nc>
  </rcc>
  <rcc rId="66526" sId="3">
    <oc r="G125">
      <f>SUM(D125/F125*100)</f>
    </oc>
    <nc r="G125">
      <f>SUM(D125/F125*100)</f>
    </nc>
  </rcc>
  <rcc rId="66527" sId="3">
    <nc r="G126">
      <f>SUM(D126/F126*100)</f>
    </nc>
  </rcc>
  <rcc rId="66528" sId="3">
    <nc r="G127">
      <f>SUM(D127/F127*100)</f>
    </nc>
  </rcc>
  <rcc rId="66529" sId="3">
    <nc r="G128">
      <f>SUM(D128/F128*100)</f>
    </nc>
  </rcc>
  <rcc rId="66530" sId="3">
    <nc r="G129">
      <f>SUM(D129/F129*100)</f>
    </nc>
  </rcc>
  <rcc rId="66531" sId="3">
    <nc r="G130">
      <f>SUM(D130/F130*100)</f>
    </nc>
  </rcc>
  <rcc rId="66532" sId="3">
    <nc r="G131">
      <f>SUM(D131/F131*100)</f>
    </nc>
  </rcc>
  <rcc rId="66533" sId="3">
    <nc r="G132">
      <f>SUM(D132/F132*100)</f>
    </nc>
  </rcc>
  <rcc rId="66534" sId="3">
    <oc r="G133">
      <f>SUM(D133/F133*100)</f>
    </oc>
    <nc r="G133">
      <f>SUM(D133/F133*100)</f>
    </nc>
  </rcc>
  <rcc rId="66535" sId="3" numFmtId="4">
    <oc r="F134">
      <v>0</v>
    </oc>
    <nc r="F134">
      <v>1401.07413</v>
    </nc>
  </rcc>
  <rcc rId="66536" sId="3" numFmtId="4">
    <nc r="F135">
      <v>1156.61697</v>
    </nc>
  </rcc>
  <rcc rId="66537" sId="3" numFmtId="4">
    <nc r="F137">
      <v>223.95715999999999</v>
    </nc>
  </rcc>
  <rcc rId="66538" sId="3">
    <oc r="G134">
      <f>SUM(D134/F134*100)</f>
    </oc>
    <nc r="G134">
      <f>SUM(D134/F134*100)</f>
    </nc>
  </rcc>
  <rcc rId="66539" sId="3">
    <nc r="G135">
      <f>SUM(D135/F135*100)</f>
    </nc>
  </rcc>
  <rcc rId="66540" sId="3">
    <nc r="G136">
      <f>SUM(D136/F136*100)</f>
    </nc>
  </rcc>
  <rcc rId="66541" sId="3">
    <nc r="G137">
      <f>SUM(D137/F137*100)</f>
    </nc>
  </rcc>
  <rcc rId="66542" sId="3">
    <nc r="G138">
      <f>SUM(D138/F138*100)</f>
    </nc>
  </rcc>
  <rcc rId="66543" sId="3">
    <oc r="G139">
      <f>SUM(D139/F139*100)</f>
    </oc>
    <nc r="G139">
      <f>SUM(D139/F139*100)</f>
    </nc>
  </rcc>
  <rcc rId="66544" sId="3">
    <nc r="G140">
      <f>SUM(D140/F140*100)</f>
    </nc>
  </rcc>
  <rcc rId="66545" sId="3">
    <oc r="G141">
      <f>SUM(D141/F141*100)</f>
    </oc>
    <nc r="G141">
      <f>SUM(D141/F141*100)</f>
    </nc>
  </rcc>
  <rcc rId="66546" sId="3">
    <nc r="G142">
      <f>SUM(D142/F142*100)</f>
    </nc>
  </rcc>
  <rcc rId="66547" sId="3">
    <oc r="G143">
      <f>SUM(D143/F143*100)</f>
    </oc>
    <nc r="G143">
      <f>SUM(D143/F143*100)</f>
    </nc>
  </rcc>
  <rcc rId="66548" sId="3">
    <nc r="G144">
      <f>SUM(D144/F144*100)</f>
    </nc>
  </rcc>
  <rcc rId="66549" sId="3">
    <oc r="G145">
      <f>SUM(D145/F145*100)</f>
    </oc>
    <nc r="G145">
      <f>SUM(D145/F145*100)</f>
    </nc>
  </rcc>
  <rcc rId="66550" sId="3">
    <nc r="G146">
      <f>SUM(D146/F146*100)</f>
    </nc>
  </rcc>
  <rcc rId="66551" sId="3">
    <nc r="G147">
      <f>SUM(D147/F147*100)</f>
    </nc>
  </rcc>
  <rcc rId="66552" sId="3">
    <oc r="G148">
      <f>SUM(D148/F148*100)</f>
    </oc>
    <nc r="G148">
      <f>SUM(D148/F148*100)</f>
    </nc>
  </rcc>
  <rcc rId="66553" sId="3">
    <oc r="G149">
      <f>SUM(D149/F149*100)</f>
    </oc>
    <nc r="G149">
      <f>SUM(D149/F149*100)</f>
    </nc>
  </rcc>
  <rcc rId="66554" sId="3" numFmtId="4">
    <nc r="F154">
      <v>394.07</v>
    </nc>
  </rcc>
  <rcc rId="66555" sId="3" numFmtId="4">
    <nc r="F156">
      <v>4530.96</v>
    </nc>
  </rcc>
  <rcc rId="66556" sId="3" numFmtId="4">
    <nc r="F157">
      <v>3531.6487400000001</v>
    </nc>
  </rcc>
  <rcc rId="66557" sId="3" numFmtId="4">
    <nc r="F158">
      <v>0</v>
    </nc>
  </rcc>
  <rcc rId="66558" sId="3" numFmtId="4">
    <nc r="F159">
      <v>532.45353999999998</v>
    </nc>
  </rcc>
  <rcc rId="66559" sId="3">
    <nc r="G154">
      <f>SUM(D154/F154*100)</f>
    </nc>
  </rcc>
  <rcc rId="66560" sId="3">
    <nc r="G155">
      <f>SUM(D155/F155*100)</f>
    </nc>
  </rcc>
  <rcc rId="66561" sId="3">
    <nc r="G156">
      <f>SUM(D156/F156*100)</f>
    </nc>
  </rcc>
  <rcc rId="66562" sId="3">
    <nc r="G157">
      <f>SUM(D157/F157*100)</f>
    </nc>
  </rcc>
  <rcc rId="66563" sId="3">
    <nc r="G158">
      <f>SUM(D158/F158*100)</f>
    </nc>
  </rcc>
  <rcc rId="66564" sId="3">
    <nc r="G159">
      <f>SUM(D159/F159*100)</f>
    </nc>
  </rcc>
  <rcc rId="66565" sId="3">
    <nc r="G160">
      <f>SUM(D160/F160*100)</f>
    </nc>
  </rcc>
  <rcc rId="66566" sId="3">
    <oc r="G161">
      <f>SUM(D161/F161*100)</f>
    </oc>
    <nc r="G161">
      <f>SUM(D161/F161*100)</f>
    </nc>
  </rcc>
  <rcc rId="66567" sId="3" numFmtId="4">
    <nc r="F162">
      <v>3005.7127599999999</v>
    </nc>
  </rcc>
  <rcc rId="66568" sId="3">
    <nc r="G162">
      <f>SUM(D162/F162*100)</f>
    </nc>
  </rcc>
  <rcc rId="66569" sId="3" numFmtId="4">
    <nc r="F163">
      <v>2376.442</v>
    </nc>
  </rcc>
  <rcc rId="66570" sId="3">
    <nc r="G163">
      <f>SUM(D163/F163*100)</f>
    </nc>
  </rcc>
  <rcc rId="66571" sId="3" numFmtId="4">
    <nc r="F164">
      <v>1706.2470000000001</v>
    </nc>
  </rcc>
  <rcc rId="66572" sId="3">
    <nc r="G164">
      <f>SUM(D164/F164*100)</f>
    </nc>
  </rcc>
  <rcc rId="66573" sId="3" numFmtId="4">
    <nc r="F168">
      <v>346.92</v>
    </nc>
  </rcc>
  <rcc rId="66574" sId="3">
    <nc r="G168">
      <f>SUM(D168/F168*100)</f>
    </nc>
  </rcc>
  <rcc rId="66575" sId="3" numFmtId="4">
    <nc r="F169">
      <v>0</v>
    </nc>
  </rcc>
  <rcc rId="66576" sId="3">
    <nc r="G169">
      <f>SUM(D169/F169*100)</f>
    </nc>
  </rcc>
  <rcc rId="66577" sId="3" numFmtId="4">
    <nc r="F174">
      <v>90.505930000000006</v>
    </nc>
  </rcc>
  <rcc rId="66578" sId="3">
    <nc r="G172">
      <f>SUM(D172/F172*100)</f>
    </nc>
  </rcc>
  <rcc rId="66579" sId="3">
    <nc r="G173">
      <f>SUM(D173/F173*100)</f>
    </nc>
  </rcc>
  <rcc rId="66580" sId="3">
    <nc r="G174">
      <f>SUM(D174/F174*100)</f>
    </nc>
  </rcc>
  <rcc rId="66581" sId="3">
    <nc r="G175">
      <f>SUM(D175/F175*100)</f>
    </nc>
  </rcc>
  <rcc rId="66582" sId="3">
    <nc r="G176">
      <f>SUM(D176/F176*100)</f>
    </nc>
  </rcc>
  <rcc rId="66583" sId="3">
    <oc r="G177">
      <f>SUM(D177/F177*100)</f>
    </oc>
    <nc r="G177">
      <f>SUM(D177/F177*100)</f>
    </nc>
  </rcc>
  <rcc rId="66584" sId="3">
    <oc r="G178">
      <f>SUM(D178/F178*100)</f>
    </oc>
    <nc r="G178">
      <f>SUM(D178/F178*100)</f>
    </nc>
  </rcc>
  <rcc rId="66585" sId="3">
    <oc r="G179">
      <f>SUM(D179/F179*100)</f>
    </oc>
    <nc r="G179">
      <f>SUM(D179/F179*100)</f>
    </nc>
  </rcc>
  <rcc rId="66586" sId="3">
    <oc r="G180">
      <f>SUM(D180/F180*100)</f>
    </oc>
    <nc r="G180">
      <f>SUM(D180/F180*100)</f>
    </nc>
  </rcc>
  <rcc rId="66587" sId="3" numFmtId="4">
    <nc r="F190">
      <v>248.7</v>
    </nc>
  </rcc>
  <rcc rId="66588" sId="3">
    <nc r="G190">
      <f>SUM(D190/F190*100)</f>
    </nc>
  </rcc>
  <rcc rId="66589" sId="3">
    <oc r="G191">
      <f>SUM(D191/F191*100)</f>
    </oc>
    <nc r="G191">
      <f>SUM(D191/F191*100)</f>
    </nc>
  </rcc>
  <rcc rId="66590" sId="3">
    <nc r="G192">
      <f>SUM(D192/F192*100)</f>
    </nc>
  </rcc>
  <rcc rId="66591" sId="3">
    <nc r="G193">
      <f>SUM(D193/F193*100)</f>
    </nc>
  </rcc>
  <rcc rId="66592" sId="3">
    <nc r="G194">
      <f>SUM(D194/F194*100)</f>
    </nc>
  </rcc>
  <rcc rId="66593" sId="3">
    <nc r="G195">
      <f>SUM(D195/F195*100)</f>
    </nc>
  </rcc>
  <rcc rId="66594" sId="3">
    <nc r="G196">
      <f>SUM(D196/F196*100)</f>
    </nc>
  </rcc>
  <rcc rId="66595" sId="3" odxf="1" dxf="1">
    <oc r="G197">
      <f>SUM(D197/F197*100)</f>
    </oc>
    <nc r="G197">
      <f>SUM(D197/F197*100)</f>
    </nc>
    <odxf>
      <border outline="0">
        <bottom style="medium">
          <color indexed="64"/>
        </bottom>
      </border>
    </odxf>
    <ndxf>
      <border outline="0">
        <bottom style="thin">
          <color indexed="64"/>
        </bottom>
      </border>
    </ndxf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.xml><?xml version="1.0" encoding="utf-8"?>
<revisions xmlns="http://schemas.openxmlformats.org/spreadsheetml/2006/main" xmlns:r="http://schemas.openxmlformats.org/officeDocument/2006/relationships">
  <rcc rId="62503" sId="3" numFmtId="4">
    <oc r="D160">
      <v>9203.2278200000001</v>
    </oc>
    <nc r="D160">
      <v>12601.62529</v>
    </nc>
  </rcc>
  <rcc rId="62504" sId="3" numFmtId="4">
    <oc r="D161">
      <v>1302.9750200000001</v>
    </oc>
    <nc r="D161">
      <v>2376.328</v>
    </nc>
  </rcc>
  <rcc rId="62505" sId="3" numFmtId="4">
    <oc r="D163">
      <v>2928.4944700000001</v>
    </oc>
    <nc r="D163">
      <v>3194.7211499999999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1.xml><?xml version="1.0" encoding="utf-8"?>
<revisions xmlns="http://schemas.openxmlformats.org/spreadsheetml/2006/main" xmlns:r="http://schemas.openxmlformats.org/officeDocument/2006/relationships">
  <rrc rId="53821" sId="3" ref="A135:XFD135" action="insertRow">
    <undo index="16" exp="area" ref3D="1" dr="$A$176:$XFD$177" dn="Z_B31C8DB7_3E78_4144_A6B5_8DE36DE63F0E_.wvu.Rows" sId="3"/>
    <undo index="26" exp="area" ref3D="1" dr="$A$180:$XFD$181" dn="Z_A54C432C_6C68_4B53_A75C_446EB3A61B2B_.wvu.Rows" sId="3"/>
    <undo index="24" exp="area" ref3D="1" dr="$A$176:$XFD$177" dn="Z_A54C432C_6C68_4B53_A75C_446EB3A61B2B_.wvu.Rows" sId="3"/>
    <undo index="12" exp="area" ref3D="1" dr="$A$176:$XFD$176" dn="Z_5C539BE6_C8E0_453F_AB5E_9E58094195EA_.wvu.Rows" sId="3"/>
    <undo index="38" exp="area" ref3D="1" dr="$A$180:$XFD$181" dn="Z_42584DC0_1D41_4C93_9B38_C388E7B8DAC4_.wvu.Rows" sId="3"/>
    <undo index="36" exp="area" ref3D="1" dr="$A$176:$XFD$177" dn="Z_42584DC0_1D41_4C93_9B38_C388E7B8DAC4_.wvu.Rows" sId="3"/>
    <undo index="0" exp="area" ref3D="1" dr="$A$176:$XFD$176" dn="Z_3DCB9AAA_F09C_4EA6_B992_F93E466D374A_.wvu.Rows" sId="3"/>
    <undo index="18" exp="area" ref3D="1" dr="$A$176:$XFD$177" dn="Z_1A52382B_3765_4E8C_903F_6B8919B7242E_.wvu.Rows" sId="3"/>
  </rrc>
  <rcc rId="53822" sId="3">
    <nc r="B135" t="inlineStr">
      <is>
        <t>Благоустройство дворовых и общественных территорий муниципальной программы Чувашской Республики</t>
      </is>
    </nc>
  </rcc>
  <rcc rId="53823" sId="3" numFmtId="4">
    <nc r="C135">
      <v>1080</v>
    </nc>
  </rcc>
  <rcc rId="53824" sId="3">
    <nc r="E135">
      <f>SUM(D135/C135*100)</f>
    </nc>
  </rcc>
  <rcc rId="53825" sId="3" numFmtId="4">
    <nc r="D135">
      <v>0</v>
    </nc>
  </rcc>
  <rcc rId="53826" sId="3" numFmtId="4">
    <nc r="D134">
      <v>0</v>
    </nc>
  </rcc>
  <rcc rId="53827" sId="3" numFmtId="4">
    <oc r="C137">
      <v>1950.088</v>
    </oc>
    <nc r="C137">
      <v>2074.0880000000002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11.xml><?xml version="1.0" encoding="utf-8"?>
<revisions xmlns="http://schemas.openxmlformats.org/spreadsheetml/2006/main" xmlns:r="http://schemas.openxmlformats.org/officeDocument/2006/relationships">
  <rcc rId="50246" sId="3">
    <oc r="B110" t="inlineStr">
      <is>
        <t>Коммунальное хозяйство</t>
      </is>
    </oc>
    <nc r="B110" t="inlineStr">
      <is>
        <t>Коммунальное хозяйство: в том числе</t>
      </is>
    </nc>
  </rcc>
  <rcc rId="50247" sId="3" xfDxf="1" s="1" dxf="1">
    <nc r="B108" t="inlineStr">
      <is>
        <t>Обеспечение мероприятий по капитальному ремонту многоквартирных домов, находящихся в муниципальной собственности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08" start="0" length="2147483647">
    <dxf>
      <font>
        <i/>
      </font>
    </dxf>
  </rfmt>
  <rcc rId="50248" sId="3" numFmtId="4">
    <nc r="C108">
      <v>604.5</v>
    </nc>
  </rcc>
  <rcc rId="50249" sId="3" xfDxf="1" s="1" dxf="1">
    <nc r="B109" t="inlineStr">
      <is>
        <t>Обеспечение граждан в Чувашской Республике доступным и комфортным жильем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09" start="0" length="2147483647">
    <dxf>
      <font>
        <i/>
      </font>
    </dxf>
  </rfmt>
  <rfmt sheetId="3" sqref="B108:B109" start="0" length="2147483647">
    <dxf>
      <font>
        <sz val="12"/>
      </font>
    </dxf>
  </rfmt>
  <rcc rId="50250" sId="3" numFmtId="4">
    <nc r="C109">
      <v>7358.7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12.xml><?xml version="1.0" encoding="utf-8"?>
<revisions xmlns="http://schemas.openxmlformats.org/spreadsheetml/2006/main" xmlns:r="http://schemas.openxmlformats.org/officeDocument/2006/relationships">
  <rcc rId="50281" sId="3">
    <nc r="A109" t="inlineStr">
      <is>
        <t>A21</t>
      </is>
    </nc>
  </rcc>
  <rcc rId="50282" sId="3" odxf="1" dxf="1">
    <nc r="A108" t="inlineStr">
      <is>
        <t>A11</t>
      </is>
    </nc>
    <odxf>
      <font>
        <i val="0"/>
        <sz val="16"/>
        <name val="Times New Roman"/>
        <scheme val="none"/>
      </font>
    </odxf>
    <ndxf>
      <font>
        <i/>
        <sz val="16"/>
        <name val="Times New Roman"/>
        <scheme val="none"/>
      </font>
    </ndxf>
  </rcc>
  <rfmt sheetId="3" sqref="A109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2.xml><?xml version="1.0" encoding="utf-8"?>
<revisions xmlns="http://schemas.openxmlformats.org/spreadsheetml/2006/main" xmlns:r="http://schemas.openxmlformats.org/officeDocument/2006/relationships">
  <rcc rId="57666" sId="3" numFmtId="4">
    <oc r="C195">
      <v>5550.1</v>
    </oc>
    <nc r="C195">
      <v>6072.8680000000004</v>
    </nc>
  </rcc>
  <rcc rId="57667" sId="3" numFmtId="4">
    <oc r="D195">
      <v>4313.8270000000002</v>
    </oc>
    <nc r="D195">
      <v>5169.9506799999999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21.xml><?xml version="1.0" encoding="utf-8"?>
<revisions xmlns="http://schemas.openxmlformats.org/spreadsheetml/2006/main" xmlns:r="http://schemas.openxmlformats.org/officeDocument/2006/relationships">
  <rcc rId="53592" sId="3" numFmtId="4">
    <oc r="C104">
      <v>4333.2531900000004</v>
    </oc>
    <nc r="C104">
      <v>11025.33433</v>
    </nc>
  </rcc>
  <rcc rId="53593" sId="3" numFmtId="4">
    <oc r="D106">
      <v>9885.0013299999991</v>
    </oc>
    <nc r="D106">
      <v>13163.31812</v>
    </nc>
  </rcc>
  <rcc rId="53594" sId="3" numFmtId="4">
    <oc r="C107">
      <v>13922.334000000001</v>
    </oc>
    <nc r="C107">
      <v>14992.563749999999</v>
    </nc>
  </rcc>
  <rcc rId="53595" sId="3" numFmtId="4">
    <oc r="D109">
      <v>0</v>
    </oc>
    <nc r="D109">
      <v>1158.16608</v>
    </nc>
  </rcc>
  <rcc rId="53596" sId="3" numFmtId="4">
    <oc r="C103">
      <v>88765.253570000001</v>
    </oc>
    <nc r="C103">
      <f>SUM(C104:C110)</f>
    </nc>
  </rcc>
  <rcc rId="53597" sId="3" odxf="1" s="1" dxf="1" numFmtId="4">
    <oc r="D103">
      <v>15865.82567</v>
    </oc>
    <nc r="D103">
      <f>SUM(D104:D110)</f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auto="1"/>
        <name val="Times New Roman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right" vertical="center" textRotation="0" wrapText="0" indent="0" relativeIndent="0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>
      <border outline="0">
        <left style="medium">
          <color indexed="64"/>
        </left>
      </border>
    </ndxf>
  </rcc>
  <rfmt sheetId="3" sqref="C103">
    <dxf>
      <numFmt numFmtId="4" formatCode="#,##0.00"/>
    </dxf>
  </rfmt>
  <rfmt sheetId="3" sqref="C103">
    <dxf>
      <numFmt numFmtId="187" formatCode="#,##0.000"/>
    </dxf>
  </rfmt>
  <rfmt sheetId="3" sqref="C103">
    <dxf>
      <numFmt numFmtId="186" formatCode="#,##0.0000"/>
    </dxf>
  </rfmt>
  <rfmt sheetId="3" sqref="C103">
    <dxf>
      <numFmt numFmtId="172" formatCode="#,##0.00000"/>
    </dxf>
  </rfmt>
  <rfmt sheetId="3" sqref="C103">
    <dxf>
      <numFmt numFmtId="186" formatCode="#,##0.0000"/>
    </dxf>
  </rfmt>
  <rfmt sheetId="3" sqref="C103">
    <dxf>
      <numFmt numFmtId="187" formatCode="#,##0.000"/>
    </dxf>
  </rfmt>
  <rfmt sheetId="3" sqref="C103">
    <dxf>
      <numFmt numFmtId="4" formatCode="#,##0.00"/>
    </dxf>
  </rfmt>
  <rfmt sheetId="3" sqref="C103">
    <dxf>
      <numFmt numFmtId="167" formatCode="#,##0.0"/>
    </dxf>
  </rfmt>
  <rcc rId="53598" sId="3" numFmtId="4">
    <oc r="D118">
      <v>217.68204</v>
    </oc>
    <nc r="D118">
      <v>365.39839000000001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211.xml><?xml version="1.0" encoding="utf-8"?>
<revisions xmlns="http://schemas.openxmlformats.org/spreadsheetml/2006/main" xmlns:r="http://schemas.openxmlformats.org/officeDocument/2006/relationships">
  <rcc rId="50471" sId="3" numFmtId="4">
    <oc r="C21">
      <v>2921.2</v>
    </oc>
    <nc r="C21">
      <f>SUM(C23+C22)</f>
    </nc>
  </rcc>
  <rcc rId="50472" sId="3">
    <oc r="C18">
      <f>SUM(C19:C24)</f>
    </oc>
    <nc r="C18">
      <f>SUM(C21+C24+C19)</f>
    </nc>
  </rcc>
  <rcc rId="50473" sId="3" odxf="1" dxf="1">
    <oc r="D18">
      <f>SUM(D19:D24)</f>
    </oc>
    <nc r="D18">
      <f>SUM(D21+D24+D19)</f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fmt sheetId="3" sqref="D39">
    <dxf>
      <numFmt numFmtId="4" formatCode="#,##0.00"/>
    </dxf>
  </rfmt>
  <rfmt sheetId="3" sqref="D39">
    <dxf>
      <numFmt numFmtId="187" formatCode="#,##0.000"/>
    </dxf>
  </rfmt>
  <rfmt sheetId="3" sqref="D39">
    <dxf>
      <numFmt numFmtId="186" formatCode="#,##0.0000"/>
    </dxf>
  </rfmt>
  <rfmt sheetId="3" sqref="D39">
    <dxf>
      <numFmt numFmtId="172" formatCode="#,##0.00000"/>
    </dxf>
  </rfmt>
  <rfmt sheetId="3" sqref="D39">
    <dxf>
      <numFmt numFmtId="186" formatCode="#,##0.0000"/>
    </dxf>
  </rfmt>
  <rfmt sheetId="3" sqref="D39">
    <dxf>
      <numFmt numFmtId="187" formatCode="#,##0.000"/>
    </dxf>
  </rfmt>
  <rfmt sheetId="3" sqref="D39">
    <dxf>
      <numFmt numFmtId="4" formatCode="#,##0.00"/>
    </dxf>
  </rfmt>
  <rfmt sheetId="3" sqref="D49">
    <dxf>
      <numFmt numFmtId="4" formatCode="#,##0.00"/>
    </dxf>
  </rfmt>
  <rfmt sheetId="3" sqref="D49">
    <dxf>
      <numFmt numFmtId="187" formatCode="#,##0.000"/>
    </dxf>
  </rfmt>
  <rfmt sheetId="3" sqref="D49">
    <dxf>
      <numFmt numFmtId="186" formatCode="#,##0.0000"/>
    </dxf>
  </rfmt>
  <rfmt sheetId="3" sqref="D49">
    <dxf>
      <numFmt numFmtId="172" formatCode="#,##0.00000"/>
    </dxf>
  </rfmt>
  <rfmt sheetId="3" sqref="D49">
    <dxf>
      <numFmt numFmtId="186" formatCode="#,##0.0000"/>
    </dxf>
  </rfmt>
  <rfmt sheetId="3" sqref="D49">
    <dxf>
      <numFmt numFmtId="187" formatCode="#,##0.000"/>
    </dxf>
  </rfmt>
  <rfmt sheetId="3" sqref="D49">
    <dxf>
      <numFmt numFmtId="4" formatCode="#,##0.00"/>
    </dxf>
  </rfmt>
  <rfmt sheetId="3" sqref="D51">
    <dxf>
      <numFmt numFmtId="4" formatCode="#,##0.00"/>
    </dxf>
  </rfmt>
  <rfmt sheetId="3" sqref="D51">
    <dxf>
      <numFmt numFmtId="187" formatCode="#,##0.000"/>
    </dxf>
  </rfmt>
  <rfmt sheetId="3" sqref="D51">
    <dxf>
      <numFmt numFmtId="186" formatCode="#,##0.0000"/>
    </dxf>
  </rfmt>
  <rfmt sheetId="3" sqref="D51">
    <dxf>
      <numFmt numFmtId="172" formatCode="#,##0.00000"/>
    </dxf>
  </rfmt>
  <rfmt sheetId="3" sqref="D51">
    <dxf>
      <numFmt numFmtId="186" formatCode="#,##0.0000"/>
    </dxf>
  </rfmt>
  <rfmt sheetId="3" sqref="D51">
    <dxf>
      <numFmt numFmtId="187" formatCode="#,##0.000"/>
    </dxf>
  </rfmt>
  <rfmt sheetId="3" sqref="D51">
    <dxf>
      <numFmt numFmtId="4" formatCode="#,##0.00"/>
    </dxf>
  </rfmt>
  <rfmt sheetId="3" sqref="D54">
    <dxf>
      <numFmt numFmtId="4" formatCode="#,##0.00"/>
    </dxf>
  </rfmt>
  <rfmt sheetId="3" sqref="D54">
    <dxf>
      <numFmt numFmtId="187" formatCode="#,##0.000"/>
    </dxf>
  </rfmt>
  <rfmt sheetId="3" sqref="D54">
    <dxf>
      <numFmt numFmtId="186" formatCode="#,##0.0000"/>
    </dxf>
  </rfmt>
  <rfmt sheetId="3" sqref="D54">
    <dxf>
      <numFmt numFmtId="172" formatCode="#,##0.00000"/>
    </dxf>
  </rfmt>
  <rfmt sheetId="3" sqref="D54">
    <dxf>
      <numFmt numFmtId="186" formatCode="#,##0.0000"/>
    </dxf>
  </rfmt>
  <rfmt sheetId="3" sqref="D54">
    <dxf>
      <numFmt numFmtId="187" formatCode="#,##0.000"/>
    </dxf>
  </rfmt>
  <rfmt sheetId="3" sqref="D54">
    <dxf>
      <numFmt numFmtId="4" formatCode="#,##0.00"/>
    </dxf>
  </rfmt>
  <rfmt sheetId="3" sqref="D59">
    <dxf>
      <numFmt numFmtId="4" formatCode="#,##0.00"/>
    </dxf>
  </rfmt>
  <rfmt sheetId="3" sqref="D59">
    <dxf>
      <numFmt numFmtId="187" formatCode="#,##0.000"/>
    </dxf>
  </rfmt>
  <rfmt sheetId="3" sqref="D59">
    <dxf>
      <numFmt numFmtId="186" formatCode="#,##0.0000"/>
    </dxf>
  </rfmt>
  <rfmt sheetId="3" sqref="D59">
    <dxf>
      <numFmt numFmtId="172" formatCode="#,##0.00000"/>
    </dxf>
  </rfmt>
  <rcc rId="50474" sId="3" numFmtId="4">
    <oc r="D63">
      <v>4.1000000000000003E-3</v>
    </oc>
    <nc r="D63">
      <v>4.0999999999999999E-4</v>
    </nc>
  </rcc>
  <rfmt sheetId="3" sqref="D59">
    <dxf>
      <numFmt numFmtId="186" formatCode="#,##0.0000"/>
    </dxf>
  </rfmt>
  <rfmt sheetId="3" sqref="D59">
    <dxf>
      <numFmt numFmtId="187" formatCode="#,##0.000"/>
    </dxf>
  </rfmt>
  <rfmt sheetId="3" sqref="D59">
    <dxf>
      <numFmt numFmtId="4" formatCode="#,##0.00"/>
    </dxf>
  </rfmt>
  <rcc rId="50475" sId="3">
    <oc r="D81" t="inlineStr">
      <is>
        <t>исполнено на 01.05.2023 г.</t>
      </is>
    </oc>
    <nc r="D81" t="inlineStr">
      <is>
        <t>исполнено на 01.06.2023 г.</t>
      </is>
    </nc>
  </rcc>
  <rcc rId="50476" sId="3">
    <oc r="F81" t="inlineStr">
      <is>
        <t>исполнено на 01.05.2022г.</t>
      </is>
    </oc>
    <nc r="F81" t="inlineStr">
      <is>
        <t>исполнено на 01.06.2022г.</t>
      </is>
    </nc>
  </rcc>
  <rcc rId="50477" sId="3">
    <oc r="D4" t="inlineStr">
      <is>
        <t>исполнено на 01.05.2023 г.</t>
      </is>
    </oc>
    <nc r="D4" t="inlineStr">
      <is>
        <t>исполнено на 01.06.2023 г.</t>
      </is>
    </nc>
  </rcc>
  <rcc rId="50478" sId="3">
    <oc r="F4" t="inlineStr">
      <is>
        <t>исполнено на 01.05.2022г.</t>
      </is>
    </oc>
    <nc r="F4" t="inlineStr">
      <is>
        <t>исполнено на 01.06.2022г.</t>
      </is>
    </nc>
  </rcc>
  <rcc rId="50479" sId="3">
    <oc r="A2" t="inlineStr">
      <is>
        <t xml:space="preserve">                                                                                Моргаушского муниципального округа на 01.05.2023 г.</t>
      </is>
    </oc>
    <nc r="A2" t="inlineStr">
      <is>
        <t xml:space="preserve">                                                                                Моргаушского муниципального округа на 01.06.2023 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2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3.xml><?xml version="1.0" encoding="utf-8"?>
<revisions xmlns="http://schemas.openxmlformats.org/spreadsheetml/2006/main" xmlns:r="http://schemas.openxmlformats.org/officeDocument/2006/relationships">
  <rcc rId="54534" sId="3">
    <nc r="A113" t="inlineStr">
      <is>
        <t>А4</t>
      </is>
    </nc>
  </rcc>
  <rcc rId="54535" sId="3">
    <nc r="A114" t="inlineStr">
      <is>
        <t>А4</t>
      </is>
    </nc>
  </rcc>
  <rfmt sheetId="3" sqref="A111" start="0" length="2147483647">
    <dxf>
      <font>
        <b/>
      </font>
    </dxf>
  </rfmt>
  <rfmt sheetId="3" sqref="C111" start="0" length="2147483647">
    <dxf>
      <font>
        <b/>
      </font>
    </dxf>
  </rfmt>
  <rfmt sheetId="3" sqref="D111" start="0" length="2147483647">
    <dxf>
      <font>
        <b/>
      </font>
    </dxf>
  </rfmt>
  <rfmt sheetId="3" sqref="F111" start="0" length="2147483647">
    <dxf>
      <font>
        <b/>
      </font>
    </dxf>
  </rfmt>
  <rrc rId="54536" sId="3" ref="A89:XFD89" action="insertRow">
    <undo index="16" exp="area" ref3D="1" dr="$A$180:$XFD$181" dn="Z_B31C8DB7_3E78_4144_A6B5_8DE36DE63F0E_.wvu.Rows" sId="3"/>
    <undo index="26" exp="area" ref3D="1" dr="$A$184:$XFD$185" dn="Z_A54C432C_6C68_4B53_A75C_446EB3A61B2B_.wvu.Rows" sId="3"/>
    <undo index="24" exp="area" ref3D="1" dr="$A$180:$XFD$181" dn="Z_A54C432C_6C68_4B53_A75C_446EB3A61B2B_.wvu.Rows" sId="3"/>
    <undo index="12" exp="area" ref3D="1" dr="$A$180:$XFD$180" dn="Z_5C539BE6_C8E0_453F_AB5E_9E58094195EA_.wvu.Rows" sId="3"/>
    <undo index="38" exp="area" ref3D="1" dr="$A$184:$XFD$185" dn="Z_42584DC0_1D41_4C93_9B38_C388E7B8DAC4_.wvu.Rows" sId="3"/>
    <undo index="36" exp="area" ref3D="1" dr="$A$180:$XFD$181" dn="Z_42584DC0_1D41_4C93_9B38_C388E7B8DAC4_.wvu.Rows" sId="3"/>
    <undo index="34" exp="area" ref3D="1" dr="$A$132:$XFD$132" dn="Z_42584DC0_1D41_4C93_9B38_C388E7B8DAC4_.wvu.Rows" sId="3"/>
    <undo index="30" exp="area" ref3D="1" dr="$A$94:$XFD$94" dn="Z_42584DC0_1D41_4C93_9B38_C388E7B8DAC4_.wvu.Rows" sId="3"/>
    <undo index="0" exp="area" ref3D="1" dr="$A$180:$XFD$180" dn="Z_3DCB9AAA_F09C_4EA6_B992_F93E466D374A_.wvu.Rows" sId="3"/>
    <undo index="18" exp="area" ref3D="1" dr="$A$180:$XFD$181" dn="Z_1A52382B_3765_4E8C_903F_6B8919B7242E_.wvu.Rows" sId="3"/>
  </rrc>
  <rcc rId="54537" sId="3" numFmtId="4">
    <nc r="C89">
      <v>2137.5453200000002</v>
    </nc>
  </rcc>
  <rcc rId="54538" sId="3" numFmtId="4">
    <nc r="D89">
      <v>0</v>
    </nc>
  </rcc>
  <rcc rId="54539" sId="3">
    <nc r="E89">
      <f>SUM(D89/C89*100)</f>
    </nc>
  </rcc>
  <rcc rId="54540" sId="3">
    <nc r="A89" t="inlineStr">
      <is>
        <t>А4</t>
      </is>
    </nc>
  </rcc>
  <rcc rId="54541" sId="3" xfDxf="1" s="1" dxf="1">
    <nc r="B89" t="inlineStr">
      <is>
        <t>Проведение комплексных кадастровых работ на территории Чувашской Республики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район!$A$1:$G$190</formula>
    <oldFormula>район!$A$1:$G$190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31.xml><?xml version="1.0" encoding="utf-8"?>
<revisions xmlns="http://schemas.openxmlformats.org/spreadsheetml/2006/main" xmlns:r="http://schemas.openxmlformats.org/officeDocument/2006/relationships">
  <rfmt sheetId="3" sqref="C77:D77">
    <dxf>
      <numFmt numFmtId="186" formatCode="#,##0.0000"/>
    </dxf>
  </rfmt>
  <rfmt sheetId="3" sqref="C77:D77">
    <dxf>
      <numFmt numFmtId="187" formatCode="#,##0.000"/>
    </dxf>
  </rfmt>
  <rfmt sheetId="3" sqref="C77:D77">
    <dxf>
      <numFmt numFmtId="4" formatCode="#,##0.00"/>
    </dxf>
  </rfmt>
  <rfmt sheetId="3" sqref="C77:D77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1.xml><?xml version="1.0" encoding="utf-8"?>
<revisions xmlns="http://schemas.openxmlformats.org/spreadsheetml/2006/main" xmlns:r="http://schemas.openxmlformats.org/officeDocument/2006/relationships">
  <rcc rId="56541" sId="3" numFmtId="4">
    <oc r="C163">
      <v>6230.0020000000004</v>
    </oc>
    <nc r="C163">
      <v>6373.0770000000002</v>
    </nc>
  </rcc>
  <rcc rId="56542" sId="3" numFmtId="4">
    <oc r="D163">
      <v>5040.4780000000001</v>
    </oc>
    <nc r="D163">
      <v>5088.4780000000001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11.xml><?xml version="1.0" encoding="utf-8"?>
<revisions xmlns="http://schemas.openxmlformats.org/spreadsheetml/2006/main" xmlns:r="http://schemas.openxmlformats.org/officeDocument/2006/relationships">
  <rrc rId="52388" sId="3" ref="A159:XFD159" action="insertRow">
    <undo index="16" exp="area" ref3D="1" dr="$A$171:$XFD$172" dn="Z_B31C8DB7_3E78_4144_A6B5_8DE36DE63F0E_.wvu.Rows" sId="3"/>
    <undo index="26" exp="area" ref3D="1" dr="$A$175:$XFD$176" dn="Z_A54C432C_6C68_4B53_A75C_446EB3A61B2B_.wvu.Rows" sId="3"/>
    <undo index="24" exp="area" ref3D="1" dr="$A$171:$XFD$172" dn="Z_A54C432C_6C68_4B53_A75C_446EB3A61B2B_.wvu.Rows" sId="3"/>
    <undo index="12" exp="area" ref3D="1" dr="$A$171:$XFD$171" dn="Z_5C539BE6_C8E0_453F_AB5E_9E58094195EA_.wvu.Rows" sId="3"/>
    <undo index="38" exp="area" ref3D="1" dr="$A$175:$XFD$176" dn="Z_42584DC0_1D41_4C93_9B38_C388E7B8DAC4_.wvu.Rows" sId="3"/>
    <undo index="36" exp="area" ref3D="1" dr="$A$171:$XFD$172" dn="Z_42584DC0_1D41_4C93_9B38_C388E7B8DAC4_.wvu.Rows" sId="3"/>
    <undo index="0" exp="area" ref3D="1" dr="$A$171:$XFD$171" dn="Z_3DCB9AAA_F09C_4EA6_B992_F93E466D374A_.wvu.Rows" sId="3"/>
    <undo index="18" exp="area" ref3D="1" dr="$A$171:$XFD$172" dn="Z_1A52382B_3765_4E8C_903F_6B8919B7242E_.wvu.Rows" sId="3"/>
  </rrc>
  <rrc rId="52389" sId="3" ref="A159:XFD159" action="insertRow">
    <undo index="16" exp="area" ref3D="1" dr="$A$172:$XFD$173" dn="Z_B31C8DB7_3E78_4144_A6B5_8DE36DE63F0E_.wvu.Rows" sId="3"/>
    <undo index="26" exp="area" ref3D="1" dr="$A$176:$XFD$177" dn="Z_A54C432C_6C68_4B53_A75C_446EB3A61B2B_.wvu.Rows" sId="3"/>
    <undo index="24" exp="area" ref3D="1" dr="$A$172:$XFD$173" dn="Z_A54C432C_6C68_4B53_A75C_446EB3A61B2B_.wvu.Rows" sId="3"/>
    <undo index="12" exp="area" ref3D="1" dr="$A$172:$XFD$172" dn="Z_5C539BE6_C8E0_453F_AB5E_9E58094195EA_.wvu.Rows" sId="3"/>
    <undo index="38" exp="area" ref3D="1" dr="$A$176:$XFD$177" dn="Z_42584DC0_1D41_4C93_9B38_C388E7B8DAC4_.wvu.Rows" sId="3"/>
    <undo index="36" exp="area" ref3D="1" dr="$A$172:$XFD$173" dn="Z_42584DC0_1D41_4C93_9B38_C388E7B8DAC4_.wvu.Rows" sId="3"/>
    <undo index="0" exp="area" ref3D="1" dr="$A$172:$XFD$172" dn="Z_3DCB9AAA_F09C_4EA6_B992_F93E466D374A_.wvu.Rows" sId="3"/>
    <undo index="18" exp="area" ref3D="1" dr="$A$172:$XFD$173" dn="Z_1A52382B_3765_4E8C_903F_6B8919B7242E_.wvu.Rows" sId="3"/>
  </rrc>
  <rcc rId="52390" sId="3" xfDxf="1" s="1" dxf="1">
    <nc r="B159" t="inlineStr">
      <is>
        <t>Выплата денежного поощрения лучшим муниципальным учреждениям культуры, находящимся на территориях сельских поселений, и их работникам в рамках поддержки отрасли культуры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2391" sId="3" numFmtId="4">
    <nc r="C159">
      <v>85</v>
    </nc>
  </rcc>
  <rcc rId="52392" sId="3" numFmtId="4">
    <nc r="D159">
      <v>0</v>
    </nc>
  </rcc>
  <rcc rId="52393" sId="3">
    <nc r="E159">
      <f>SUM(D159/C159*100)</f>
    </nc>
  </rcc>
  <rcc rId="52394" sId="3" xfDxf="1" s="1" dxf="1">
    <nc r="B160" t="inlineStr">
      <is>
        <t>Создание модельных муниципальных библиотек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2395" sId="3" numFmtId="4">
    <nc r="C160">
      <v>5000</v>
    </nc>
  </rcc>
  <rcc rId="52396" sId="3" numFmtId="4">
    <nc r="D160">
      <v>0</v>
    </nc>
  </rcc>
  <rcc rId="52397" sId="3">
    <nc r="E160">
      <f>SUM(D160/C160*100)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район!$A$1:$G$182</formula>
    <oldFormula>район!$A$1:$G$182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111.xml><?xml version="1.0" encoding="utf-8"?>
<revisions xmlns="http://schemas.openxmlformats.org/spreadsheetml/2006/main" xmlns:r="http://schemas.openxmlformats.org/officeDocument/2006/relationships">
  <rcc rId="51301" sId="3">
    <oc r="F97">
      <f>SUM(F98:F104)</f>
    </oc>
    <nc r="F97">
      <f>SUM(F98+F99+F100+F101+F104)</f>
    </nc>
  </rcc>
  <rcc rId="51302" sId="3">
    <oc r="F105">
      <f>SUM(F106:F118)</f>
    </oc>
    <nc r="F105">
      <f>SUM(F106+F109+F114+F118)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2.xml><?xml version="1.0" encoding="utf-8"?>
<revisions xmlns="http://schemas.openxmlformats.org/spreadsheetml/2006/main" xmlns:r="http://schemas.openxmlformats.org/officeDocument/2006/relationships">
  <rcc rId="56441" sId="3" numFmtId="4">
    <oc r="C140">
      <v>7401.4</v>
    </oc>
    <nc r="C140">
      <v>7426</v>
    </nc>
  </rcc>
  <rcc rId="56442" sId="3" numFmtId="4">
    <oc r="D140">
      <v>2810.9188300000001</v>
    </oc>
    <nc r="D140">
      <v>3260.4356499999999</v>
    </nc>
  </rcc>
  <rcc rId="56443" sId="3" numFmtId="4">
    <oc r="C142">
      <v>7848.8139199999996</v>
    </oc>
    <nc r="C142">
      <v>7393.2139200000001</v>
    </nc>
  </rcc>
  <rcc rId="56444" sId="3" numFmtId="4">
    <oc r="D142">
      <v>2440.7883700000002</v>
    </oc>
    <nc r="D142">
      <v>3564.2903200000001</v>
    </nc>
  </rcc>
  <rcc rId="56445" sId="3" numFmtId="4">
    <oc r="C145">
      <v>13783.490229999999</v>
    </oc>
    <nc r="C145">
      <v>14009.86383</v>
    </nc>
  </rcc>
  <rcc rId="56446" sId="3" numFmtId="4">
    <oc r="D145">
      <v>2072.0318299999999</v>
    </oc>
    <nc r="D145">
      <v>4147.2077200000003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21.xml><?xml version="1.0" encoding="utf-8"?>
<revisions xmlns="http://schemas.openxmlformats.org/spreadsheetml/2006/main" xmlns:r="http://schemas.openxmlformats.org/officeDocument/2006/relationships">
  <rcc rId="52427" sId="3" numFmtId="4">
    <oc r="D160">
      <v>0</v>
    </oc>
    <nc r="D160">
      <v>4997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район!$A$1:$G$182</formula>
    <oldFormula>район!$A$1:$G$182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3.xml><?xml version="1.0" encoding="utf-8"?>
<revisions xmlns="http://schemas.openxmlformats.org/spreadsheetml/2006/main" xmlns:r="http://schemas.openxmlformats.org/officeDocument/2006/relationships">
  <rrc rId="52582" sId="3" ref="A120:XFD120" action="insertRow">
    <undo index="16" exp="area" ref3D="1" dr="$A$175:$XFD$176" dn="Z_B31C8DB7_3E78_4144_A6B5_8DE36DE63F0E_.wvu.Rows" sId="3"/>
    <undo index="26" exp="area" ref3D="1" dr="$A$179:$XFD$180" dn="Z_A54C432C_6C68_4B53_A75C_446EB3A61B2B_.wvu.Rows" sId="3"/>
    <undo index="24" exp="area" ref3D="1" dr="$A$175:$XFD$176" dn="Z_A54C432C_6C68_4B53_A75C_446EB3A61B2B_.wvu.Rows" sId="3"/>
    <undo index="12" exp="area" ref3D="1" dr="$A$175:$XFD$175" dn="Z_5C539BE6_C8E0_453F_AB5E_9E58094195EA_.wvu.Rows" sId="3"/>
    <undo index="38" exp="area" ref3D="1" dr="$A$179:$XFD$180" dn="Z_42584DC0_1D41_4C93_9B38_C388E7B8DAC4_.wvu.Rows" sId="3"/>
    <undo index="36" exp="area" ref3D="1" dr="$A$175:$XFD$176" dn="Z_42584DC0_1D41_4C93_9B38_C388E7B8DAC4_.wvu.Rows" sId="3"/>
    <undo index="34" exp="area" ref3D="1" dr="$A$127:$XFD$127" dn="Z_42584DC0_1D41_4C93_9B38_C388E7B8DAC4_.wvu.Rows" sId="3"/>
    <undo index="0" exp="area" ref3D="1" dr="$A$175:$XFD$175" dn="Z_3DCB9AAA_F09C_4EA6_B992_F93E466D374A_.wvu.Rows" sId="3"/>
    <undo index="18" exp="area" ref3D="1" dr="$A$175:$XFD$176" dn="Z_1A52382B_3765_4E8C_903F_6B8919B7242E_.wvu.Rows" sId="3"/>
  </rrc>
  <rcc rId="52583" sId="3" xfDxf="1" s="1" dxf="1">
    <nc r="B120" t="inlineStr">
      <is>
        <t>Основное мероприятие "Реализация мероприятий регионального проекта "Обеспечение устойчивого сокращения непригодного для проживания жилищного фонда"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2584" sId="3" numFmtId="4">
    <nc r="C120">
      <v>6879.7</v>
    </nc>
  </rcc>
  <rcc rId="52585" sId="3" numFmtId="4">
    <nc r="D120">
      <v>0</v>
    </nc>
  </rcc>
  <rcc rId="52586" sId="3">
    <nc r="E120">
      <f>SUM(D120/C120*100)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4.xml><?xml version="1.0" encoding="utf-8"?>
<revisions xmlns="http://schemas.openxmlformats.org/spreadsheetml/2006/main" xmlns:r="http://schemas.openxmlformats.org/officeDocument/2006/relationships">
  <rcc rId="53980" sId="3" numFmtId="4">
    <oc r="C162">
      <v>1274</v>
    </oc>
    <nc r="C162">
      <v>1373.9469999999999</v>
    </nc>
  </rcc>
  <rcc rId="53981" sId="3" numFmtId="4">
    <oc r="D162">
      <v>230</v>
    </oc>
    <nc r="D162">
      <v>470</v>
    </nc>
  </rcc>
  <rcc rId="53982" sId="3" numFmtId="4">
    <oc r="C160">
      <v>3516.7379999999998</v>
    </oc>
    <nc r="C160">
      <v>4096.7380000000003</v>
    </nc>
  </rcc>
  <rcc rId="53983" sId="3" numFmtId="4">
    <oc r="D160">
      <v>239.79691</v>
    </oc>
    <nc r="D160">
      <v>332.04016999999999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5.xml><?xml version="1.0" encoding="utf-8"?>
<revisions xmlns="http://schemas.openxmlformats.org/spreadsheetml/2006/main" xmlns:r="http://schemas.openxmlformats.org/officeDocument/2006/relationships">
  <rcc rId="55568" sId="3" numFmtId="4">
    <oc r="C169">
      <v>2637.5</v>
    </oc>
    <nc r="C169">
      <v>2709.5</v>
    </nc>
  </rcc>
  <rcc rId="55569" sId="3" numFmtId="4">
    <oc r="D169">
      <v>581.49599999999998</v>
    </oc>
    <nc r="D169">
      <v>2555.8339999999998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6.xml><?xml version="1.0" encoding="utf-8"?>
<revisions xmlns="http://schemas.openxmlformats.org/spreadsheetml/2006/main" xmlns:r="http://schemas.openxmlformats.org/officeDocument/2006/relationships">
  <rcc rId="56817" sId="3">
    <oc r="A2" t="inlineStr">
      <is>
        <t xml:space="preserve">                                                                                Моргаушского муниципального округа на 01.08.2023 г.</t>
      </is>
    </oc>
    <nc r="A2" t="inlineStr">
      <is>
        <t xml:space="preserve">                                                                                Моргаушского муниципального округа на 01.09.2023 г.</t>
      </is>
    </nc>
  </rcc>
  <rcc rId="56818" sId="3">
    <oc r="D4" t="inlineStr">
      <is>
        <t>исполнено на 01.08.2023 г.</t>
      </is>
    </oc>
    <nc r="D4" t="inlineStr">
      <is>
        <t>исполнено на 01.09.2023 г.</t>
      </is>
    </nc>
  </rcc>
  <rcc rId="56819" sId="3">
    <oc r="F4" t="inlineStr">
      <is>
        <t>исполнено на 01.08.2022г.</t>
      </is>
    </oc>
    <nc r="F4" t="inlineStr">
      <is>
        <t>исполнено на 01.09.2022г.</t>
      </is>
    </nc>
  </rcc>
  <rcc rId="56820" sId="3">
    <oc r="D80" t="inlineStr">
      <is>
        <t>исполнено на 01.08.2023 г.</t>
      </is>
    </oc>
    <nc r="D80" t="inlineStr">
      <is>
        <t>исполнено на 01.09.2023 г.</t>
      </is>
    </nc>
  </rcc>
  <rcc rId="56821" sId="3">
    <oc r="F80" t="inlineStr">
      <is>
        <t>исполнено на 01.08.2022г.</t>
      </is>
    </oc>
    <nc r="F80" t="inlineStr">
      <is>
        <t>исполнено на 01.09.2022г.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.xml><?xml version="1.0" encoding="utf-8"?>
<revisions xmlns="http://schemas.openxmlformats.org/spreadsheetml/2006/main" xmlns:r="http://schemas.openxmlformats.org/officeDocument/2006/relationships">
  <rcc rId="65793" sId="3" numFmtId="4">
    <oc r="D66">
      <v>1.2</v>
    </oc>
    <nc r="D66">
      <v>37.107970000000002</v>
    </nc>
  </rcc>
  <rcc rId="65794" sId="3" numFmtId="4">
    <oc r="D67">
      <v>650.69208000000003</v>
    </oc>
    <nc r="D67">
      <v>4572.9491200000002</v>
    </nc>
  </rcc>
  <rcc rId="65795" sId="3" numFmtId="4">
    <oc r="D70">
      <v>20912.400000000001</v>
    </oc>
    <nc r="D70">
      <v>31368.6</v>
    </nc>
  </rcc>
  <rcc rId="65796" sId="3" numFmtId="4">
    <oc r="C72">
      <v>178486.42149000001</v>
    </oc>
    <nc r="C72">
      <v>176067.09828999999</v>
    </nc>
  </rcc>
  <rcc rId="65797" sId="3" numFmtId="4">
    <oc r="D73">
      <v>64756.593059999999</v>
    </oc>
    <nc r="D73">
      <v>110352.95600999999</v>
    </nc>
  </rcc>
  <rcc rId="65798" sId="3" numFmtId="4">
    <oc r="D74">
      <v>3467.41516</v>
    </oc>
    <nc r="D74">
      <v>6744.1175499999999</v>
    </nc>
  </rcc>
  <rcc rId="65799" sId="3" numFmtId="4">
    <oc r="C77">
      <v>60965.263529999997</v>
    </oc>
    <nc r="C77">
      <v>0</v>
    </nc>
  </rcc>
  <rcc rId="65800" sId="3" numFmtId="4">
    <oc r="D77">
      <v>-1332.5039999999999</v>
    </oc>
    <nc r="D77">
      <v>-496.15199999999999</v>
    </nc>
  </rcc>
  <rfmt sheetId="3" sqref="C78:D78">
    <dxf>
      <numFmt numFmtId="4" formatCode="#,##0.00"/>
    </dxf>
  </rfmt>
  <rfmt sheetId="3" sqref="C78:D78">
    <dxf>
      <numFmt numFmtId="187" formatCode="#,##0.000"/>
    </dxf>
  </rfmt>
  <rfmt sheetId="3" sqref="C78:D78">
    <dxf>
      <numFmt numFmtId="186" formatCode="#,##0.0000"/>
    </dxf>
  </rfmt>
  <rfmt sheetId="3" sqref="C78:D78">
    <dxf>
      <numFmt numFmtId="172" formatCode="#,##0.00000"/>
    </dxf>
  </rfmt>
  <rfmt sheetId="3" sqref="D8">
    <dxf>
      <numFmt numFmtId="4" formatCode="#,##0.00"/>
    </dxf>
  </rfmt>
  <rfmt sheetId="3" sqref="D8">
    <dxf>
      <numFmt numFmtId="187" formatCode="#,##0.000"/>
    </dxf>
  </rfmt>
  <rfmt sheetId="3" sqref="D8">
    <dxf>
      <numFmt numFmtId="186" formatCode="#,##0.0000"/>
    </dxf>
  </rfmt>
  <rfmt sheetId="3" sqref="D8">
    <dxf>
      <numFmt numFmtId="172" formatCode="#,##0.00000"/>
    </dxf>
  </rfmt>
  <rfmt sheetId="3" sqref="D8">
    <dxf>
      <numFmt numFmtId="186" formatCode="#,##0.0000"/>
    </dxf>
  </rfmt>
  <rfmt sheetId="3" sqref="D8">
    <dxf>
      <numFmt numFmtId="187" formatCode="#,##0.000"/>
    </dxf>
  </rfmt>
  <rfmt sheetId="3" sqref="D8">
    <dxf>
      <numFmt numFmtId="4" formatCode="#,##0.00"/>
    </dxf>
  </rfmt>
  <rfmt sheetId="3" sqref="D8">
    <dxf>
      <numFmt numFmtId="167" formatCode="#,##0.0"/>
    </dxf>
  </rfmt>
  <rfmt sheetId="3" sqref="D13">
    <dxf>
      <numFmt numFmtId="4" formatCode="#,##0.00"/>
    </dxf>
  </rfmt>
  <rfmt sheetId="3" sqref="D13">
    <dxf>
      <numFmt numFmtId="187" formatCode="#,##0.000"/>
    </dxf>
  </rfmt>
  <rfmt sheetId="3" sqref="D13">
    <dxf>
      <numFmt numFmtId="186" formatCode="#,##0.0000"/>
    </dxf>
  </rfmt>
  <rfmt sheetId="3" sqref="D13">
    <dxf>
      <numFmt numFmtId="172" formatCode="#,##0.00000"/>
    </dxf>
  </rfmt>
  <rfmt sheetId="3" sqref="D13">
    <dxf>
      <numFmt numFmtId="186" formatCode="#,##0.0000"/>
    </dxf>
  </rfmt>
  <rfmt sheetId="3" sqref="D13">
    <dxf>
      <numFmt numFmtId="187" formatCode="#,##0.000"/>
    </dxf>
  </rfmt>
  <rfmt sheetId="3" sqref="D13">
    <dxf>
      <numFmt numFmtId="4" formatCode="#,##0.00"/>
    </dxf>
  </rfmt>
  <rfmt sheetId="3" sqref="D13">
    <dxf>
      <numFmt numFmtId="167" formatCode="#,##0.0"/>
    </dxf>
  </rfmt>
  <rfmt sheetId="3" sqref="D18">
    <dxf>
      <numFmt numFmtId="4" formatCode="#,##0.00"/>
    </dxf>
  </rfmt>
  <rfmt sheetId="3" sqref="D18">
    <dxf>
      <numFmt numFmtId="187" formatCode="#,##0.000"/>
    </dxf>
  </rfmt>
  <rfmt sheetId="3" sqref="D18">
    <dxf>
      <numFmt numFmtId="186" formatCode="#,##0.0000"/>
    </dxf>
  </rfmt>
  <rfmt sheetId="3" sqref="D18">
    <dxf>
      <numFmt numFmtId="172" formatCode="#,##0.00000"/>
    </dxf>
  </rfmt>
  <rfmt sheetId="3" sqref="D18">
    <dxf>
      <numFmt numFmtId="186" formatCode="#,##0.0000"/>
    </dxf>
  </rfmt>
  <rfmt sheetId="3" sqref="D18">
    <dxf>
      <numFmt numFmtId="187" formatCode="#,##0.000"/>
    </dxf>
  </rfmt>
  <rfmt sheetId="3" sqref="D18">
    <dxf>
      <numFmt numFmtId="4" formatCode="#,##0.00"/>
    </dxf>
  </rfmt>
  <rfmt sheetId="3" sqref="D18">
    <dxf>
      <numFmt numFmtId="167" formatCode="#,##0.0"/>
    </dxf>
  </rfmt>
  <rfmt sheetId="3" sqref="D26">
    <dxf>
      <numFmt numFmtId="4" formatCode="#,##0.00"/>
    </dxf>
  </rfmt>
  <rfmt sheetId="3" sqref="D26">
    <dxf>
      <numFmt numFmtId="187" formatCode="#,##0.000"/>
    </dxf>
  </rfmt>
  <rfmt sheetId="3" sqref="D26">
    <dxf>
      <numFmt numFmtId="186" formatCode="#,##0.0000"/>
    </dxf>
  </rfmt>
  <rfmt sheetId="3" sqref="D26">
    <dxf>
      <numFmt numFmtId="172" formatCode="#,##0.00000"/>
    </dxf>
  </rfmt>
  <rfmt sheetId="3" sqref="D26">
    <dxf>
      <numFmt numFmtId="186" formatCode="#,##0.0000"/>
    </dxf>
  </rfmt>
  <rfmt sheetId="3" sqref="D26">
    <dxf>
      <numFmt numFmtId="187" formatCode="#,##0.000"/>
    </dxf>
  </rfmt>
  <rfmt sheetId="3" sqref="D26">
    <dxf>
      <numFmt numFmtId="4" formatCode="#,##0.00"/>
    </dxf>
  </rfmt>
  <rfmt sheetId="3" sqref="D28">
    <dxf>
      <numFmt numFmtId="4" formatCode="#,##0.00"/>
    </dxf>
  </rfmt>
  <rfmt sheetId="3" sqref="D28">
    <dxf>
      <numFmt numFmtId="187" formatCode="#,##0.000"/>
    </dxf>
  </rfmt>
  <rfmt sheetId="3" sqref="D28">
    <dxf>
      <numFmt numFmtId="186" formatCode="#,##0.0000"/>
    </dxf>
  </rfmt>
  <rfmt sheetId="3" sqref="D28">
    <dxf>
      <numFmt numFmtId="172" formatCode="#,##0.00000"/>
    </dxf>
  </rfmt>
  <rfmt sheetId="3" sqref="D28">
    <dxf>
      <numFmt numFmtId="186" formatCode="#,##0.0000"/>
    </dxf>
  </rfmt>
  <rfmt sheetId="3" sqref="D28">
    <dxf>
      <numFmt numFmtId="187" formatCode="#,##0.000"/>
    </dxf>
  </rfmt>
  <rfmt sheetId="3" sqref="D28">
    <dxf>
      <numFmt numFmtId="4" formatCode="#,##0.00"/>
    </dxf>
  </rfmt>
  <rfmt sheetId="3" sqref="D28">
    <dxf>
      <numFmt numFmtId="167" formatCode="#,##0.0"/>
    </dxf>
  </rfmt>
  <rfmt sheetId="3" sqref="D38">
    <dxf>
      <numFmt numFmtId="187" formatCode="#,##0.000"/>
    </dxf>
  </rfmt>
  <rfmt sheetId="3" sqref="D38">
    <dxf>
      <numFmt numFmtId="186" formatCode="#,##0.0000"/>
    </dxf>
  </rfmt>
  <rfmt sheetId="3" sqref="D38">
    <dxf>
      <numFmt numFmtId="172" formatCode="#,##0.00000"/>
    </dxf>
  </rfmt>
  <rfmt sheetId="3" sqref="D38">
    <dxf>
      <numFmt numFmtId="186" formatCode="#,##0.0000"/>
    </dxf>
  </rfmt>
  <rfmt sheetId="3" sqref="D38">
    <dxf>
      <numFmt numFmtId="187" formatCode="#,##0.000"/>
    </dxf>
  </rfmt>
  <rfmt sheetId="3" sqref="D38">
    <dxf>
      <numFmt numFmtId="4" formatCode="#,##0.00"/>
    </dxf>
  </rfmt>
  <rfmt sheetId="3" sqref="D38">
    <dxf>
      <numFmt numFmtId="167" formatCode="#,##0.0"/>
    </dxf>
  </rfmt>
  <rfmt sheetId="3" sqref="D48">
    <dxf>
      <numFmt numFmtId="4" formatCode="#,##0.00"/>
    </dxf>
  </rfmt>
  <rfmt sheetId="3" sqref="D48">
    <dxf>
      <numFmt numFmtId="187" formatCode="#,##0.000"/>
    </dxf>
  </rfmt>
  <rfmt sheetId="3" sqref="D48">
    <dxf>
      <numFmt numFmtId="186" formatCode="#,##0.0000"/>
    </dxf>
  </rfmt>
  <rfmt sheetId="3" sqref="D48">
    <dxf>
      <numFmt numFmtId="172" formatCode="#,##0.00000"/>
    </dxf>
  </rfmt>
  <rfmt sheetId="3" sqref="D48">
    <dxf>
      <numFmt numFmtId="186" formatCode="#,##0.0000"/>
    </dxf>
  </rfmt>
  <rfmt sheetId="3" sqref="D48">
    <dxf>
      <numFmt numFmtId="187" formatCode="#,##0.000"/>
    </dxf>
  </rfmt>
  <rfmt sheetId="3" sqref="D48">
    <dxf>
      <numFmt numFmtId="4" formatCode="#,##0.00"/>
    </dxf>
  </rfmt>
  <rfmt sheetId="3" sqref="D48">
    <dxf>
      <numFmt numFmtId="167" formatCode="#,##0.0"/>
    </dxf>
  </rfmt>
  <rfmt sheetId="3" sqref="D50">
    <dxf>
      <numFmt numFmtId="4" formatCode="#,##0.00"/>
    </dxf>
  </rfmt>
  <rfmt sheetId="3" sqref="D50">
    <dxf>
      <numFmt numFmtId="187" formatCode="#,##0.000"/>
    </dxf>
  </rfmt>
  <rfmt sheetId="3" sqref="D50">
    <dxf>
      <numFmt numFmtId="186" formatCode="#,##0.0000"/>
    </dxf>
  </rfmt>
  <rfmt sheetId="3" sqref="D50">
    <dxf>
      <numFmt numFmtId="172" formatCode="#,##0.00000"/>
    </dxf>
  </rfmt>
  <rfmt sheetId="3" sqref="D50">
    <dxf>
      <numFmt numFmtId="186" formatCode="#,##0.0000"/>
    </dxf>
  </rfmt>
  <rfmt sheetId="3" sqref="D50">
    <dxf>
      <numFmt numFmtId="187" formatCode="#,##0.000"/>
    </dxf>
  </rfmt>
  <rfmt sheetId="3" sqref="D50">
    <dxf>
      <numFmt numFmtId="4" formatCode="#,##0.00"/>
    </dxf>
  </rfmt>
  <rfmt sheetId="3" sqref="D50">
    <dxf>
      <numFmt numFmtId="167" formatCode="#,##0.0"/>
    </dxf>
  </rfmt>
  <rfmt sheetId="3" sqref="D53">
    <dxf>
      <numFmt numFmtId="4" formatCode="#,##0.00"/>
    </dxf>
  </rfmt>
  <rfmt sheetId="3" sqref="D53">
    <dxf>
      <numFmt numFmtId="187" formatCode="#,##0.000"/>
    </dxf>
  </rfmt>
  <rfmt sheetId="3" sqref="D53">
    <dxf>
      <numFmt numFmtId="186" formatCode="#,##0.0000"/>
    </dxf>
  </rfmt>
  <rfmt sheetId="3" sqref="D53">
    <dxf>
      <numFmt numFmtId="172" formatCode="#,##0.00000"/>
    </dxf>
  </rfmt>
  <rfmt sheetId="3" sqref="D53">
    <dxf>
      <numFmt numFmtId="186" formatCode="#,##0.0000"/>
    </dxf>
  </rfmt>
  <rfmt sheetId="3" sqref="D53">
    <dxf>
      <numFmt numFmtId="187" formatCode="#,##0.000"/>
    </dxf>
  </rfmt>
  <rfmt sheetId="3" sqref="D53">
    <dxf>
      <numFmt numFmtId="4" formatCode="#,##0.00"/>
    </dxf>
  </rfmt>
  <rfmt sheetId="3" sqref="D53">
    <dxf>
      <numFmt numFmtId="167" formatCode="#,##0.0"/>
    </dxf>
  </rfmt>
  <rfmt sheetId="3" sqref="D59">
    <dxf>
      <numFmt numFmtId="4" formatCode="#,##0.00"/>
    </dxf>
  </rfmt>
  <rfmt sheetId="3" sqref="D59">
    <dxf>
      <numFmt numFmtId="187" formatCode="#,##0.000"/>
    </dxf>
  </rfmt>
  <rfmt sheetId="3" sqref="D59">
    <dxf>
      <numFmt numFmtId="186" formatCode="#,##0.0000"/>
    </dxf>
  </rfmt>
  <rfmt sheetId="3" sqref="D59">
    <dxf>
      <numFmt numFmtId="172" formatCode="#,##0.00000"/>
    </dxf>
  </rfmt>
  <rfmt sheetId="3" sqref="D59">
    <dxf>
      <numFmt numFmtId="186" formatCode="#,##0.0000"/>
    </dxf>
  </rfmt>
  <rfmt sheetId="3" sqref="D59">
    <dxf>
      <numFmt numFmtId="187" formatCode="#,##0.000"/>
    </dxf>
  </rfmt>
  <rfmt sheetId="3" sqref="D59">
    <dxf>
      <numFmt numFmtId="4" formatCode="#,##0.00"/>
    </dxf>
  </rfmt>
  <rfmt sheetId="3" sqref="D59">
    <dxf>
      <numFmt numFmtId="167" formatCode="#,##0.0"/>
    </dxf>
  </rfmt>
  <rfmt sheetId="3" sqref="D65">
    <dxf>
      <numFmt numFmtId="4" formatCode="#,##0.00"/>
    </dxf>
  </rfmt>
  <rfmt sheetId="3" sqref="D65">
    <dxf>
      <numFmt numFmtId="187" formatCode="#,##0.000"/>
    </dxf>
  </rfmt>
  <rfmt sheetId="3" sqref="D65">
    <dxf>
      <numFmt numFmtId="186" formatCode="#,##0.0000"/>
    </dxf>
  </rfmt>
  <rfmt sheetId="3" sqref="D65">
    <dxf>
      <numFmt numFmtId="172" formatCode="#,##0.00000"/>
    </dxf>
  </rfmt>
  <rfmt sheetId="3" sqref="D65">
    <dxf>
      <numFmt numFmtId="186" formatCode="#,##0.0000"/>
    </dxf>
  </rfmt>
  <rfmt sheetId="3" sqref="D65">
    <dxf>
      <numFmt numFmtId="187" formatCode="#,##0.000"/>
    </dxf>
  </rfmt>
  <rfmt sheetId="3" sqref="D65">
    <dxf>
      <numFmt numFmtId="4" formatCode="#,##0.00"/>
    </dxf>
  </rfmt>
  <rfmt sheetId="3" sqref="D65">
    <dxf>
      <numFmt numFmtId="167" formatCode="#,##0.0"/>
    </dxf>
  </rfmt>
  <rfmt sheetId="3" sqref="D69">
    <dxf>
      <numFmt numFmtId="4" formatCode="#,##0.00"/>
    </dxf>
  </rfmt>
  <rfmt sheetId="3" sqref="D69">
    <dxf>
      <numFmt numFmtId="187" formatCode="#,##0.000"/>
    </dxf>
  </rfmt>
  <rfmt sheetId="3" sqref="D69">
    <dxf>
      <numFmt numFmtId="186" formatCode="#,##0.0000"/>
    </dxf>
  </rfmt>
  <rfmt sheetId="3" sqref="D69">
    <dxf>
      <numFmt numFmtId="172" formatCode="#,##0.00000"/>
    </dxf>
  </rfmt>
  <rcc rId="65801" sId="3" numFmtId="4">
    <oc r="D72">
      <v>37553.773430000001</v>
    </oc>
    <nc r="D72">
      <v>57662.976730000002</v>
    </nc>
  </rcc>
  <rfmt sheetId="3" sqref="D69">
    <dxf>
      <numFmt numFmtId="186" formatCode="#,##0.0000"/>
    </dxf>
  </rfmt>
  <rfmt sheetId="3" sqref="D69">
    <dxf>
      <numFmt numFmtId="187" formatCode="#,##0.000"/>
    </dxf>
  </rfmt>
  <rfmt sheetId="3" sqref="D69">
    <dxf>
      <numFmt numFmtId="4" formatCode="#,##0.00"/>
    </dxf>
  </rfmt>
  <rfmt sheetId="3" sqref="D69">
    <dxf>
      <numFmt numFmtId="167" formatCode="#,##0.0"/>
    </dxf>
  </rfmt>
  <rfmt sheetId="3" sqref="C78:D78">
    <dxf>
      <numFmt numFmtId="186" formatCode="#,##0.0000"/>
    </dxf>
  </rfmt>
  <rfmt sheetId="3" sqref="C78:D78">
    <dxf>
      <numFmt numFmtId="187" formatCode="#,##0.000"/>
    </dxf>
  </rfmt>
  <rfmt sheetId="3" sqref="C78:D78">
    <dxf>
      <numFmt numFmtId="4" formatCode="#,##0.00"/>
    </dxf>
  </rfmt>
  <rfmt sheetId="3" sqref="C78:D7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район!$A$1:$G$199</formula>
    <oldFormula>район!$A$1:$G$199</oldFormula>
  </rdn>
  <rdn rId="0" localSheetId="3" customView="1" name="Z_61528DAC_5C4C_48F4_ADE2_8A724B05A086_.wvu.Rows" hidden="1" oldHidden="1">
    <formula>район!$195:$195</formula>
    <oldFormula>район!$195:$195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.xml><?xml version="1.0" encoding="utf-8"?>
<revisions xmlns="http://schemas.openxmlformats.org/spreadsheetml/2006/main" xmlns:r="http://schemas.openxmlformats.org/officeDocument/2006/relationships">
  <rrc rId="64234" sId="3" ref="A145:XFD145" action="insertRow">
    <undo index="0" exp="area" ref3D="1" dr="$A$193:$XFD$193" dn="Z_61528DAC_5C4C_48F4_ADE2_8A724B05A086_.wvu.Rows" sId="3"/>
    <undo index="16" exp="area" ref3D="1" dr="$A$188:$XFD$189" dn="Z_B31C8DB7_3E78_4144_A6B5_8DE36DE63F0E_.wvu.Rows" sId="3"/>
    <undo index="26" exp="area" ref3D="1" dr="$A$192:$XFD$193" dn="Z_A54C432C_6C68_4B53_A75C_446EB3A61B2B_.wvu.Rows" sId="3"/>
    <undo index="24" exp="area" ref3D="1" dr="$A$188:$XFD$189" dn="Z_A54C432C_6C68_4B53_A75C_446EB3A61B2B_.wvu.Rows" sId="3"/>
    <undo index="12" exp="area" ref3D="1" dr="$A$188:$XFD$188" dn="Z_5C539BE6_C8E0_453F_AB5E_9E58094195EA_.wvu.Rows" sId="3"/>
    <undo index="38" exp="area" ref3D="1" dr="$A$192:$XFD$193" dn="Z_42584DC0_1D41_4C93_9B38_C388E7B8DAC4_.wvu.Rows" sId="3"/>
    <undo index="36" exp="area" ref3D="1" dr="$A$188:$XFD$189" dn="Z_42584DC0_1D41_4C93_9B38_C388E7B8DAC4_.wvu.Rows" sId="3"/>
    <undo index="0" exp="area" ref3D="1" dr="$A$188:$XFD$188" dn="Z_3DCB9AAA_F09C_4EA6_B992_F93E466D374A_.wvu.Rows" sId="3"/>
    <undo index="18" exp="area" ref3D="1" dr="$A$188:$XFD$189" dn="Z_1A52382B_3765_4E8C_903F_6B8919B7242E_.wvu.Rows" sId="3"/>
  </rrc>
  <rrc rId="64235" sId="3" ref="A145:XFD145" action="insertRow">
    <undo index="0" exp="area" ref3D="1" dr="$A$194:$XFD$194" dn="Z_61528DAC_5C4C_48F4_ADE2_8A724B05A086_.wvu.Rows" sId="3"/>
    <undo index="16" exp="area" ref3D="1" dr="$A$189:$XFD$190" dn="Z_B31C8DB7_3E78_4144_A6B5_8DE36DE63F0E_.wvu.Rows" sId="3"/>
    <undo index="26" exp="area" ref3D="1" dr="$A$193:$XFD$194" dn="Z_A54C432C_6C68_4B53_A75C_446EB3A61B2B_.wvu.Rows" sId="3"/>
    <undo index="24" exp="area" ref3D="1" dr="$A$189:$XFD$190" dn="Z_A54C432C_6C68_4B53_A75C_446EB3A61B2B_.wvu.Rows" sId="3"/>
    <undo index="12" exp="area" ref3D="1" dr="$A$189:$XFD$189" dn="Z_5C539BE6_C8E0_453F_AB5E_9E58094195EA_.wvu.Rows" sId="3"/>
    <undo index="38" exp="area" ref3D="1" dr="$A$193:$XFD$194" dn="Z_42584DC0_1D41_4C93_9B38_C388E7B8DAC4_.wvu.Rows" sId="3"/>
    <undo index="36" exp="area" ref3D="1" dr="$A$189:$XFD$190" dn="Z_42584DC0_1D41_4C93_9B38_C388E7B8DAC4_.wvu.Rows" sId="3"/>
    <undo index="0" exp="area" ref3D="1" dr="$A$189:$XFD$189" dn="Z_3DCB9AAA_F09C_4EA6_B992_F93E466D374A_.wvu.Rows" sId="3"/>
    <undo index="18" exp="area" ref3D="1" dr="$A$189:$XFD$190" dn="Z_1A52382B_3765_4E8C_903F_6B8919B7242E_.wvu.Rows" sId="3"/>
  </rrc>
  <rcc rId="64236" sId="3">
    <nc r="A145" t="inlineStr">
      <is>
        <t>Ч32</t>
      </is>
    </nc>
  </rcc>
  <rcc rId="64237" sId="3">
    <nc r="A146" t="inlineStr">
      <is>
        <t>Ч36</t>
      </is>
    </nc>
  </rcc>
  <rcc rId="64238" sId="3" xfDxf="1" s="1" dxf="1">
    <nc r="B145" t="inlineStr">
      <is>
        <t>Организация экологических мероприятий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64239" sId="3" numFmtId="4">
    <nc r="C145">
      <v>650</v>
    </nc>
  </rcc>
  <rcc rId="64240" sId="3" numFmtId="4">
    <nc r="D145">
      <v>0</v>
    </nc>
  </rcc>
  <rcc rId="64241" sId="3" numFmtId="4">
    <nc r="C146">
      <v>1500</v>
    </nc>
  </rcc>
  <rcc rId="64242" sId="3" numFmtId="4">
    <nc r="D146">
      <v>0</v>
    </nc>
  </rcc>
  <rcc rId="64243" sId="3" xfDxf="1" s="1" dxf="1">
    <nc r="B146" t="inlineStr">
      <is>
        <t>Обеспечение контейнерами и бункерами для твердых коммунальных отходов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район!$A$1:$G$199</formula>
    <oldFormula>район!$A$1:$G$199</oldFormula>
  </rdn>
  <rdn rId="0" localSheetId="3" customView="1" name="Z_61528DAC_5C4C_48F4_ADE2_8A724B05A086_.wvu.Rows" hidden="1" oldHidden="1">
    <formula>район!$195:$195</formula>
    <oldFormula>район!$195:$195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.xml><?xml version="1.0" encoding="utf-8"?>
<revisions xmlns="http://schemas.openxmlformats.org/spreadsheetml/2006/main" xmlns:r="http://schemas.openxmlformats.org/officeDocument/2006/relationships">
  <rrc rId="50790" sId="3" ref="A121:XFD121" action="insertRow">
    <undo index="0" exp="area" ref3D="1" dr="$A$143:$XFD$143" dn="Z_61528DAC_5C4C_48F4_ADE2_8A724B05A086_.wvu.Rows" sId="3"/>
    <undo index="10" exp="area" ref3D="1" dr="$A$143:$XFD$144" dn="Z_F85EE840_0C31_454A_8951_832C2E9E0600_.wvu.Rows" sId="3"/>
    <undo index="16" exp="area" ref3D="1" dr="$A$143:$XFD$145" dn="Z_B31C8DB7_3E78_4144_A6B5_8DE36DE63F0E_.wvu.Rows" sId="3"/>
    <undo index="26" exp="area" ref3D="1" dr="$A$148:$XFD$149" dn="Z_A54C432C_6C68_4B53_A75C_446EB3A61B2B_.wvu.Rows" sId="3"/>
    <undo index="24" exp="area" ref3D="1" dr="$A$143:$XFD$145" dn="Z_A54C432C_6C68_4B53_A75C_446EB3A61B2B_.wvu.Rows" sId="3"/>
    <undo index="12" exp="area" ref3D="1" dr="$A$143:$XFD$144" dn="Z_5C539BE6_C8E0_453F_AB5E_9E58094195EA_.wvu.Rows" sId="3"/>
    <undo index="38" exp="area" ref3D="1" dr="$A$148:$XFD$149" dn="Z_42584DC0_1D41_4C93_9B38_C388E7B8DAC4_.wvu.Rows" sId="3"/>
    <undo index="36" exp="area" ref3D="1" dr="$A$143:$XFD$145" dn="Z_42584DC0_1D41_4C93_9B38_C388E7B8DAC4_.wvu.Rows" sId="3"/>
    <undo index="0" exp="area" ref3D="1" dr="$A$143:$XFD$144" dn="Z_3DCB9AAA_F09C_4EA6_B992_F93E466D374A_.wvu.Rows" sId="3"/>
    <undo index="18" exp="area" ref3D="1" dr="$A$143:$XFD$145" dn="Z_1A52382B_3765_4E8C_903F_6B8919B7242E_.wvu.Rows" sId="3"/>
  </rrc>
  <rcc rId="50791" sId="3">
    <nc r="A121" t="inlineStr">
      <is>
        <t>Ч36</t>
      </is>
    </nc>
  </rcc>
  <rcc rId="50792" sId="3" numFmtId="4">
    <nc r="C121">
      <v>1950.088</v>
    </nc>
  </rcc>
  <rfmt sheetId="3" xfDxf="1" s="1" sqref="B121" start="0" length="0">
    <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</rfmt>
  <rcc rId="50793" sId="3">
    <nc r="B121" t="inlineStr">
      <is>
        <t>Обращение с отходами, в том числе с твердыми коммунальными отходами, на территории Чувашской Республики" муниципальной программы "Развитие потенциала природно-сырьевых ресурсов и обеспечение экологической безопасности"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район!$A$1:$G$154</formula>
    <oldFormula>район!$A$1:$G$154</oldFormula>
  </rdn>
  <rdn rId="0" localSheetId="3" customView="1" name="Z_61528DAC_5C4C_48F4_ADE2_8A724B05A086_.wvu.Rows" hidden="1" oldHidden="1">
    <formula>район!$144:$144</formula>
    <oldFormula>район!$144:$144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.xml><?xml version="1.0" encoding="utf-8"?>
<revisions xmlns="http://schemas.openxmlformats.org/spreadsheetml/2006/main" xmlns:r="http://schemas.openxmlformats.org/officeDocument/2006/relationships">
  <rfmt sheetId="3" sqref="C78:D78">
    <dxf>
      <numFmt numFmtId="186" formatCode="#,##0.0000"/>
    </dxf>
  </rfmt>
  <rfmt sheetId="3" sqref="C78:D78">
    <dxf>
      <numFmt numFmtId="187" formatCode="#,##0.000"/>
    </dxf>
  </rfmt>
  <rfmt sheetId="3" sqref="C78:D78">
    <dxf>
      <numFmt numFmtId="4" formatCode="#,##0.00"/>
    </dxf>
  </rfmt>
  <rfmt sheetId="3" sqref="C78:D7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1.xml><?xml version="1.0" encoding="utf-8"?>
<revisions xmlns="http://schemas.openxmlformats.org/spreadsheetml/2006/main" xmlns:r="http://schemas.openxmlformats.org/officeDocument/2006/relationships">
  <rcc rId="50388" sId="3" numFmtId="4">
    <oc r="D7">
      <v>36844.526619999997</v>
    </oc>
    <nc r="D7">
      <v>44792.297910000001</v>
    </nc>
  </rcc>
  <rcc rId="50389" sId="3" numFmtId="4">
    <oc r="D9">
      <v>3114.9003899999998</v>
    </oc>
    <nc r="D9">
      <v>3912.36661</v>
    </nc>
  </rcc>
  <rcc rId="50390" sId="3" numFmtId="4">
    <oc r="D10">
      <v>14.302060000000001</v>
    </oc>
    <nc r="D10">
      <v>19.412369999999999</v>
    </nc>
  </rcc>
  <rcc rId="50391" sId="3" numFmtId="4">
    <oc r="D11">
      <v>3316.9546999999998</v>
    </oc>
    <nc r="D11">
      <v>4143.6337000000003</v>
    </nc>
  </rcc>
  <rcc rId="50392" sId="3" numFmtId="4">
    <oc r="D12">
      <v>-385.80509999999998</v>
    </oc>
    <nc r="D12">
      <v>-487.46820000000002</v>
    </nc>
  </rcc>
  <rcc rId="50393" sId="3" numFmtId="4">
    <oc r="D14">
      <v>9301.7455100000006</v>
    </oc>
    <nc r="D14">
      <v>10582.513870000001</v>
    </nc>
  </rcc>
  <rcc rId="50394" sId="3" numFmtId="4">
    <oc r="D15">
      <v>-62.381369999999997</v>
    </oc>
    <nc r="D15">
      <v>-57.604320000000001</v>
    </nc>
  </rcc>
  <rcc rId="50395" sId="3" numFmtId="4">
    <oc r="D16">
      <v>1855.7763199999999</v>
    </oc>
    <nc r="D16">
      <v>1978.3315399999999</v>
    </nc>
  </rcc>
  <rcc rId="50396" sId="3" numFmtId="4">
    <oc r="D17">
      <v>596.89899000000003</v>
    </oc>
    <nc r="D17">
      <v>620.28696000000002</v>
    </nc>
  </rcc>
  <rcc rId="50397" sId="3" numFmtId="4">
    <oc r="D19">
      <v>346.43311</v>
    </oc>
    <nc r="D19">
      <v>475.48432000000003</v>
    </nc>
  </rcc>
  <rcc rId="50398" sId="3" numFmtId="4">
    <oc r="D21">
      <v>245.02213</v>
    </oc>
    <nc r="D21">
      <v>270.30149999999998</v>
    </nc>
  </rcc>
  <rcc rId="50399" sId="3" numFmtId="4">
    <oc r="D22">
      <v>1981.48189</v>
    </oc>
    <nc r="D22">
      <v>2195.60536</v>
    </nc>
  </rcc>
  <rcc rId="50400" sId="3" numFmtId="4">
    <nc r="C23">
      <v>4000</v>
    </nc>
  </rcc>
  <rcc rId="50401" sId="3" numFmtId="4">
    <nc r="D23">
      <v>1797.3459499999999</v>
    </nc>
  </rcc>
  <rcc rId="50402" sId="3">
    <nc r="E23">
      <f>SUM(D23/C23*100)</f>
    </nc>
  </rcc>
  <rcc rId="50403" sId="3" numFmtId="4">
    <nc r="C24">
      <v>11114</v>
    </nc>
  </rcc>
  <rcc rId="50404" sId="3" numFmtId="4">
    <nc r="D24">
      <v>398.25941</v>
    </nc>
  </rcc>
  <rcc rId="50405" sId="3">
    <nc r="E24">
      <f>SUM(D24/C24*100)</f>
    </nc>
  </rcc>
  <rrc rId="50406" sId="3" ref="A22:XFD22" action="insertRow">
    <undo index="10" exp="area" ref3D="1" dr="$A$142:$XFD$143" dn="Z_F85EE840_0C31_454A_8951_832C2E9E0600_.wvu.Rows" sId="3"/>
    <undo index="8" exp="area" ref3D="1" dr="$A$55:$XFD$56" dn="Z_F85EE840_0C31_454A_8951_832C2E9E0600_.wvu.Rows" sId="3"/>
    <undo index="6" exp="area" ref3D="1" dr="$A$43:$XFD$43" dn="Z_F85EE840_0C31_454A_8951_832C2E9E0600_.wvu.Rows" sId="3"/>
    <undo index="4" exp="area" ref3D="1" dr="$A$39:$XFD$39" dn="Z_F85EE840_0C31_454A_8951_832C2E9E0600_.wvu.Rows" sId="3"/>
    <undo index="2" exp="area" ref3D="1" dr="$A$29:$XFD$30" dn="Z_F85EE840_0C31_454A_8951_832C2E9E0600_.wvu.Rows" sId="3"/>
    <undo index="16" exp="area" ref3D="1" dr="$A$142:$XFD$144" dn="Z_B31C8DB7_3E78_4144_A6B5_8DE36DE63F0E_.wvu.Rows" sId="3"/>
    <undo index="12" exp="area" ref3D="1" dr="$A$90:$XFD$90" dn="Z_B31C8DB7_3E78_4144_A6B5_8DE36DE63F0E_.wvu.Rows" sId="3"/>
    <undo index="6" exp="area" ref3D="1" dr="$A$55:$XFD$56" dn="Z_B31C8DB7_3E78_4144_A6B5_8DE36DE63F0E_.wvu.Rows" sId="3"/>
    <undo index="4" exp="area" ref3D="1" dr="$A$32:$XFD$34" dn="Z_B31C8DB7_3E78_4144_A6B5_8DE36DE63F0E_.wvu.Rows" sId="3"/>
    <undo index="2" exp="area" ref3D="1" dr="$A$22:$XFD$22" dn="Z_B31C8DB7_3E78_4144_A6B5_8DE36DE63F0E_.wvu.Rows" sId="3"/>
    <undo index="26" exp="area" ref3D="1" dr="$A$147:$XFD$148" dn="Z_A54C432C_6C68_4B53_A75C_446EB3A61B2B_.wvu.Rows" sId="3"/>
    <undo index="24" exp="area" ref3D="1" dr="$A$142:$XFD$144" dn="Z_A54C432C_6C68_4B53_A75C_446EB3A61B2B_.wvu.Rows" sId="3"/>
    <undo index="20" exp="area" ref3D="1" dr="$A$90:$XFD$90" dn="Z_A54C432C_6C68_4B53_A75C_446EB3A61B2B_.wvu.Rows" sId="3"/>
    <undo index="12" exp="area" ref3D="1" dr="$A$55:$XFD$56" dn="Z_A54C432C_6C68_4B53_A75C_446EB3A61B2B_.wvu.Rows" sId="3"/>
    <undo index="10" exp="area" ref3D="1" dr="$A$43:$XFD$43" dn="Z_A54C432C_6C68_4B53_A75C_446EB3A61B2B_.wvu.Rows" sId="3"/>
    <undo index="8" exp="area" ref3D="1" dr="$A$39:$XFD$39" dn="Z_A54C432C_6C68_4B53_A75C_446EB3A61B2B_.wvu.Rows" sId="3"/>
    <undo index="6" exp="area" ref3D="1" dr="$A$31:$XFD$35" dn="Z_A54C432C_6C68_4B53_A75C_446EB3A61B2B_.wvu.Rows" sId="3"/>
    <undo index="4" exp="area" ref3D="1" dr="$A$29:$XFD$29" dn="Z_A54C432C_6C68_4B53_A75C_446EB3A61B2B_.wvu.Rows" sId="3"/>
    <undo index="2" exp="area" ref3D="1" dr="$A$22:$XFD$22" dn="Z_A54C432C_6C68_4B53_A75C_446EB3A61B2B_.wvu.Rows" sId="3"/>
    <undo index="0" exp="area" ref3D="1" dr="$A$142:$XFD$142" dn="Z_61528DAC_5C4C_48F4_ADE2_8A724B05A086_.wvu.Rows" sId="3"/>
    <undo index="12" exp="area" ref3D="1" dr="$A$142:$XFD$143" dn="Z_5C539BE6_C8E0_453F_AB5E_9E58094195EA_.wvu.Rows" sId="3"/>
    <undo index="8" exp="area" ref3D="1" dr="$A$55:$XFD$56" dn="Z_5C539BE6_C8E0_453F_AB5E_9E58094195EA_.wvu.Rows" sId="3"/>
    <undo index="6" exp="area" ref3D="1" dr="$A$43:$XFD$43" dn="Z_5C539BE6_C8E0_453F_AB5E_9E58094195EA_.wvu.Rows" sId="3"/>
    <undo index="4" exp="area" ref3D="1" dr="$A$39:$XFD$39" dn="Z_5C539BE6_C8E0_453F_AB5E_9E58094195EA_.wvu.Rows" sId="3"/>
    <undo index="2" exp="area" ref3D="1" dr="$A$29:$XFD$30" dn="Z_5C539BE6_C8E0_453F_AB5E_9E58094195EA_.wvu.Rows" sId="3"/>
    <undo index="38" exp="area" ref3D="1" dr="$A$147:$XFD$148" dn="Z_42584DC0_1D41_4C93_9B38_C388E7B8DAC4_.wvu.Rows" sId="3"/>
    <undo index="36" exp="area" ref3D="1" dr="$A$142:$XFD$144" dn="Z_42584DC0_1D41_4C93_9B38_C388E7B8DAC4_.wvu.Rows" sId="3"/>
    <undo index="34" exp="area" ref3D="1" dr="$A$115:$XFD$115" dn="Z_42584DC0_1D41_4C93_9B38_C388E7B8DAC4_.wvu.Rows" sId="3"/>
    <undo index="30" exp="area" ref3D="1" dr="$A$93:$XFD$93" dn="Z_42584DC0_1D41_4C93_9B38_C388E7B8DAC4_.wvu.Rows" sId="3"/>
    <undo index="28" exp="area" ref3D="1" dr="$A$90:$XFD$90" dn="Z_42584DC0_1D41_4C93_9B38_C388E7B8DAC4_.wvu.Rows" sId="3"/>
    <undo index="26" exp="area" ref3D="1" dr="$A$84:$XFD$84" dn="Z_42584DC0_1D41_4C93_9B38_C388E7B8DAC4_.wvu.Rows" sId="3"/>
    <undo index="20" exp="area" ref3D="1" dr="$A$62:$XFD$64" dn="Z_42584DC0_1D41_4C93_9B38_C388E7B8DAC4_.wvu.Rows" sId="3"/>
    <undo index="14" exp="area" ref3D="1" dr="$A$55:$XFD$56" dn="Z_42584DC0_1D41_4C93_9B38_C388E7B8DAC4_.wvu.Rows" sId="3"/>
    <undo index="12" exp="area" ref3D="1" dr="$A$51:$XFD$51" dn="Z_42584DC0_1D41_4C93_9B38_C388E7B8DAC4_.wvu.Rows" sId="3"/>
    <undo index="10" exp="area" ref3D="1" dr="$A$43:$XFD$43" dn="Z_42584DC0_1D41_4C93_9B38_C388E7B8DAC4_.wvu.Rows" sId="3"/>
    <undo index="8" exp="area" ref3D="1" dr="$A$39:$XFD$39" dn="Z_42584DC0_1D41_4C93_9B38_C388E7B8DAC4_.wvu.Rows" sId="3"/>
    <undo index="6" exp="area" ref3D="1" dr="$A$31:$XFD$35" dn="Z_42584DC0_1D41_4C93_9B38_C388E7B8DAC4_.wvu.Rows" sId="3"/>
    <undo index="4" exp="area" ref3D="1" dr="$A$29:$XFD$29" dn="Z_42584DC0_1D41_4C93_9B38_C388E7B8DAC4_.wvu.Rows" sId="3"/>
    <undo index="2" exp="area" ref3D="1" dr="$A$22:$XFD$22" dn="Z_42584DC0_1D41_4C93_9B38_C388E7B8DAC4_.wvu.Rows" sId="3"/>
    <undo index="0" exp="area" ref3D="1" dr="$A$142:$XFD$143" dn="Z_3DCB9AAA_F09C_4EA6_B992_F93E466D374A_.wvu.Rows" sId="3"/>
    <undo index="18" exp="area" ref3D="1" dr="$A$142:$XFD$144" dn="Z_1A52382B_3765_4E8C_903F_6B8919B7242E_.wvu.Rows" sId="3"/>
    <undo index="14" exp="area" ref3D="1" dr="$A$90:$XFD$90" dn="Z_1A52382B_3765_4E8C_903F_6B8919B7242E_.wvu.Rows" sId="3"/>
    <undo index="6" exp="area" ref3D="1" dr="$A$55:$XFD$56" dn="Z_1A52382B_3765_4E8C_903F_6B8919B7242E_.wvu.Rows" sId="3"/>
    <undo index="4" exp="area" ref3D="1" dr="$A$32:$XFD$34" dn="Z_1A52382B_3765_4E8C_903F_6B8919B7242E_.wvu.Rows" sId="3"/>
    <undo index="2" exp="area" ref3D="1" dr="$A$22:$XFD$22" dn="Z_1A52382B_3765_4E8C_903F_6B8919B7242E_.wvu.Rows" sId="3"/>
  </rrc>
  <rrc rId="50407" sId="3" ref="A22:XFD22" action="insertRow">
    <undo index="10" exp="area" ref3D="1" dr="$A$143:$XFD$144" dn="Z_F85EE840_0C31_454A_8951_832C2E9E0600_.wvu.Rows" sId="3"/>
    <undo index="8" exp="area" ref3D="1" dr="$A$56:$XFD$57" dn="Z_F85EE840_0C31_454A_8951_832C2E9E0600_.wvu.Rows" sId="3"/>
    <undo index="6" exp="area" ref3D="1" dr="$A$44:$XFD$44" dn="Z_F85EE840_0C31_454A_8951_832C2E9E0600_.wvu.Rows" sId="3"/>
    <undo index="4" exp="area" ref3D="1" dr="$A$40:$XFD$40" dn="Z_F85EE840_0C31_454A_8951_832C2E9E0600_.wvu.Rows" sId="3"/>
    <undo index="2" exp="area" ref3D="1" dr="$A$30:$XFD$31" dn="Z_F85EE840_0C31_454A_8951_832C2E9E0600_.wvu.Rows" sId="3"/>
    <undo index="16" exp="area" ref3D="1" dr="$A$143:$XFD$145" dn="Z_B31C8DB7_3E78_4144_A6B5_8DE36DE63F0E_.wvu.Rows" sId="3"/>
    <undo index="12" exp="area" ref3D="1" dr="$A$91:$XFD$91" dn="Z_B31C8DB7_3E78_4144_A6B5_8DE36DE63F0E_.wvu.Rows" sId="3"/>
    <undo index="6" exp="area" ref3D="1" dr="$A$56:$XFD$57" dn="Z_B31C8DB7_3E78_4144_A6B5_8DE36DE63F0E_.wvu.Rows" sId="3"/>
    <undo index="4" exp="area" ref3D="1" dr="$A$33:$XFD$35" dn="Z_B31C8DB7_3E78_4144_A6B5_8DE36DE63F0E_.wvu.Rows" sId="3"/>
    <undo index="2" exp="area" ref3D="1" dr="$A$23:$XFD$23" dn="Z_B31C8DB7_3E78_4144_A6B5_8DE36DE63F0E_.wvu.Rows" sId="3"/>
    <undo index="26" exp="area" ref3D="1" dr="$A$148:$XFD$149" dn="Z_A54C432C_6C68_4B53_A75C_446EB3A61B2B_.wvu.Rows" sId="3"/>
    <undo index="24" exp="area" ref3D="1" dr="$A$143:$XFD$145" dn="Z_A54C432C_6C68_4B53_A75C_446EB3A61B2B_.wvu.Rows" sId="3"/>
    <undo index="20" exp="area" ref3D="1" dr="$A$91:$XFD$91" dn="Z_A54C432C_6C68_4B53_A75C_446EB3A61B2B_.wvu.Rows" sId="3"/>
    <undo index="12" exp="area" ref3D="1" dr="$A$56:$XFD$57" dn="Z_A54C432C_6C68_4B53_A75C_446EB3A61B2B_.wvu.Rows" sId="3"/>
    <undo index="10" exp="area" ref3D="1" dr="$A$44:$XFD$44" dn="Z_A54C432C_6C68_4B53_A75C_446EB3A61B2B_.wvu.Rows" sId="3"/>
    <undo index="8" exp="area" ref3D="1" dr="$A$40:$XFD$40" dn="Z_A54C432C_6C68_4B53_A75C_446EB3A61B2B_.wvu.Rows" sId="3"/>
    <undo index="6" exp="area" ref3D="1" dr="$A$32:$XFD$36" dn="Z_A54C432C_6C68_4B53_A75C_446EB3A61B2B_.wvu.Rows" sId="3"/>
    <undo index="4" exp="area" ref3D="1" dr="$A$30:$XFD$30" dn="Z_A54C432C_6C68_4B53_A75C_446EB3A61B2B_.wvu.Rows" sId="3"/>
    <undo index="2" exp="area" ref3D="1" dr="$A$23:$XFD$23" dn="Z_A54C432C_6C68_4B53_A75C_446EB3A61B2B_.wvu.Rows" sId="3"/>
    <undo index="0" exp="area" ref3D="1" dr="$A$143:$XFD$143" dn="Z_61528DAC_5C4C_48F4_ADE2_8A724B05A086_.wvu.Rows" sId="3"/>
    <undo index="12" exp="area" ref3D="1" dr="$A$143:$XFD$144" dn="Z_5C539BE6_C8E0_453F_AB5E_9E58094195EA_.wvu.Rows" sId="3"/>
    <undo index="8" exp="area" ref3D="1" dr="$A$56:$XFD$57" dn="Z_5C539BE6_C8E0_453F_AB5E_9E58094195EA_.wvu.Rows" sId="3"/>
    <undo index="6" exp="area" ref3D="1" dr="$A$44:$XFD$44" dn="Z_5C539BE6_C8E0_453F_AB5E_9E58094195EA_.wvu.Rows" sId="3"/>
    <undo index="4" exp="area" ref3D="1" dr="$A$40:$XFD$40" dn="Z_5C539BE6_C8E0_453F_AB5E_9E58094195EA_.wvu.Rows" sId="3"/>
    <undo index="2" exp="area" ref3D="1" dr="$A$30:$XFD$31" dn="Z_5C539BE6_C8E0_453F_AB5E_9E58094195EA_.wvu.Rows" sId="3"/>
    <undo index="38" exp="area" ref3D="1" dr="$A$148:$XFD$149" dn="Z_42584DC0_1D41_4C93_9B38_C388E7B8DAC4_.wvu.Rows" sId="3"/>
    <undo index="36" exp="area" ref3D="1" dr="$A$143:$XFD$145" dn="Z_42584DC0_1D41_4C93_9B38_C388E7B8DAC4_.wvu.Rows" sId="3"/>
    <undo index="34" exp="area" ref3D="1" dr="$A$116:$XFD$116" dn="Z_42584DC0_1D41_4C93_9B38_C388E7B8DAC4_.wvu.Rows" sId="3"/>
    <undo index="30" exp="area" ref3D="1" dr="$A$94:$XFD$94" dn="Z_42584DC0_1D41_4C93_9B38_C388E7B8DAC4_.wvu.Rows" sId="3"/>
    <undo index="28" exp="area" ref3D="1" dr="$A$91:$XFD$91" dn="Z_42584DC0_1D41_4C93_9B38_C388E7B8DAC4_.wvu.Rows" sId="3"/>
    <undo index="26" exp="area" ref3D="1" dr="$A$85:$XFD$85" dn="Z_42584DC0_1D41_4C93_9B38_C388E7B8DAC4_.wvu.Rows" sId="3"/>
    <undo index="20" exp="area" ref3D="1" dr="$A$63:$XFD$65" dn="Z_42584DC0_1D41_4C93_9B38_C388E7B8DAC4_.wvu.Rows" sId="3"/>
    <undo index="14" exp="area" ref3D="1" dr="$A$56:$XFD$57" dn="Z_42584DC0_1D41_4C93_9B38_C388E7B8DAC4_.wvu.Rows" sId="3"/>
    <undo index="12" exp="area" ref3D="1" dr="$A$52:$XFD$52" dn="Z_42584DC0_1D41_4C93_9B38_C388E7B8DAC4_.wvu.Rows" sId="3"/>
    <undo index="10" exp="area" ref3D="1" dr="$A$44:$XFD$44" dn="Z_42584DC0_1D41_4C93_9B38_C388E7B8DAC4_.wvu.Rows" sId="3"/>
    <undo index="8" exp="area" ref3D="1" dr="$A$40:$XFD$40" dn="Z_42584DC0_1D41_4C93_9B38_C388E7B8DAC4_.wvu.Rows" sId="3"/>
    <undo index="6" exp="area" ref3D="1" dr="$A$32:$XFD$36" dn="Z_42584DC0_1D41_4C93_9B38_C388E7B8DAC4_.wvu.Rows" sId="3"/>
    <undo index="4" exp="area" ref3D="1" dr="$A$30:$XFD$30" dn="Z_42584DC0_1D41_4C93_9B38_C388E7B8DAC4_.wvu.Rows" sId="3"/>
    <undo index="2" exp="area" ref3D="1" dr="$A$23:$XFD$23" dn="Z_42584DC0_1D41_4C93_9B38_C388E7B8DAC4_.wvu.Rows" sId="3"/>
    <undo index="0" exp="area" ref3D="1" dr="$A$143:$XFD$144" dn="Z_3DCB9AAA_F09C_4EA6_B992_F93E466D374A_.wvu.Rows" sId="3"/>
    <undo index="18" exp="area" ref3D="1" dr="$A$143:$XFD$145" dn="Z_1A52382B_3765_4E8C_903F_6B8919B7242E_.wvu.Rows" sId="3"/>
    <undo index="14" exp="area" ref3D="1" dr="$A$91:$XFD$91" dn="Z_1A52382B_3765_4E8C_903F_6B8919B7242E_.wvu.Rows" sId="3"/>
    <undo index="6" exp="area" ref3D="1" dr="$A$56:$XFD$57" dn="Z_1A52382B_3765_4E8C_903F_6B8919B7242E_.wvu.Rows" sId="3"/>
    <undo index="4" exp="area" ref3D="1" dr="$A$33:$XFD$35" dn="Z_1A52382B_3765_4E8C_903F_6B8919B7242E_.wvu.Rows" sId="3"/>
    <undo index="2" exp="area" ref3D="1" dr="$A$23:$XFD$23" dn="Z_1A52382B_3765_4E8C_903F_6B8919B7242E_.wvu.Rows" sId="3"/>
  </rrc>
  <rcc rId="50408" sId="3">
    <nc r="B22" t="inlineStr">
      <is>
        <t>транспортный налог с организаций</t>
      </is>
    </nc>
  </rcc>
  <rcc rId="50409" sId="3" numFmtId="4">
    <nc r="C22">
      <v>200</v>
    </nc>
  </rcc>
  <rcc rId="50410" sId="3" numFmtId="4">
    <nc r="D22">
      <v>75.69265</v>
    </nc>
  </rcc>
  <rcc rId="50411" sId="3">
    <nc r="E22">
      <f>SUM(D22/C22*100)</f>
    </nc>
  </rcc>
  <rcc rId="50412" sId="3">
    <nc r="B23" t="inlineStr">
      <is>
        <t>транспортный налог с физ.лиц</t>
      </is>
    </nc>
  </rcc>
  <rcc rId="50413" sId="3" numFmtId="4">
    <nc r="C23">
      <v>2721.2</v>
    </nc>
  </rcc>
  <rcc rId="50414" sId="3" numFmtId="4">
    <nc r="D23">
      <v>194.60884999999999</v>
    </nc>
  </rcc>
  <rcc rId="50415" sId="3">
    <nc r="E23">
      <f>SUM(D23/C23*100)</f>
    </nc>
  </rcc>
  <rcc rId="50416" sId="3">
    <oc r="B21" t="inlineStr">
      <is>
        <t>Транспортный налог</t>
      </is>
    </oc>
    <nc r="B21" t="inlineStr">
      <is>
        <t>Транспортный налог: в том числе</t>
      </is>
    </nc>
  </rcc>
  <rfmt sheetId="3" sqref="B22" start="0" length="2147483647">
    <dxf>
      <font>
        <i/>
      </font>
    </dxf>
  </rfmt>
  <rfmt sheetId="3" sqref="B23" start="0" length="2147483647">
    <dxf>
      <font>
        <i/>
      </font>
    </dxf>
  </rfmt>
  <rfmt sheetId="3" sqref="B25" start="0" length="2147483647">
    <dxf>
      <font>
        <i/>
      </font>
    </dxf>
  </rfmt>
  <rfmt sheetId="3" sqref="B26" start="0" length="2147483647">
    <dxf>
      <font>
        <i/>
      </font>
    </dxf>
  </rfmt>
  <rcc rId="50417" sId="3">
    <oc r="B26" t="inlineStr">
      <is>
        <t>земельный налог с физлиц</t>
      </is>
    </oc>
    <nc r="B26" t="inlineStr">
      <is>
        <t>земельный налог с физ.лиц</t>
      </is>
    </nc>
  </rcc>
  <rfmt sheetId="3" sqref="C25:D26" start="0" length="2147483647">
    <dxf>
      <font>
        <i/>
      </font>
    </dxf>
  </rfmt>
  <rfmt sheetId="3" sqref="C25:D26" start="0" length="2147483647">
    <dxf>
      <font>
        <i val="0"/>
      </font>
    </dxf>
  </rfmt>
  <rfmt sheetId="3" sqref="B24" start="0" length="2147483647">
    <dxf>
      <font>
        <b/>
      </font>
    </dxf>
  </rfmt>
  <rfmt sheetId="3" sqref="B21" start="0" length="2147483647">
    <dxf>
      <font>
        <b/>
      </font>
    </dxf>
  </rfmt>
  <rcc rId="50418" sId="3" numFmtId="4">
    <oc r="D30">
      <v>457.71483000000001</v>
    </oc>
    <nc r="D30">
      <v>666.45734000000004</v>
    </nc>
  </rcc>
  <rcc rId="50419" sId="3" numFmtId="4">
    <oc r="D31">
      <v>12.18</v>
    </oc>
    <nc r="D31">
      <v>16.03</v>
    </nc>
  </rcc>
  <rcc rId="50420" sId="3" numFmtId="4">
    <oc r="D42">
      <v>3789.0252799999998</v>
    </oc>
    <nc r="D42">
      <v>4296.7003599999998</v>
    </nc>
  </rcc>
  <rcc rId="50421" sId="3" numFmtId="4">
    <oc r="D43">
      <v>431.06209000000001</v>
    </oc>
    <nc r="D43">
      <v>496.93668000000002</v>
    </nc>
  </rcc>
  <rcc rId="50422" sId="3" numFmtId="4">
    <oc r="D44">
      <v>131.91586000000001</v>
    </oc>
    <nc r="D44">
      <v>165.76478</v>
    </nc>
  </rcc>
  <rcc rId="50423" sId="3" numFmtId="4">
    <oc r="D48">
      <v>163.60499999999999</v>
    </oc>
    <nc r="D48">
      <v>225.11768000000001</v>
    </nc>
  </rcc>
  <rcc rId="50424" sId="3" numFmtId="4">
    <oc r="D52">
      <v>130.9811</v>
    </oc>
    <nc r="D52">
      <v>229.35409000000001</v>
    </nc>
  </rcc>
  <rcc rId="50425" sId="3" numFmtId="4">
    <oc r="D56">
      <v>1566.7292600000001</v>
    </oc>
    <nc r="D56">
      <v>6032.4047899999996</v>
    </nc>
  </rcc>
  <rcc rId="50426" sId="3" numFmtId="4">
    <oc r="D60">
      <v>301.90280999999999</v>
    </oc>
    <nc r="D60">
      <v>352.55622</v>
    </nc>
  </rcc>
  <rcc rId="50427" sId="3" numFmtId="4">
    <oc r="D61">
      <v>43.971290000000003</v>
    </oc>
    <nc r="D61">
      <v>69.836519999999993</v>
    </nc>
  </rcc>
  <rcc rId="50428" sId="3" numFmtId="4">
    <oc r="D62">
      <v>0</v>
    </oc>
    <nc r="D62">
      <v>4.1000000000000003E-3</v>
    </nc>
  </rcc>
  <rcc rId="50429" sId="3" numFmtId="4">
    <oc r="D63">
      <v>134.553</v>
    </oc>
    <nc r="D63">
      <v>313.49900000000002</v>
    </nc>
  </rcc>
  <rcc rId="50430" sId="3" numFmtId="4">
    <oc r="D66">
      <v>6447.4906499999997</v>
    </oc>
    <nc r="D66">
      <v>6331.1028200000001</v>
    </nc>
  </rcc>
  <rcc rId="50431" sId="3" numFmtId="4">
    <oc r="D65">
      <v>9.8520000000000003</v>
    </oc>
    <nc r="D65">
      <v>34.585619999999999</v>
    </nc>
  </rcc>
  <rrc rId="50432" sId="3" ref="A62:XFD62" action="insertRow">
    <undo index="10" exp="area" ref3D="1" dr="$A$144:$XFD$145" dn="Z_F85EE840_0C31_454A_8951_832C2E9E0600_.wvu.Rows" sId="3"/>
    <undo index="16" exp="area" ref3D="1" dr="$A$144:$XFD$146" dn="Z_B31C8DB7_3E78_4144_A6B5_8DE36DE63F0E_.wvu.Rows" sId="3"/>
    <undo index="12" exp="area" ref3D="1" dr="$A$92:$XFD$92" dn="Z_B31C8DB7_3E78_4144_A6B5_8DE36DE63F0E_.wvu.Rows" sId="3"/>
    <undo index="26" exp="area" ref3D="1" dr="$A$149:$XFD$150" dn="Z_A54C432C_6C68_4B53_A75C_446EB3A61B2B_.wvu.Rows" sId="3"/>
    <undo index="24" exp="area" ref3D="1" dr="$A$144:$XFD$146" dn="Z_A54C432C_6C68_4B53_A75C_446EB3A61B2B_.wvu.Rows" sId="3"/>
    <undo index="20" exp="area" ref3D="1" dr="$A$92:$XFD$92" dn="Z_A54C432C_6C68_4B53_A75C_446EB3A61B2B_.wvu.Rows" sId="3"/>
    <undo index="0" exp="area" ref3D="1" dr="$A$144:$XFD$144" dn="Z_61528DAC_5C4C_48F4_ADE2_8A724B05A086_.wvu.Rows" sId="3"/>
    <undo index="12" exp="area" ref3D="1" dr="$A$144:$XFD$145" dn="Z_5C539BE6_C8E0_453F_AB5E_9E58094195EA_.wvu.Rows" sId="3"/>
    <undo index="38" exp="area" ref3D="1" dr="$A$149:$XFD$150" dn="Z_42584DC0_1D41_4C93_9B38_C388E7B8DAC4_.wvu.Rows" sId="3"/>
    <undo index="36" exp="area" ref3D="1" dr="$A$144:$XFD$146" dn="Z_42584DC0_1D41_4C93_9B38_C388E7B8DAC4_.wvu.Rows" sId="3"/>
    <undo index="34" exp="area" ref3D="1" dr="$A$117:$XFD$117" dn="Z_42584DC0_1D41_4C93_9B38_C388E7B8DAC4_.wvu.Rows" sId="3"/>
    <undo index="30" exp="area" ref3D="1" dr="$A$95:$XFD$95" dn="Z_42584DC0_1D41_4C93_9B38_C388E7B8DAC4_.wvu.Rows" sId="3"/>
    <undo index="28" exp="area" ref3D="1" dr="$A$92:$XFD$92" dn="Z_42584DC0_1D41_4C93_9B38_C388E7B8DAC4_.wvu.Rows" sId="3"/>
    <undo index="26" exp="area" ref3D="1" dr="$A$86:$XFD$86" dn="Z_42584DC0_1D41_4C93_9B38_C388E7B8DAC4_.wvu.Rows" sId="3"/>
    <undo index="20" exp="area" ref3D="1" dr="$A$64:$XFD$66" dn="Z_42584DC0_1D41_4C93_9B38_C388E7B8DAC4_.wvu.Rows" sId="3"/>
    <undo index="0" exp="area" ref3D="1" dr="$A$144:$XFD$145" dn="Z_3DCB9AAA_F09C_4EA6_B992_F93E466D374A_.wvu.Rows" sId="3"/>
    <undo index="18" exp="area" ref3D="1" dr="$A$144:$XFD$146" dn="Z_1A52382B_3765_4E8C_903F_6B8919B7242E_.wvu.Rows" sId="3"/>
    <undo index="14" exp="area" ref3D="1" dr="$A$92:$XFD$92" dn="Z_1A52382B_3765_4E8C_903F_6B8919B7242E_.wvu.Rows" sId="3"/>
  </rrc>
  <rcc rId="50433" sId="3">
    <nc r="A62">
      <v>11610060000</v>
    </nc>
  </rcc>
  <rcc rId="50434" sId="3">
    <nc r="B62" t="inlineStr">
      <is>
        <t>Платежи в целях возмещения убытков, причиненных уклонением от заключения мун.контракта</t>
      </is>
    </nc>
  </rcc>
  <rcc rId="50435" sId="3" numFmtId="4">
    <nc r="C62">
      <v>0</v>
    </nc>
  </rcc>
  <rcc rId="50436" sId="3" numFmtId="4">
    <nc r="D62">
      <v>13.24455</v>
    </nc>
  </rcc>
  <rcc rId="50437" sId="3" numFmtId="4">
    <oc r="C72">
      <v>238209.05249</v>
    </oc>
    <nc r="C72">
      <v>239694.56964</v>
    </nc>
  </rcc>
  <rcc rId="50438" sId="3" numFmtId="4">
    <oc r="D72">
      <v>52561.169560000002</v>
    </oc>
    <nc r="D72">
      <v>70148.782439999995</v>
    </nc>
  </rcc>
  <rcc rId="50439" sId="3" numFmtId="4">
    <oc r="D73">
      <v>148681.05342000001</v>
    </oc>
    <nc r="D73">
      <v>169273.05064</v>
    </nc>
  </rcc>
  <rcc rId="50440" sId="3" numFmtId="4">
    <oc r="D74">
      <v>7839.9603100000004</v>
    </oc>
    <nc r="D74">
      <v>14368.667079999999</v>
    </nc>
  </rcc>
  <rfmt sheetId="3" sqref="C78:D78">
    <dxf>
      <numFmt numFmtId="4" formatCode="#,##0.00"/>
    </dxf>
  </rfmt>
  <rfmt sheetId="3" sqref="C78:D78">
    <dxf>
      <numFmt numFmtId="187" formatCode="#,##0.000"/>
    </dxf>
  </rfmt>
  <rfmt sheetId="3" sqref="C78:D78">
    <dxf>
      <numFmt numFmtId="186" formatCode="#,##0.0000"/>
    </dxf>
  </rfmt>
  <rfmt sheetId="3" sqref="C78:D78">
    <dxf>
      <numFmt numFmtId="172" formatCode="#,##0.0000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11.xml><?xml version="1.0" encoding="utf-8"?>
<revisions xmlns="http://schemas.openxmlformats.org/spreadsheetml/2006/main" xmlns:r="http://schemas.openxmlformats.org/officeDocument/2006/relationships">
  <rcc rId="50346" sId="3" numFmtId="4">
    <nc r="D100">
      <v>0</v>
    </nc>
  </rcc>
  <rcc rId="50347" sId="3">
    <nc r="E100">
      <f>SUM(D100/C100*100)</f>
    </nc>
  </rcc>
  <rcc rId="50348" sId="3">
    <nc r="A101" t="inlineStr">
      <is>
        <t>Ч21</t>
      </is>
    </nc>
  </rcc>
  <rfmt sheetId="3" sqref="A101" start="0" length="2147483647">
    <dxf>
      <font>
        <i/>
      </font>
    </dxf>
  </rfmt>
  <rrc rId="50349" sId="3" ref="A111:XFD111" action="insertRow">
    <undo index="0" exp="area" ref3D="1" dr="$A$142:$XFD$142" dn="Z_61528DAC_5C4C_48F4_ADE2_8A724B05A086_.wvu.Rows" sId="3"/>
    <undo index="10" exp="area" ref3D="1" dr="$A$142:$XFD$143" dn="Z_F85EE840_0C31_454A_8951_832C2E9E0600_.wvu.Rows" sId="3"/>
    <undo index="16" exp="area" ref3D="1" dr="$A$142:$XFD$144" dn="Z_B31C8DB7_3E78_4144_A6B5_8DE36DE63F0E_.wvu.Rows" sId="3"/>
    <undo index="26" exp="area" ref3D="1" dr="$A$147:$XFD$148" dn="Z_A54C432C_6C68_4B53_A75C_446EB3A61B2B_.wvu.Rows" sId="3"/>
    <undo index="24" exp="area" ref3D="1" dr="$A$142:$XFD$144" dn="Z_A54C432C_6C68_4B53_A75C_446EB3A61B2B_.wvu.Rows" sId="3"/>
    <undo index="12" exp="area" ref3D="1" dr="$A$142:$XFD$143" dn="Z_5C539BE6_C8E0_453F_AB5E_9E58094195EA_.wvu.Rows" sId="3"/>
    <undo index="38" exp="area" ref3D="1" dr="$A$147:$XFD$148" dn="Z_42584DC0_1D41_4C93_9B38_C388E7B8DAC4_.wvu.Rows" sId="3"/>
    <undo index="36" exp="area" ref3D="1" dr="$A$142:$XFD$144" dn="Z_42584DC0_1D41_4C93_9B38_C388E7B8DAC4_.wvu.Rows" sId="3"/>
    <undo index="34" exp="area" ref3D="1" dr="$A$115:$XFD$115" dn="Z_42584DC0_1D41_4C93_9B38_C388E7B8DAC4_.wvu.Rows" sId="3"/>
    <undo index="0" exp="area" ref3D="1" dr="$A$142:$XFD$143" dn="Z_3DCB9AAA_F09C_4EA6_B992_F93E466D374A_.wvu.Rows" sId="3"/>
    <undo index="18" exp="area" ref3D="1" dr="$A$142:$XFD$144" dn="Z_1A52382B_3765_4E8C_903F_6B8919B7242E_.wvu.Rows" sId="3"/>
  </rrc>
  <rcc rId="50350" sId="3">
    <nc r="A111" t="inlineStr">
      <is>
        <t>A11</t>
      </is>
    </nc>
  </rcc>
  <rcc rId="50351" sId="3" xfDxf="1" s="1" dxf="1">
    <nc r="B111" t="inlineStr">
      <is>
        <t>Обеспечение качества жилищно-коммунальных услуг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1" start="0" length="2147483647">
    <dxf>
      <font>
        <i/>
      </font>
    </dxf>
  </rfmt>
  <rfmt sheetId="3" sqref="B111" start="0" length="2147483647">
    <dxf>
      <font>
        <sz val="14"/>
      </font>
    </dxf>
  </rfmt>
  <rcc rId="50352" sId="3">
    <nc r="A113" t="inlineStr">
      <is>
        <t>A12</t>
      </is>
    </nc>
  </rcc>
  <rcc rId="50353" sId="3">
    <nc r="A114" t="inlineStr">
      <is>
        <t>A13</t>
      </is>
    </nc>
  </rcc>
  <rfmt sheetId="3" sqref="A111" start="0" length="2147483647">
    <dxf>
      <font>
        <i/>
      </font>
    </dxf>
  </rfmt>
  <rfmt sheetId="3" sqref="A113:A114" start="0" length="2147483647">
    <dxf>
      <font>
        <i/>
      </font>
    </dxf>
  </rfmt>
  <rcc rId="50354" sId="3" xfDxf="1" s="1" dxf="1">
    <oc r="B114" t="inlineStr">
      <is>
        <t>Капитальный и текущий ремонт объектов водоснабжения (водозаборных сооружений, водопроводов и др.) муниципальных образований</t>
      </is>
    </oc>
    <nc r="B114" t="inlineStr">
      <is>
        <t>Обеспечение качества жилищно-коммунальных услуг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4" start="0" length="2147483647">
    <dxf>
      <font>
        <i val="0"/>
      </font>
    </dxf>
  </rfmt>
  <rfmt sheetId="3" sqref="B114" start="0" length="2147483647">
    <dxf>
      <font>
        <i/>
      </font>
    </dxf>
  </rfmt>
  <rfmt sheetId="3" sqref="B114" start="0" length="2147483647">
    <dxf>
      <font>
        <sz val="14"/>
      </font>
    </dxf>
  </rfmt>
  <rcc rId="50355" sId="3" odxf="1" dxf="1">
    <nc r="A115" t="inlineStr">
      <is>
        <t>A62</t>
      </is>
    </nc>
    <odxf>
      <font>
        <i val="0"/>
        <sz val="16"/>
        <name val="Times New Roman"/>
        <scheme val="none"/>
      </font>
    </odxf>
    <ndxf>
      <font>
        <i/>
        <sz val="16"/>
        <name val="Times New Roman"/>
        <scheme val="none"/>
      </font>
    </ndxf>
  </rcc>
  <rcc rId="50356" sId="3" odxf="1" dxf="1">
    <oc r="B115" t="inlineStr">
      <is>
        <t>Развитие водоснабжения в сельской местности</t>
      </is>
    </oc>
    <nc r="B115" t="inlineStr">
      <is>
        <t>релизация инициативных проектов</t>
      </is>
    </nc>
    <ndxf>
      <alignment horizontal="general" readingOrder="0"/>
    </ndxf>
  </rcc>
  <rrc rId="50357" sId="3" ref="A112:XFD112" action="deleteRow">
    <undo index="0" exp="area" ref3D="1" dr="$A$143:$XFD$143" dn="Z_61528DAC_5C4C_48F4_ADE2_8A724B05A086_.wvu.Rows" sId="3"/>
    <undo index="10" exp="area" ref3D="1" dr="$A$143:$XFD$144" dn="Z_F85EE840_0C31_454A_8951_832C2E9E0600_.wvu.Rows" sId="3"/>
    <undo index="16" exp="area" ref3D="1" dr="$A$143:$XFD$145" dn="Z_B31C8DB7_3E78_4144_A6B5_8DE36DE63F0E_.wvu.Rows" sId="3"/>
    <undo index="26" exp="area" ref3D="1" dr="$A$148:$XFD$149" dn="Z_A54C432C_6C68_4B53_A75C_446EB3A61B2B_.wvu.Rows" sId="3"/>
    <undo index="24" exp="area" ref3D="1" dr="$A$143:$XFD$145" dn="Z_A54C432C_6C68_4B53_A75C_446EB3A61B2B_.wvu.Rows" sId="3"/>
    <undo index="12" exp="area" ref3D="1" dr="$A$143:$XFD$144" dn="Z_5C539BE6_C8E0_453F_AB5E_9E58094195EA_.wvu.Rows" sId="3"/>
    <undo index="38" exp="area" ref3D="1" dr="$A$148:$XFD$149" dn="Z_42584DC0_1D41_4C93_9B38_C388E7B8DAC4_.wvu.Rows" sId="3"/>
    <undo index="36" exp="area" ref3D="1" dr="$A$143:$XFD$145" dn="Z_42584DC0_1D41_4C93_9B38_C388E7B8DAC4_.wvu.Rows" sId="3"/>
    <undo index="34" exp="area" ref3D="1" dr="$A$116:$XFD$116" dn="Z_42584DC0_1D41_4C93_9B38_C388E7B8DAC4_.wvu.Rows" sId="3"/>
    <undo index="0" exp="area" ref3D="1" dr="$A$143:$XFD$144" dn="Z_3DCB9AAA_F09C_4EA6_B992_F93E466D374A_.wvu.Rows" sId="3"/>
    <undo index="18" exp="area" ref3D="1" dr="$A$143:$XFD$145" dn="Z_1A52382B_3765_4E8C_903F_6B8919B7242E_.wvu.Rows" sId="3"/>
    <rfmt sheetId="3" xfDxf="1" s="1" sqref="A112:XFD112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12" t="inlineStr">
        <is>
          <t>A62</t>
        </is>
      </nc>
      <ndxf>
        <font>
          <i/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12" t="inlineStr">
        <is>
          <t>релизация инициативных проектов</t>
        </is>
      </nc>
      <ndxf>
        <font>
          <i/>
          <sz val="12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qref="C112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12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12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12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12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2.xml><?xml version="1.0" encoding="utf-8"?>
<revisions xmlns="http://schemas.openxmlformats.org/spreadsheetml/2006/main" xmlns:r="http://schemas.openxmlformats.org/officeDocument/2006/relationships">
  <rrc rId="64119" sId="3" ref="A120:XFD120" action="deleteRow">
    <undo index="0" exp="area" ref3D="1" dr="$A$199:$XFD$199" dn="Z_61528DAC_5C4C_48F4_ADE2_8A724B05A086_.wvu.Rows" sId="3"/>
    <undo index="16" exp="area" ref3D="1" dr="$A$194:$XFD$195" dn="Z_B31C8DB7_3E78_4144_A6B5_8DE36DE63F0E_.wvu.Rows" sId="3"/>
    <undo index="26" exp="area" ref3D="1" dr="$A$198:$XFD$199" dn="Z_A54C432C_6C68_4B53_A75C_446EB3A61B2B_.wvu.Rows" sId="3"/>
    <undo index="24" exp="area" ref3D="1" dr="$A$194:$XFD$195" dn="Z_A54C432C_6C68_4B53_A75C_446EB3A61B2B_.wvu.Rows" sId="3"/>
    <undo index="12" exp="area" ref3D="1" dr="$A$194:$XFD$194" dn="Z_5C539BE6_C8E0_453F_AB5E_9E58094195EA_.wvu.Rows" sId="3"/>
    <undo index="38" exp="area" ref3D="1" dr="$A$198:$XFD$199" dn="Z_42584DC0_1D41_4C93_9B38_C388E7B8DAC4_.wvu.Rows" sId="3"/>
    <undo index="36" exp="area" ref3D="1" dr="$A$194:$XFD$195" dn="Z_42584DC0_1D41_4C93_9B38_C388E7B8DAC4_.wvu.Rows" sId="3"/>
    <undo index="34" exp="area" ref3D="1" dr="$A$138:$XFD$138" dn="Z_42584DC0_1D41_4C93_9B38_C388E7B8DAC4_.wvu.Rows" sId="3"/>
    <undo index="0" exp="area" ref3D="1" dr="$A$194:$XFD$194" dn="Z_3DCB9AAA_F09C_4EA6_B992_F93E466D374A_.wvu.Rows" sId="3"/>
    <undo index="18" exp="area" ref3D="1" dr="$A$194:$XFD$195" dn="Z_1A52382B_3765_4E8C_903F_6B8919B7242E_.wvu.Rows" sId="3"/>
    <rfmt sheetId="3" xfDxf="1" s="1" sqref="A120:XFD120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20" t="inlineStr">
        <is>
          <t>A6</t>
        </is>
      </nc>
      <n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20" t="inlineStr">
        <is>
          <t>Разработка проектно-сметной документации на объекты капитального строительства, проведение государственной экспертизы проектной документации и достоверности определения сметной стоимости объектов капитального строительства</t>
        </is>
      </nc>
      <ndxf>
        <font>
          <i/>
          <sz val="16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="1" sqref="C120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20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120">
        <f>SUM(D120/C120*100)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120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20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64120" sId="3" ref="A121:XFD121" action="deleteRow">
    <undo index="0" exp="area" ref3D="1" dr="$A$198:$XFD$198" dn="Z_61528DAC_5C4C_48F4_ADE2_8A724B05A086_.wvu.Rows" sId="3"/>
    <undo index="16" exp="area" ref3D="1" dr="$A$193:$XFD$194" dn="Z_B31C8DB7_3E78_4144_A6B5_8DE36DE63F0E_.wvu.Rows" sId="3"/>
    <undo index="26" exp="area" ref3D="1" dr="$A$197:$XFD$198" dn="Z_A54C432C_6C68_4B53_A75C_446EB3A61B2B_.wvu.Rows" sId="3"/>
    <undo index="24" exp="area" ref3D="1" dr="$A$193:$XFD$194" dn="Z_A54C432C_6C68_4B53_A75C_446EB3A61B2B_.wvu.Rows" sId="3"/>
    <undo index="12" exp="area" ref3D="1" dr="$A$193:$XFD$193" dn="Z_5C539BE6_C8E0_453F_AB5E_9E58094195EA_.wvu.Rows" sId="3"/>
    <undo index="38" exp="area" ref3D="1" dr="$A$197:$XFD$198" dn="Z_42584DC0_1D41_4C93_9B38_C388E7B8DAC4_.wvu.Rows" sId="3"/>
    <undo index="36" exp="area" ref3D="1" dr="$A$193:$XFD$194" dn="Z_42584DC0_1D41_4C93_9B38_C388E7B8DAC4_.wvu.Rows" sId="3"/>
    <undo index="34" exp="area" ref3D="1" dr="$A$137:$XFD$137" dn="Z_42584DC0_1D41_4C93_9B38_C388E7B8DAC4_.wvu.Rows" sId="3"/>
    <undo index="0" exp="area" ref3D="1" dr="$A$193:$XFD$193" dn="Z_3DCB9AAA_F09C_4EA6_B992_F93E466D374A_.wvu.Rows" sId="3"/>
    <undo index="18" exp="area" ref3D="1" dr="$A$193:$XFD$194" dn="Z_1A52382B_3765_4E8C_903F_6B8919B7242E_.wvu.Rows" sId="3"/>
    <rfmt sheetId="3" xfDxf="1" s="1" sqref="A121:XFD121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21" t="inlineStr">
        <is>
          <t>Ч9</t>
        </is>
      </nc>
      <n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21" t="inlineStr">
        <is>
          <t>Разработка генеральных планов муниципальных образований Чувашской Республики</t>
        </is>
      </nc>
      <ndxf>
        <font>
          <i/>
          <sz val="16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="1" sqref="C12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21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121">
        <f>SUM(D121/C121*100)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2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64121" sId="3" ref="A121:XFD121" action="deleteRow">
    <undo index="0" exp="area" ref3D="1" dr="$A$197:$XFD$197" dn="Z_61528DAC_5C4C_48F4_ADE2_8A724B05A086_.wvu.Rows" sId="3"/>
    <undo index="16" exp="area" ref3D="1" dr="$A$192:$XFD$193" dn="Z_B31C8DB7_3E78_4144_A6B5_8DE36DE63F0E_.wvu.Rows" sId="3"/>
    <undo index="26" exp="area" ref3D="1" dr="$A$196:$XFD$197" dn="Z_A54C432C_6C68_4B53_A75C_446EB3A61B2B_.wvu.Rows" sId="3"/>
    <undo index="24" exp="area" ref3D="1" dr="$A$192:$XFD$193" dn="Z_A54C432C_6C68_4B53_A75C_446EB3A61B2B_.wvu.Rows" sId="3"/>
    <undo index="12" exp="area" ref3D="1" dr="$A$192:$XFD$192" dn="Z_5C539BE6_C8E0_453F_AB5E_9E58094195EA_.wvu.Rows" sId="3"/>
    <undo index="38" exp="area" ref3D="1" dr="$A$196:$XFD$197" dn="Z_42584DC0_1D41_4C93_9B38_C388E7B8DAC4_.wvu.Rows" sId="3"/>
    <undo index="36" exp="area" ref3D="1" dr="$A$192:$XFD$193" dn="Z_42584DC0_1D41_4C93_9B38_C388E7B8DAC4_.wvu.Rows" sId="3"/>
    <undo index="34" exp="area" ref3D="1" dr="$A$136:$XFD$136" dn="Z_42584DC0_1D41_4C93_9B38_C388E7B8DAC4_.wvu.Rows" sId="3"/>
    <undo index="0" exp="area" ref3D="1" dr="$A$192:$XFD$192" dn="Z_3DCB9AAA_F09C_4EA6_B992_F93E466D374A_.wvu.Rows" sId="3"/>
    <undo index="18" exp="area" ref3D="1" dr="$A$192:$XFD$193" dn="Z_1A52382B_3765_4E8C_903F_6B8919B7242E_.wvu.Rows" sId="3"/>
    <rfmt sheetId="3" xfDxf="1" s="1" sqref="A121:XFD121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21" t="inlineStr">
        <is>
          <t>Ч9</t>
        </is>
      </nc>
      <n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21" t="inlineStr">
        <is>
          <t xml:space="preserve"> Разработка правил землепользования и застройки муниципальных образований</t>
        </is>
      </nc>
      <ndxf>
        <font>
          <i/>
          <sz val="16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="1" sqref="C12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21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121">
        <f>SUM(D121/C121*100)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2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64122" sId="3" ref="A124:XFD124" action="deleteRow">
    <undo index="0" exp="area" ref3D="1" dr="$A$196:$XFD$196" dn="Z_61528DAC_5C4C_48F4_ADE2_8A724B05A086_.wvu.Rows" sId="3"/>
    <undo index="16" exp="area" ref3D="1" dr="$A$191:$XFD$192" dn="Z_B31C8DB7_3E78_4144_A6B5_8DE36DE63F0E_.wvu.Rows" sId="3"/>
    <undo index="26" exp="area" ref3D="1" dr="$A$195:$XFD$196" dn="Z_A54C432C_6C68_4B53_A75C_446EB3A61B2B_.wvu.Rows" sId="3"/>
    <undo index="24" exp="area" ref3D="1" dr="$A$191:$XFD$192" dn="Z_A54C432C_6C68_4B53_A75C_446EB3A61B2B_.wvu.Rows" sId="3"/>
    <undo index="12" exp="area" ref3D="1" dr="$A$191:$XFD$191" dn="Z_5C539BE6_C8E0_453F_AB5E_9E58094195EA_.wvu.Rows" sId="3"/>
    <undo index="38" exp="area" ref3D="1" dr="$A$195:$XFD$196" dn="Z_42584DC0_1D41_4C93_9B38_C388E7B8DAC4_.wvu.Rows" sId="3"/>
    <undo index="36" exp="area" ref3D="1" dr="$A$191:$XFD$192" dn="Z_42584DC0_1D41_4C93_9B38_C388E7B8DAC4_.wvu.Rows" sId="3"/>
    <undo index="34" exp="area" ref3D="1" dr="$A$135:$XFD$135" dn="Z_42584DC0_1D41_4C93_9B38_C388E7B8DAC4_.wvu.Rows" sId="3"/>
    <undo index="0" exp="area" ref3D="1" dr="$A$191:$XFD$191" dn="Z_3DCB9AAA_F09C_4EA6_B992_F93E466D374A_.wvu.Rows" sId="3"/>
    <undo index="18" exp="area" ref3D="1" dr="$A$191:$XFD$192" dn="Z_1A52382B_3765_4E8C_903F_6B8919B7242E_.wvu.Rows" sId="3"/>
    <rfmt sheetId="3" xfDxf="1" s="1" sqref="A124:XFD124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24" t="inlineStr">
        <is>
          <t>A21</t>
        </is>
      </nc>
      <ndxf>
        <font>
          <i/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24" t="inlineStr">
        <is>
          <t>Обеспечение граждан в Чувашской Республике доступным и комфортным жильем:</t>
        </is>
      </nc>
      <ndxf>
        <font>
          <i/>
          <sz val="14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3" dxf="1">
      <nc r="C124">
        <f>SUM(C125:C126)</f>
      </nc>
      <ndxf>
        <font>
          <b/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D124">
        <f>SUM(D125:D126)</f>
      </nc>
      <ndxf>
        <font>
          <b/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124">
        <f>SUM(D124/C124*100)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 numFmtId="4">
      <nc r="F124">
        <v>0</v>
      </nc>
      <n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G124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64123" sId="3" ref="A124:XFD124" action="deleteRow">
    <undo index="0" exp="area" ref3D="1" dr="$A$195:$XFD$195" dn="Z_61528DAC_5C4C_48F4_ADE2_8A724B05A086_.wvu.Rows" sId="3"/>
    <undo index="16" exp="area" ref3D="1" dr="$A$190:$XFD$191" dn="Z_B31C8DB7_3E78_4144_A6B5_8DE36DE63F0E_.wvu.Rows" sId="3"/>
    <undo index="26" exp="area" ref3D="1" dr="$A$194:$XFD$195" dn="Z_A54C432C_6C68_4B53_A75C_446EB3A61B2B_.wvu.Rows" sId="3"/>
    <undo index="24" exp="area" ref3D="1" dr="$A$190:$XFD$191" dn="Z_A54C432C_6C68_4B53_A75C_446EB3A61B2B_.wvu.Rows" sId="3"/>
    <undo index="12" exp="area" ref3D="1" dr="$A$190:$XFD$190" dn="Z_5C539BE6_C8E0_453F_AB5E_9E58094195EA_.wvu.Rows" sId="3"/>
    <undo index="38" exp="area" ref3D="1" dr="$A$194:$XFD$195" dn="Z_42584DC0_1D41_4C93_9B38_C388E7B8DAC4_.wvu.Rows" sId="3"/>
    <undo index="36" exp="area" ref3D="1" dr="$A$190:$XFD$191" dn="Z_42584DC0_1D41_4C93_9B38_C388E7B8DAC4_.wvu.Rows" sId="3"/>
    <undo index="34" exp="area" ref3D="1" dr="$A$134:$XFD$134" dn="Z_42584DC0_1D41_4C93_9B38_C388E7B8DAC4_.wvu.Rows" sId="3"/>
    <undo index="0" exp="area" ref3D="1" dr="$A$190:$XFD$190" dn="Z_3DCB9AAA_F09C_4EA6_B992_F93E466D374A_.wvu.Rows" sId="3"/>
    <undo index="18" exp="area" ref3D="1" dr="$A$190:$XFD$191" dn="Z_1A52382B_3765_4E8C_903F_6B8919B7242E_.wvu.Rows" sId="3"/>
    <rfmt sheetId="3" xfDxf="1" s="1" sqref="A124:XFD124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24" start="0" length="0">
      <dxf>
        <font>
          <i/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dxf="1">
      <nc r="B124" t="inlineStr">
        <is>
          <t>Основное мероприятие "Реализация мероприятий регионального проекта "Обеспечение устойчивого сокращения непригодного для проживания жилищного фонда"</t>
        </is>
      </nc>
      <ndxf>
        <font>
          <i/>
          <sz val="14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qref="C124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24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124">
        <f>SUM(D124/C124*100)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124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24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64124" sId="3" ref="A124:XFD124" action="deleteRow">
    <undo index="0" exp="area" ref3D="1" dr="$A$194:$XFD$194" dn="Z_61528DAC_5C4C_48F4_ADE2_8A724B05A086_.wvu.Rows" sId="3"/>
    <undo index="16" exp="area" ref3D="1" dr="$A$189:$XFD$190" dn="Z_B31C8DB7_3E78_4144_A6B5_8DE36DE63F0E_.wvu.Rows" sId="3"/>
    <undo index="26" exp="area" ref3D="1" dr="$A$193:$XFD$194" dn="Z_A54C432C_6C68_4B53_A75C_446EB3A61B2B_.wvu.Rows" sId="3"/>
    <undo index="24" exp="area" ref3D="1" dr="$A$189:$XFD$190" dn="Z_A54C432C_6C68_4B53_A75C_446EB3A61B2B_.wvu.Rows" sId="3"/>
    <undo index="12" exp="area" ref3D="1" dr="$A$189:$XFD$189" dn="Z_5C539BE6_C8E0_453F_AB5E_9E58094195EA_.wvu.Rows" sId="3"/>
    <undo index="38" exp="area" ref3D="1" dr="$A$193:$XFD$194" dn="Z_42584DC0_1D41_4C93_9B38_C388E7B8DAC4_.wvu.Rows" sId="3"/>
    <undo index="36" exp="area" ref3D="1" dr="$A$189:$XFD$190" dn="Z_42584DC0_1D41_4C93_9B38_C388E7B8DAC4_.wvu.Rows" sId="3"/>
    <undo index="34" exp="area" ref3D="1" dr="$A$133:$XFD$133" dn="Z_42584DC0_1D41_4C93_9B38_C388E7B8DAC4_.wvu.Rows" sId="3"/>
    <undo index="0" exp="area" ref3D="1" dr="$A$189:$XFD$189" dn="Z_3DCB9AAA_F09C_4EA6_B992_F93E466D374A_.wvu.Rows" sId="3"/>
    <undo index="18" exp="area" ref3D="1" dr="$A$189:$XFD$190" dn="Z_1A52382B_3765_4E8C_903F_6B8919B7242E_.wvu.Rows" sId="3"/>
    <rfmt sheetId="3" xfDxf="1" s="1" sqref="A124:XFD124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24" start="0" length="0">
      <dxf>
        <font>
          <i/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dxf="1">
      <nc r="B124" t="inlineStr">
        <is>
          <t>Обеспечение мероприятий по переселению граждан из аварийного и ветхового жилищного фонда</t>
        </is>
      </nc>
      <ndxf>
        <font>
          <i/>
          <sz val="14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qref="C124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24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124">
        <f>SUM(D124/C124*100)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124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24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64125" sId="3" xfDxf="1" s="1" dxf="1">
    <oc r="B129" t="inlineStr">
      <is>
        <t>Капитальный и текущий ремонт объектов водоотведения (очистных сооружений и т.д.)</t>
      </is>
    </oc>
    <nc r="B129" t="inlineStr">
      <is>
        <t>Капитальный и текущий ремонт, модернизация котельных с использованием энергоэффективного оборудования, замена неэффективных отопительных котлов в индивидуальных системах отопления зданий, строений, сооружений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64126" sId="3">
    <oc r="A129" t="inlineStr">
      <is>
        <t>A13</t>
      </is>
    </oc>
    <nc r="A129" t="inlineStr">
      <is>
        <t>A11</t>
      </is>
    </nc>
  </rcc>
  <rcc rId="64127" sId="3" numFmtId="4">
    <nc r="C129">
      <v>10000</v>
    </nc>
  </rcc>
  <rcc rId="64128" sId="3" numFmtId="4">
    <nc r="D129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район!$A$1:$G$197</formula>
    <oldFormula>район!$A$1:$G$197</oldFormula>
  </rdn>
  <rdn rId="0" localSheetId="3" customView="1" name="Z_61528DAC_5C4C_48F4_ADE2_8A724B05A086_.wvu.Rows" hidden="1" oldHidden="1">
    <formula>район!$193:$193</formula>
    <oldFormula>район!$193:$193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21.xml><?xml version="1.0" encoding="utf-8"?>
<revisions xmlns="http://schemas.openxmlformats.org/spreadsheetml/2006/main" xmlns:r="http://schemas.openxmlformats.org/officeDocument/2006/relationships">
  <rfmt sheetId="3" sqref="F205">
    <dxf>
      <numFmt numFmtId="186" formatCode="#,##0.0000"/>
    </dxf>
  </rfmt>
  <rfmt sheetId="3" sqref="F205">
    <dxf>
      <numFmt numFmtId="187" formatCode="#,##0.000"/>
    </dxf>
  </rfmt>
  <rfmt sheetId="3" sqref="F205">
    <dxf>
      <numFmt numFmtId="4" formatCode="#,##0.00"/>
    </dxf>
  </rfmt>
  <rfmt sheetId="3" sqref="F205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211.xml><?xml version="1.0" encoding="utf-8"?>
<revisions xmlns="http://schemas.openxmlformats.org/spreadsheetml/2006/main" xmlns:r="http://schemas.openxmlformats.org/officeDocument/2006/relationships">
  <rcc rId="51151" sId="3">
    <oc r="B114" t="inlineStr">
      <is>
        <t>Благоустройство</t>
      </is>
    </oc>
    <nc r="B114" t="inlineStr">
      <is>
        <t>Благоустройство: в том числе</t>
      </is>
    </nc>
  </rcc>
  <rcc rId="51152" sId="3">
    <oc r="B106" t="inlineStr">
      <is>
        <t>Жилищное хозяйство</t>
      </is>
    </oc>
    <nc r="B106" t="inlineStr">
      <is>
        <t>Жилищное хозяйство: в том числе</t>
      </is>
    </nc>
  </rcc>
  <rfmt sheetId="3" sqref="A106:B106" start="0" length="2147483647">
    <dxf>
      <font>
        <b/>
      </font>
    </dxf>
  </rfmt>
  <rfmt sheetId="3" sqref="B106" start="0" length="2147483647">
    <dxf>
      <font>
        <sz val="14"/>
      </font>
    </dxf>
  </rfmt>
  <rfmt sheetId="3" sqref="A109" start="0" length="2147483647">
    <dxf>
      <font>
        <sz val="16"/>
      </font>
    </dxf>
  </rfmt>
  <rfmt sheetId="3" sqref="A114" start="0" length="2147483647">
    <dxf>
      <font>
        <sz val="16"/>
      </font>
    </dxf>
  </rfmt>
  <rcc rId="51153" sId="3" numFmtId="4">
    <nc r="D107">
      <v>217.68204</v>
    </nc>
  </rcc>
  <rcc rId="51154" sId="3">
    <nc r="E107">
      <f>SUM(D107/C107*100)</f>
    </nc>
  </rcc>
  <rcc rId="51155" sId="3" numFmtId="4">
    <nc r="D108">
      <v>0</v>
    </nc>
  </rcc>
  <rcc rId="51156" sId="3">
    <nc r="E108">
      <f>SUM(D108/C108*100)</f>
    </nc>
  </rcc>
  <rcc rId="51157" sId="3" numFmtId="4">
    <nc r="D117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.xml><?xml version="1.0" encoding="utf-8"?>
<revisions xmlns="http://schemas.openxmlformats.org/spreadsheetml/2006/main" xmlns:r="http://schemas.openxmlformats.org/officeDocument/2006/relationships">
  <rcc rId="54711" sId="3" numFmtId="4">
    <oc r="C107">
      <v>48826.37659</v>
    </oc>
    <nc r="C107">
      <v>40846.646580000001</v>
    </nc>
  </rcc>
  <rcc rId="54712" sId="3" numFmtId="4">
    <oc r="D107">
      <v>0</v>
    </oc>
    <nc r="D107">
      <v>1142.78782</v>
    </nc>
  </rcc>
  <rcc rId="54713" sId="3" numFmtId="4">
    <oc r="D109">
      <v>25</v>
    </oc>
    <nc r="D109">
      <v>85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район!$A$1:$G$194</formula>
    <oldFormula>район!$A$1:$G$194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1.xml><?xml version="1.0" encoding="utf-8"?>
<revisions xmlns="http://schemas.openxmlformats.org/spreadsheetml/2006/main" xmlns:r="http://schemas.openxmlformats.org/officeDocument/2006/relationships">
  <rrc rId="52674" sId="3" ref="A156:XFD156" action="deleteRow">
    <undo index="16" exp="area" ref3D="1" dr="$A$176:$XFD$177" dn="Z_B31C8DB7_3E78_4144_A6B5_8DE36DE63F0E_.wvu.Rows" sId="3"/>
    <undo index="26" exp="area" ref3D="1" dr="$A$180:$XFD$181" dn="Z_A54C432C_6C68_4B53_A75C_446EB3A61B2B_.wvu.Rows" sId="3"/>
    <undo index="24" exp="area" ref3D="1" dr="$A$176:$XFD$177" dn="Z_A54C432C_6C68_4B53_A75C_446EB3A61B2B_.wvu.Rows" sId="3"/>
    <undo index="12" exp="area" ref3D="1" dr="$A$176:$XFD$176" dn="Z_5C539BE6_C8E0_453F_AB5E_9E58094195EA_.wvu.Rows" sId="3"/>
    <undo index="38" exp="area" ref3D="1" dr="$A$180:$XFD$181" dn="Z_42584DC0_1D41_4C93_9B38_C388E7B8DAC4_.wvu.Rows" sId="3"/>
    <undo index="36" exp="area" ref3D="1" dr="$A$176:$XFD$177" dn="Z_42584DC0_1D41_4C93_9B38_C388E7B8DAC4_.wvu.Rows" sId="3"/>
    <undo index="0" exp="area" ref3D="1" dr="$A$176:$XFD$176" dn="Z_3DCB9AAA_F09C_4EA6_B992_F93E466D374A_.wvu.Rows" sId="3"/>
    <undo index="18" exp="area" ref3D="1" dr="$A$176:$XFD$177" dn="Z_1A52382B_3765_4E8C_903F_6B8919B7242E_.wvu.Rows" sId="3"/>
    <rfmt sheetId="3" xfDxf="1" s="1" sqref="A156:XFD156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56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56" start="0" length="0">
      <dxf>
        <font>
          <sz val="16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="1" sqref="C156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56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56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56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56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11.xml><?xml version="1.0" encoding="utf-8"?>
<revisions xmlns="http://schemas.openxmlformats.org/spreadsheetml/2006/main" xmlns:r="http://schemas.openxmlformats.org/officeDocument/2006/relationships">
  <rrc rId="52520" sId="3" ref="A148:XFD148" action="insertRow">
    <undo index="16" exp="area" ref3D="1" dr="$A$174:$XFD$175" dn="Z_B31C8DB7_3E78_4144_A6B5_8DE36DE63F0E_.wvu.Rows" sId="3"/>
    <undo index="26" exp="area" ref3D="1" dr="$A$178:$XFD$179" dn="Z_A54C432C_6C68_4B53_A75C_446EB3A61B2B_.wvu.Rows" sId="3"/>
    <undo index="24" exp="area" ref3D="1" dr="$A$174:$XFD$175" dn="Z_A54C432C_6C68_4B53_A75C_446EB3A61B2B_.wvu.Rows" sId="3"/>
    <undo index="12" exp="area" ref3D="1" dr="$A$174:$XFD$174" dn="Z_5C539BE6_C8E0_453F_AB5E_9E58094195EA_.wvu.Rows" sId="3"/>
    <undo index="38" exp="area" ref3D="1" dr="$A$178:$XFD$179" dn="Z_42584DC0_1D41_4C93_9B38_C388E7B8DAC4_.wvu.Rows" sId="3"/>
    <undo index="36" exp="area" ref3D="1" dr="$A$174:$XFD$175" dn="Z_42584DC0_1D41_4C93_9B38_C388E7B8DAC4_.wvu.Rows" sId="3"/>
    <undo index="0" exp="area" ref3D="1" dr="$A$174:$XFD$174" dn="Z_3DCB9AAA_F09C_4EA6_B992_F93E466D374A_.wvu.Rows" sId="3"/>
    <undo index="18" exp="area" ref3D="1" dr="$A$174:$XFD$175" dn="Z_1A52382B_3765_4E8C_903F_6B8919B7242E_.wvu.Rows" sId="3"/>
  </rrc>
  <rcc rId="52521" sId="3" xfDxf="1" s="1" dxf="1">
    <nc r="B148" t="inlineStr">
      <is>
    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2522" sId="3" numFmtId="4">
    <nc r="C148">
      <v>3194.7211499999999</v>
    </nc>
  </rcc>
  <rcc rId="52523" sId="3" numFmtId="4">
    <nc r="D148">
      <v>1064.90708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111.xml><?xml version="1.0" encoding="utf-8"?>
<revisions xmlns="http://schemas.openxmlformats.org/spreadsheetml/2006/main" xmlns:r="http://schemas.openxmlformats.org/officeDocument/2006/relationships">
  <rrc rId="52487" sId="3" ref="A149:XFD149" action="insertRow">
    <undo index="16" exp="area" ref3D="1" dr="$A$173:$XFD$174" dn="Z_B31C8DB7_3E78_4144_A6B5_8DE36DE63F0E_.wvu.Rows" sId="3"/>
    <undo index="26" exp="area" ref3D="1" dr="$A$177:$XFD$178" dn="Z_A54C432C_6C68_4B53_A75C_446EB3A61B2B_.wvu.Rows" sId="3"/>
    <undo index="24" exp="area" ref3D="1" dr="$A$173:$XFD$174" dn="Z_A54C432C_6C68_4B53_A75C_446EB3A61B2B_.wvu.Rows" sId="3"/>
    <undo index="12" exp="area" ref3D="1" dr="$A$173:$XFD$173" dn="Z_5C539BE6_C8E0_453F_AB5E_9E58094195EA_.wvu.Rows" sId="3"/>
    <undo index="38" exp="area" ref3D="1" dr="$A$177:$XFD$178" dn="Z_42584DC0_1D41_4C93_9B38_C388E7B8DAC4_.wvu.Rows" sId="3"/>
    <undo index="36" exp="area" ref3D="1" dr="$A$173:$XFD$174" dn="Z_42584DC0_1D41_4C93_9B38_C388E7B8DAC4_.wvu.Rows" sId="3"/>
    <undo index="0" exp="area" ref3D="1" dr="$A$173:$XFD$173" dn="Z_3DCB9AAA_F09C_4EA6_B992_F93E466D374A_.wvu.Rows" sId="3"/>
    <undo index="18" exp="area" ref3D="1" dr="$A$173:$XFD$174" dn="Z_1A52382B_3765_4E8C_903F_6B8919B7242E_.wvu.Rows" sId="3"/>
  </rrc>
  <rcc rId="52488" sId="3" xfDxf="1" s="1" dxf="1">
    <nc r="B149" t="inlineStr">
      <is>
        <t>Персонифицированное финансирование дополнительного образования детей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9" start="0" length="2147483647">
    <dxf>
      <font>
        <i/>
      </font>
    </dxf>
  </rfmt>
  <rcc rId="52489" sId="3" numFmtId="4">
    <nc r="C149">
      <v>7880.3</v>
    </nc>
  </rcc>
  <rcc rId="52490" sId="3" numFmtId="4">
    <nc r="D149">
      <v>5211.6500599999999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район!$A$1:$G$183</formula>
    <oldFormula>район!$A$1:$G$183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1111.xml><?xml version="1.0" encoding="utf-8"?>
<revisions xmlns="http://schemas.openxmlformats.org/spreadsheetml/2006/main" xmlns:r="http://schemas.openxmlformats.org/officeDocument/2006/relationships">
  <rcc rId="51495" sId="3" xfDxf="1" dxf="1">
    <nc r="B105" t="inlineStr">
      <is>
        <t>Капитальный ремонт и ремонт автомобильных дорог общего пользования местного значения вне границ населенных пунктов в границах муниципального района или муниципального округа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1496" sId="3" numFmtId="4">
    <nc r="D105">
      <v>0</v>
    </nc>
  </rcc>
  <rcc rId="51497" sId="3">
    <nc r="E105">
      <f>SUM(D105/C105*100)</f>
    </nc>
  </rcc>
  <rrc rId="51498" sId="3" ref="A106:XFD106" action="insertRow">
    <undo index="2" exp="area" ref3D="1" dr="$A$148:$XFD$148" dn="Z_61528DAC_5C4C_48F4_ADE2_8A724B05A086_.wvu.Rows" sId="3"/>
    <undo index="10" exp="area" ref3D="1" dr="$A$148:$XFD$149" dn="Z_F85EE840_0C31_454A_8951_832C2E9E0600_.wvu.Rows" sId="3"/>
    <undo index="16" exp="area" ref3D="1" dr="$A$148:$XFD$150" dn="Z_B31C8DB7_3E78_4144_A6B5_8DE36DE63F0E_.wvu.Rows" sId="3"/>
    <undo index="26" exp="area" ref3D="1" dr="$A$153:$XFD$154" dn="Z_A54C432C_6C68_4B53_A75C_446EB3A61B2B_.wvu.Rows" sId="3"/>
    <undo index="24" exp="area" ref3D="1" dr="$A$148:$XFD$150" dn="Z_A54C432C_6C68_4B53_A75C_446EB3A61B2B_.wvu.Rows" sId="3"/>
    <undo index="12" exp="area" ref3D="1" dr="$A$148:$XFD$149" dn="Z_5C539BE6_C8E0_453F_AB5E_9E58094195EA_.wvu.Rows" sId="3"/>
    <undo index="38" exp="area" ref3D="1" dr="$A$153:$XFD$154" dn="Z_42584DC0_1D41_4C93_9B38_C388E7B8DAC4_.wvu.Rows" sId="3"/>
    <undo index="36" exp="area" ref3D="1" dr="$A$148:$XFD$150" dn="Z_42584DC0_1D41_4C93_9B38_C388E7B8DAC4_.wvu.Rows" sId="3"/>
    <undo index="34" exp="area" ref3D="1" dr="$A$118:$XFD$118" dn="Z_42584DC0_1D41_4C93_9B38_C388E7B8DAC4_.wvu.Rows" sId="3"/>
    <undo index="0" exp="area" ref3D="1" dr="$A$148:$XFD$149" dn="Z_3DCB9AAA_F09C_4EA6_B992_F93E466D374A_.wvu.Rows" sId="3"/>
    <undo index="18" exp="area" ref3D="1" dr="$A$148:$XFD$150" dn="Z_1A52382B_3765_4E8C_903F_6B8919B7242E_.wvu.Rows" sId="3"/>
  </rrc>
  <rcc rId="51499" sId="3" xfDxf="1" dxf="1">
    <nc r="B106" t="inlineStr">
      <is>
        <t>Содержание автомобильных дорог общего пользования местного значения вне границ населенных пунктов в границах муниципального района или муниципального округа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rc rId="51500" sId="3" ref="A107:XFD107" action="insertRow">
    <undo index="2" exp="area" ref3D="1" dr="$A$149:$XFD$149" dn="Z_61528DAC_5C4C_48F4_ADE2_8A724B05A086_.wvu.Rows" sId="3"/>
    <undo index="10" exp="area" ref3D="1" dr="$A$149:$XFD$150" dn="Z_F85EE840_0C31_454A_8951_832C2E9E0600_.wvu.Rows" sId="3"/>
    <undo index="16" exp="area" ref3D="1" dr="$A$149:$XFD$151" dn="Z_B31C8DB7_3E78_4144_A6B5_8DE36DE63F0E_.wvu.Rows" sId="3"/>
    <undo index="26" exp="area" ref3D="1" dr="$A$154:$XFD$155" dn="Z_A54C432C_6C68_4B53_A75C_446EB3A61B2B_.wvu.Rows" sId="3"/>
    <undo index="24" exp="area" ref3D="1" dr="$A$149:$XFD$151" dn="Z_A54C432C_6C68_4B53_A75C_446EB3A61B2B_.wvu.Rows" sId="3"/>
    <undo index="12" exp="area" ref3D="1" dr="$A$149:$XFD$150" dn="Z_5C539BE6_C8E0_453F_AB5E_9E58094195EA_.wvu.Rows" sId="3"/>
    <undo index="38" exp="area" ref3D="1" dr="$A$154:$XFD$155" dn="Z_42584DC0_1D41_4C93_9B38_C388E7B8DAC4_.wvu.Rows" sId="3"/>
    <undo index="36" exp="area" ref3D="1" dr="$A$149:$XFD$151" dn="Z_42584DC0_1D41_4C93_9B38_C388E7B8DAC4_.wvu.Rows" sId="3"/>
    <undo index="34" exp="area" ref3D="1" dr="$A$119:$XFD$119" dn="Z_42584DC0_1D41_4C93_9B38_C388E7B8DAC4_.wvu.Rows" sId="3"/>
    <undo index="0" exp="area" ref3D="1" dr="$A$149:$XFD$150" dn="Z_3DCB9AAA_F09C_4EA6_B992_F93E466D374A_.wvu.Rows" sId="3"/>
    <undo index="18" exp="area" ref3D="1" dr="$A$149:$XFD$151" dn="Z_1A52382B_3765_4E8C_903F_6B8919B7242E_.wvu.Rows" sId="3"/>
  </rrc>
  <rrc rId="51501" sId="3" ref="A107:XFD107" action="insertRow">
    <undo index="2" exp="area" ref3D="1" dr="$A$150:$XFD$150" dn="Z_61528DAC_5C4C_48F4_ADE2_8A724B05A086_.wvu.Rows" sId="3"/>
    <undo index="10" exp="area" ref3D="1" dr="$A$150:$XFD$151" dn="Z_F85EE840_0C31_454A_8951_832C2E9E0600_.wvu.Rows" sId="3"/>
    <undo index="16" exp="area" ref3D="1" dr="$A$150:$XFD$152" dn="Z_B31C8DB7_3E78_4144_A6B5_8DE36DE63F0E_.wvu.Rows" sId="3"/>
    <undo index="26" exp="area" ref3D="1" dr="$A$155:$XFD$156" dn="Z_A54C432C_6C68_4B53_A75C_446EB3A61B2B_.wvu.Rows" sId="3"/>
    <undo index="24" exp="area" ref3D="1" dr="$A$150:$XFD$152" dn="Z_A54C432C_6C68_4B53_A75C_446EB3A61B2B_.wvu.Rows" sId="3"/>
    <undo index="12" exp="area" ref3D="1" dr="$A$150:$XFD$151" dn="Z_5C539BE6_C8E0_453F_AB5E_9E58094195EA_.wvu.Rows" sId="3"/>
    <undo index="38" exp="area" ref3D="1" dr="$A$155:$XFD$156" dn="Z_42584DC0_1D41_4C93_9B38_C388E7B8DAC4_.wvu.Rows" sId="3"/>
    <undo index="36" exp="area" ref3D="1" dr="$A$150:$XFD$152" dn="Z_42584DC0_1D41_4C93_9B38_C388E7B8DAC4_.wvu.Rows" sId="3"/>
    <undo index="34" exp="area" ref3D="1" dr="$A$120:$XFD$120" dn="Z_42584DC0_1D41_4C93_9B38_C388E7B8DAC4_.wvu.Rows" sId="3"/>
    <undo index="0" exp="area" ref3D="1" dr="$A$150:$XFD$151" dn="Z_3DCB9AAA_F09C_4EA6_B992_F93E466D374A_.wvu.Rows" sId="3"/>
    <undo index="18" exp="area" ref3D="1" dr="$A$150:$XFD$152" dn="Z_1A52382B_3765_4E8C_903F_6B8919B7242E_.wvu.Rows" sId="3"/>
  </rrc>
  <rcc rId="51502" sId="3" xfDxf="1" dxf="1">
    <nc r="B107" t="inlineStr">
      <is>
        <t>Капитальный ремонт и ремонт автомобильных дорог общего пользования местного значения в границах населенных пунктов поселения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1503" sId="3" numFmtId="4">
    <nc r="D107">
      <v>0</v>
    </nc>
  </rcc>
  <rcc rId="51504" sId="3">
    <nc r="E106">
      <f>SUM(D106/C106*100)</f>
    </nc>
  </rcc>
  <rcc rId="51505" sId="3" xfDxf="1" dxf="1">
    <nc r="B108" t="inlineStr">
      <is>
        <t>Содержание автомобильных дорог общего пользования местного значения в границах населенных пунктов поселения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rc rId="51506" sId="3" ref="A109:XFD109" action="insertRow">
    <undo index="2" exp="area" ref3D="1" dr="$A$151:$XFD$151" dn="Z_61528DAC_5C4C_48F4_ADE2_8A724B05A086_.wvu.Rows" sId="3"/>
    <undo index="10" exp="area" ref3D="1" dr="$A$151:$XFD$152" dn="Z_F85EE840_0C31_454A_8951_832C2E9E0600_.wvu.Rows" sId="3"/>
    <undo index="16" exp="area" ref3D="1" dr="$A$151:$XFD$153" dn="Z_B31C8DB7_3E78_4144_A6B5_8DE36DE63F0E_.wvu.Rows" sId="3"/>
    <undo index="26" exp="area" ref3D="1" dr="$A$156:$XFD$157" dn="Z_A54C432C_6C68_4B53_A75C_446EB3A61B2B_.wvu.Rows" sId="3"/>
    <undo index="24" exp="area" ref3D="1" dr="$A$151:$XFD$153" dn="Z_A54C432C_6C68_4B53_A75C_446EB3A61B2B_.wvu.Rows" sId="3"/>
    <undo index="12" exp="area" ref3D="1" dr="$A$151:$XFD$152" dn="Z_5C539BE6_C8E0_453F_AB5E_9E58094195EA_.wvu.Rows" sId="3"/>
    <undo index="38" exp="area" ref3D="1" dr="$A$156:$XFD$157" dn="Z_42584DC0_1D41_4C93_9B38_C388E7B8DAC4_.wvu.Rows" sId="3"/>
    <undo index="36" exp="area" ref3D="1" dr="$A$151:$XFD$153" dn="Z_42584DC0_1D41_4C93_9B38_C388E7B8DAC4_.wvu.Rows" sId="3"/>
    <undo index="34" exp="area" ref3D="1" dr="$A$121:$XFD$121" dn="Z_42584DC0_1D41_4C93_9B38_C388E7B8DAC4_.wvu.Rows" sId="3"/>
    <undo index="0" exp="area" ref3D="1" dr="$A$151:$XFD$152" dn="Z_3DCB9AAA_F09C_4EA6_B992_F93E466D374A_.wvu.Rows" sId="3"/>
    <undo index="18" exp="area" ref3D="1" dr="$A$151:$XFD$153" dn="Z_1A52382B_3765_4E8C_903F_6B8919B7242E_.wvu.Rows" sId="3"/>
  </rrc>
  <rrc rId="51507" sId="3" ref="A109:XFD109" action="insertRow">
    <undo index="2" exp="area" ref3D="1" dr="$A$152:$XFD$152" dn="Z_61528DAC_5C4C_48F4_ADE2_8A724B05A086_.wvu.Rows" sId="3"/>
    <undo index="10" exp="area" ref3D="1" dr="$A$152:$XFD$153" dn="Z_F85EE840_0C31_454A_8951_832C2E9E0600_.wvu.Rows" sId="3"/>
    <undo index="16" exp="area" ref3D="1" dr="$A$152:$XFD$154" dn="Z_B31C8DB7_3E78_4144_A6B5_8DE36DE63F0E_.wvu.Rows" sId="3"/>
    <undo index="26" exp="area" ref3D="1" dr="$A$157:$XFD$158" dn="Z_A54C432C_6C68_4B53_A75C_446EB3A61B2B_.wvu.Rows" sId="3"/>
    <undo index="24" exp="area" ref3D="1" dr="$A$152:$XFD$154" dn="Z_A54C432C_6C68_4B53_A75C_446EB3A61B2B_.wvu.Rows" sId="3"/>
    <undo index="12" exp="area" ref3D="1" dr="$A$152:$XFD$153" dn="Z_5C539BE6_C8E0_453F_AB5E_9E58094195EA_.wvu.Rows" sId="3"/>
    <undo index="38" exp="area" ref3D="1" dr="$A$157:$XFD$158" dn="Z_42584DC0_1D41_4C93_9B38_C388E7B8DAC4_.wvu.Rows" sId="3"/>
    <undo index="36" exp="area" ref3D="1" dr="$A$152:$XFD$154" dn="Z_42584DC0_1D41_4C93_9B38_C388E7B8DAC4_.wvu.Rows" sId="3"/>
    <undo index="34" exp="area" ref3D="1" dr="$A$122:$XFD$122" dn="Z_42584DC0_1D41_4C93_9B38_C388E7B8DAC4_.wvu.Rows" sId="3"/>
    <undo index="0" exp="area" ref3D="1" dr="$A$152:$XFD$153" dn="Z_3DCB9AAA_F09C_4EA6_B992_F93E466D374A_.wvu.Rows" sId="3"/>
    <undo index="18" exp="area" ref3D="1" dr="$A$152:$XFD$154" dn="Z_1A52382B_3765_4E8C_903F_6B8919B7242E_.wvu.Rows" sId="3"/>
  </rrc>
  <rcc rId="51508" sId="3" xfDxf="1" dxf="1">
    <nc r="B109" t="inlineStr">
      <is>
        <t>Капитальный ремонт и ремонт дворовых территорий многоквартирных домов, проездов к дворовым территориям многоквартирных домов населенных пунктов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1509" sId="3" numFmtId="4">
    <nc r="C109">
      <v>1720.7527</v>
    </nc>
  </rcc>
  <rcc rId="51510" sId="3" numFmtId="4">
    <nc r="D109">
      <v>0</v>
    </nc>
  </rcc>
  <rcc rId="51511" sId="3" xfDxf="1" dxf="1">
    <nc r="B110" t="inlineStr">
      <is>
        <t>Реализация мероприятий комплексного развития транспортной инфраструктуры Чебоксарской агломерации в рамках реализации национального проекта "Безопасные качественные дороги"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1512" sId="3" numFmtId="4">
    <nc r="C110">
      <v>21505.376339999999</v>
    </nc>
  </rcc>
  <rcc rId="51513" sId="3" numFmtId="4">
    <nc r="D110">
      <v>0</v>
    </nc>
  </rcc>
  <rcc rId="51514" sId="3" numFmtId="4">
    <nc r="C106">
      <v>23284.786110000001</v>
    </nc>
  </rcc>
  <rcc rId="51515" sId="3" numFmtId="4">
    <nc r="D106">
      <v>9885.0013299999991</v>
    </nc>
  </rcc>
  <rcc rId="51516" sId="3" numFmtId="4">
    <nc r="C108">
      <v>6413.3062300000001</v>
    </nc>
  </rcc>
  <rcc rId="51517" sId="3" numFmtId="4">
    <nc r="D108">
      <v>5955.8243400000001</v>
    </nc>
  </rcc>
  <rcc rId="51518" sId="3" numFmtId="4">
    <nc r="C105">
      <v>17585.445</v>
    </nc>
  </rcc>
  <rrc rId="51519" sId="3" ref="A108:XFD108" action="insertRow">
    <undo index="2" exp="area" ref3D="1" dr="$A$153:$XFD$153" dn="Z_61528DAC_5C4C_48F4_ADE2_8A724B05A086_.wvu.Rows" sId="3"/>
    <undo index="10" exp="area" ref3D="1" dr="$A$153:$XFD$154" dn="Z_F85EE840_0C31_454A_8951_832C2E9E0600_.wvu.Rows" sId="3"/>
    <undo index="16" exp="area" ref3D="1" dr="$A$153:$XFD$155" dn="Z_B31C8DB7_3E78_4144_A6B5_8DE36DE63F0E_.wvu.Rows" sId="3"/>
    <undo index="26" exp="area" ref3D="1" dr="$A$158:$XFD$159" dn="Z_A54C432C_6C68_4B53_A75C_446EB3A61B2B_.wvu.Rows" sId="3"/>
    <undo index="24" exp="area" ref3D="1" dr="$A$153:$XFD$155" dn="Z_A54C432C_6C68_4B53_A75C_446EB3A61B2B_.wvu.Rows" sId="3"/>
    <undo index="12" exp="area" ref3D="1" dr="$A$153:$XFD$154" dn="Z_5C539BE6_C8E0_453F_AB5E_9E58094195EA_.wvu.Rows" sId="3"/>
    <undo index="38" exp="area" ref3D="1" dr="$A$158:$XFD$159" dn="Z_42584DC0_1D41_4C93_9B38_C388E7B8DAC4_.wvu.Rows" sId="3"/>
    <undo index="36" exp="area" ref3D="1" dr="$A$153:$XFD$155" dn="Z_42584DC0_1D41_4C93_9B38_C388E7B8DAC4_.wvu.Rows" sId="3"/>
    <undo index="34" exp="area" ref3D="1" dr="$A$123:$XFD$123" dn="Z_42584DC0_1D41_4C93_9B38_C388E7B8DAC4_.wvu.Rows" sId="3"/>
    <undo index="0" exp="area" ref3D="1" dr="$A$153:$XFD$154" dn="Z_3DCB9AAA_F09C_4EA6_B992_F93E466D374A_.wvu.Rows" sId="3"/>
    <undo index="18" exp="area" ref3D="1" dr="$A$153:$XFD$155" dn="Z_1A52382B_3765_4E8C_903F_6B8919B7242E_.wvu.Rows" sId="3"/>
  </rrc>
  <rfmt sheetId="3" xfDxf="1" sqref="B108" start="0" length="0">
    <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dxf>
  </rfmt>
  <rcc rId="51520" sId="3" numFmtId="4">
    <nc r="C107">
      <v>13922.334000000001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район!$A$1:$G$164</formula>
    <oldFormula>район!$A$1:$G$164</oldFormula>
  </rdn>
  <rdn rId="0" localSheetId="3" customView="1" name="Z_61528DAC_5C4C_48F4_ADE2_8A724B05A086_.wvu.Rows" hidden="1" oldHidden="1">
    <formula>район!$70:$70,район!$154:$154</formula>
    <oldFormula>район!$70:$70,район!$154:$154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31.xml><?xml version="1.0" encoding="utf-8"?>
<revisions xmlns="http://schemas.openxmlformats.org/spreadsheetml/2006/main" xmlns:r="http://schemas.openxmlformats.org/officeDocument/2006/relationships">
  <rcc rId="53918" sId="3" numFmtId="4">
    <oc r="D151">
      <v>1064.90708</v>
    </oc>
    <nc r="D151">
      <v>1855.51991</v>
    </nc>
  </rcc>
  <rcc rId="53919" sId="3" numFmtId="4">
    <oc r="C148">
      <v>8657.3709999999992</v>
    </oc>
    <nc r="C148">
      <v>11026.507</v>
    </nc>
  </rcc>
  <rcc rId="53920" sId="3" numFmtId="4">
    <oc r="D148">
      <v>3319.3820000000001</v>
    </oc>
    <nc r="D148">
      <v>3649.3822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311.xml><?xml version="1.0" encoding="utf-8"?>
<revisions xmlns="http://schemas.openxmlformats.org/spreadsheetml/2006/main" xmlns:r="http://schemas.openxmlformats.org/officeDocument/2006/relationships">
  <rcc rId="53759" sId="3" numFmtId="4">
    <oc r="C133">
      <v>9138.8139200000005</v>
    </oc>
    <nc r="C133">
      <v>7848.8139199999996</v>
    </nc>
  </rcc>
  <rcc rId="53760" sId="3" numFmtId="4">
    <oc r="D133">
      <v>1612.37625</v>
    </oc>
    <nc r="D133">
      <v>2440.7883700000002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3111.xml><?xml version="1.0" encoding="utf-8"?>
<revisions xmlns="http://schemas.openxmlformats.org/spreadsheetml/2006/main" xmlns:r="http://schemas.openxmlformats.org/officeDocument/2006/relationships">
  <rcc rId="53695" sId="3" numFmtId="4">
    <oc r="C126">
      <v>5358.4110899999996</v>
    </oc>
    <nc r="C126">
      <v>9658.4110899999996</v>
    </nc>
  </rcc>
  <rcc rId="53696" sId="3" numFmtId="4">
    <oc r="D126">
      <v>1459.5422900000001</v>
    </oc>
    <nc r="D126">
      <v>2250.9475699999998</v>
    </nc>
  </rcc>
  <rcc rId="53697" sId="3" numFmtId="4">
    <oc r="C135">
      <v>14283.131230000001</v>
    </oc>
    <nc r="C135">
      <v>13783.490229999999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3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4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411.xml><?xml version="1.0" encoding="utf-8"?>
<revisions xmlns="http://schemas.openxmlformats.org/spreadsheetml/2006/main" xmlns:r="http://schemas.openxmlformats.org/officeDocument/2006/relationships">
  <rfmt sheetId="3" sqref="C183:D183">
    <dxf>
      <numFmt numFmtId="4" formatCode="#,##0.00"/>
    </dxf>
  </rfmt>
  <rfmt sheetId="3" sqref="C183:D183">
    <dxf>
      <numFmt numFmtId="187" formatCode="#,##0.000"/>
    </dxf>
  </rfmt>
  <rfmt sheetId="3" sqref="C183:D183">
    <dxf>
      <numFmt numFmtId="186" formatCode="#,##0.0000"/>
    </dxf>
  </rfmt>
  <rfmt sheetId="3" sqref="C183:D183">
    <dxf>
      <numFmt numFmtId="172" formatCode="#,##0.00000"/>
    </dxf>
  </rfmt>
  <rfmt sheetId="3" sqref="C77:D77">
    <dxf>
      <numFmt numFmtId="4" formatCode="#,##0.00"/>
    </dxf>
  </rfmt>
  <rfmt sheetId="3" sqref="C77:D77">
    <dxf>
      <numFmt numFmtId="187" formatCode="#,##0.000"/>
    </dxf>
  </rfmt>
  <rfmt sheetId="3" sqref="C77:D77">
    <dxf>
      <numFmt numFmtId="186" formatCode="#,##0.0000"/>
    </dxf>
  </rfmt>
  <rfmt sheetId="3" sqref="C77:D77">
    <dxf>
      <numFmt numFmtId="172" formatCode="#,##0.00000"/>
    </dxf>
  </rfmt>
  <rfmt sheetId="3" sqref="C81:D81">
    <dxf>
      <numFmt numFmtId="4" formatCode="#,##0.00"/>
    </dxf>
  </rfmt>
  <rfmt sheetId="3" sqref="C81:D81">
    <dxf>
      <numFmt numFmtId="187" formatCode="#,##0.000"/>
    </dxf>
  </rfmt>
  <rfmt sheetId="3" sqref="C81:D81">
    <dxf>
      <numFmt numFmtId="186" formatCode="#,##0.0000"/>
    </dxf>
  </rfmt>
  <rfmt sheetId="3" sqref="C81:D81">
    <dxf>
      <numFmt numFmtId="172" formatCode="#,##0.00000"/>
    </dxf>
  </rfmt>
  <rfmt sheetId="3" sqref="C89:D89">
    <dxf>
      <numFmt numFmtId="4" formatCode="#,##0.00"/>
    </dxf>
  </rfmt>
  <rfmt sheetId="3" sqref="C89:D89">
    <dxf>
      <numFmt numFmtId="187" formatCode="#,##0.000"/>
    </dxf>
  </rfmt>
  <rfmt sheetId="3" sqref="C89:D89">
    <dxf>
      <numFmt numFmtId="186" formatCode="#,##0.0000"/>
    </dxf>
  </rfmt>
  <rfmt sheetId="3" sqref="C89:D89">
    <dxf>
      <numFmt numFmtId="172" formatCode="#,##0.00000"/>
    </dxf>
  </rfmt>
  <rfmt sheetId="3" sqref="C91:D91">
    <dxf>
      <numFmt numFmtId="4" formatCode="#,##0.00"/>
    </dxf>
  </rfmt>
  <rfmt sheetId="3" sqref="C91:D91">
    <dxf>
      <numFmt numFmtId="187" formatCode="#,##0.000"/>
    </dxf>
  </rfmt>
  <rfmt sheetId="3" sqref="C91:D91">
    <dxf>
      <numFmt numFmtId="186" formatCode="#,##0.0000"/>
    </dxf>
  </rfmt>
  <rfmt sheetId="3" sqref="C91:D91">
    <dxf>
      <numFmt numFmtId="172" formatCode="#,##0.00000"/>
    </dxf>
  </rfmt>
  <rfmt sheetId="3" sqref="C96:D96">
    <dxf>
      <numFmt numFmtId="4" formatCode="#,##0.00"/>
    </dxf>
  </rfmt>
  <rfmt sheetId="3" sqref="C96:D96">
    <dxf>
      <numFmt numFmtId="187" formatCode="#,##0.000"/>
    </dxf>
  </rfmt>
  <rfmt sheetId="3" sqref="C96:D96">
    <dxf>
      <numFmt numFmtId="186" formatCode="#,##0.0000"/>
    </dxf>
  </rfmt>
  <rfmt sheetId="3" sqref="C96:D96">
    <dxf>
      <numFmt numFmtId="172" formatCode="#,##0.00000"/>
    </dxf>
  </rfmt>
  <rfmt sheetId="3" sqref="C116:D116">
    <dxf>
      <numFmt numFmtId="4" formatCode="#,##0.00"/>
    </dxf>
  </rfmt>
  <rfmt sheetId="3" sqref="C116:D116">
    <dxf>
      <numFmt numFmtId="187" formatCode="#,##0.000"/>
    </dxf>
  </rfmt>
  <rfmt sheetId="3" sqref="C116:D116">
    <dxf>
      <numFmt numFmtId="186" formatCode="#,##0.0000"/>
    </dxf>
  </rfmt>
  <rfmt sheetId="3" sqref="C116:D116">
    <dxf>
      <numFmt numFmtId="172" formatCode="#,##0.00000"/>
    </dxf>
  </rfmt>
  <rcc rId="54134" sId="3" numFmtId="4">
    <oc r="C129">
      <v>52243.865299999998</v>
    </oc>
    <nc r="C129">
      <v>52243.8963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5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.xml><?xml version="1.0" encoding="utf-8"?>
<revisions xmlns="http://schemas.openxmlformats.org/spreadsheetml/2006/main" xmlns:r="http://schemas.openxmlformats.org/officeDocument/2006/relationships">
  <rcc rId="58858" sId="3" numFmtId="4">
    <oc r="D142">
      <v>3670.8085900000001</v>
    </oc>
    <nc r="D142">
      <v>4428.9659799999999</v>
    </nc>
  </rcc>
  <rcc rId="58859" sId="3" numFmtId="4">
    <oc r="D143">
      <v>0</v>
    </oc>
    <nc r="D143">
      <v>9127.2214299999996</v>
    </nc>
  </rcc>
  <rcc rId="58860" sId="3" numFmtId="4">
    <oc r="D144">
      <v>4366.4913299999998</v>
    </oc>
    <nc r="D144">
      <v>4926.0662899999998</v>
    </nc>
  </rcc>
  <rcc rId="58861" sId="3">
    <nc r="A146" t="inlineStr">
      <is>
        <t>A51</t>
      </is>
    </nc>
  </rcc>
  <rcc rId="58862" sId="3" numFmtId="4">
    <oc r="D159">
      <v>7106.6410400000004</v>
    </oc>
    <nc r="D159">
      <v>8692.9183200000007</v>
    </nc>
  </rcc>
  <rcc rId="58863" sId="3" numFmtId="4">
    <oc r="D162">
      <v>2129.8141599999999</v>
    </oc>
    <nc r="D162">
      <v>2396.0409300000001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1.xml><?xml version="1.0" encoding="utf-8"?>
<revisions xmlns="http://schemas.openxmlformats.org/spreadsheetml/2006/main" xmlns:r="http://schemas.openxmlformats.org/officeDocument/2006/relationships">
  <rcc rId="50892" sId="3" numFmtId="4">
    <nc r="C104">
      <v>88765.253570000001</v>
    </nc>
  </rcc>
  <rcc rId="50893" sId="3" numFmtId="4">
    <nc r="D104">
      <v>15865.82567</v>
    </nc>
  </rcc>
  <rcc rId="50894" sId="3">
    <nc r="E104">
      <f>SUM(D104/C104*100)</f>
    </nc>
  </rcc>
  <rfmt sheetId="3" xfDxf="1" sqref="B104" start="0" length="0">
    <dxf>
      <font>
        <i/>
        <sz val="12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50895" sId="3">
    <oc r="B104" t="inlineStr">
      <is>
        <t>Капитальный ремонт и ремонт автомобильных дорог общего пользования местного значения вне границ населенных пунктов а границах муниципального района</t>
      </is>
    </oc>
    <nc r="B104" t="inlineStr">
      <is>
        <t>Безопасные и качественные автомобильные дороги" муниципальной программы "Развитие транспортной системы "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район!$A$1:$G$154</formula>
    <oldFormula>район!$A$1:$G$154</oldFormula>
  </rdn>
  <rdn rId="0" localSheetId="3" customView="1" name="Z_61528DAC_5C4C_48F4_ADE2_8A724B05A086_.wvu.Rows" hidden="1" oldHidden="1">
    <formula>район!$144:$144</formula>
    <oldFormula>район!$144:$144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11.xml><?xml version="1.0" encoding="utf-8"?>
<revisions xmlns="http://schemas.openxmlformats.org/spreadsheetml/2006/main" xmlns:r="http://schemas.openxmlformats.org/officeDocument/2006/relationships">
  <rrc rId="50758" sId="3" ref="A121:XFD121" action="deleteRow">
    <undo index="0" exp="area" ref3D="1" dr="$A$145:$XFD$145" dn="Z_61528DAC_5C4C_48F4_ADE2_8A724B05A086_.wvu.Rows" sId="3"/>
    <undo index="10" exp="area" ref3D="1" dr="$A$145:$XFD$146" dn="Z_F85EE840_0C31_454A_8951_832C2E9E0600_.wvu.Rows" sId="3"/>
    <undo index="16" exp="area" ref3D="1" dr="$A$145:$XFD$147" dn="Z_B31C8DB7_3E78_4144_A6B5_8DE36DE63F0E_.wvu.Rows" sId="3"/>
    <undo index="26" exp="area" ref3D="1" dr="$A$150:$XFD$151" dn="Z_A54C432C_6C68_4B53_A75C_446EB3A61B2B_.wvu.Rows" sId="3"/>
    <undo index="24" exp="area" ref3D="1" dr="$A$145:$XFD$147" dn="Z_A54C432C_6C68_4B53_A75C_446EB3A61B2B_.wvu.Rows" sId="3"/>
    <undo index="12" exp="area" ref3D="1" dr="$A$145:$XFD$146" dn="Z_5C539BE6_C8E0_453F_AB5E_9E58094195EA_.wvu.Rows" sId="3"/>
    <undo index="38" exp="area" ref3D="1" dr="$A$150:$XFD$151" dn="Z_42584DC0_1D41_4C93_9B38_C388E7B8DAC4_.wvu.Rows" sId="3"/>
    <undo index="36" exp="area" ref3D="1" dr="$A$145:$XFD$147" dn="Z_42584DC0_1D41_4C93_9B38_C388E7B8DAC4_.wvu.Rows" sId="3"/>
    <undo index="0" exp="area" ref3D="1" dr="$A$145:$XFD$146" dn="Z_3DCB9AAA_F09C_4EA6_B992_F93E466D374A_.wvu.Rows" sId="3"/>
    <undo index="18" exp="area" ref3D="1" dr="$A$145:$XFD$147" dn="Z_1A52382B_3765_4E8C_903F_6B8919B7242E_.wvu.Rows" sId="3"/>
    <rfmt sheetId="3" xfDxf="1" s="1" sqref="A121:XFD121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21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21" start="0" length="0">
      <dxf>
        <font>
          <i/>
          <sz val="12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qref="C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2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2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50759" sId="3" ref="A121:XFD121" action="deleteRow">
    <undo index="0" exp="area" ref3D="1" dr="$A$144:$XFD$144" dn="Z_61528DAC_5C4C_48F4_ADE2_8A724B05A086_.wvu.Rows" sId="3"/>
    <undo index="10" exp="area" ref3D="1" dr="$A$144:$XFD$145" dn="Z_F85EE840_0C31_454A_8951_832C2E9E0600_.wvu.Rows" sId="3"/>
    <undo index="16" exp="area" ref3D="1" dr="$A$144:$XFD$146" dn="Z_B31C8DB7_3E78_4144_A6B5_8DE36DE63F0E_.wvu.Rows" sId="3"/>
    <undo index="26" exp="area" ref3D="1" dr="$A$149:$XFD$150" dn="Z_A54C432C_6C68_4B53_A75C_446EB3A61B2B_.wvu.Rows" sId="3"/>
    <undo index="24" exp="area" ref3D="1" dr="$A$144:$XFD$146" dn="Z_A54C432C_6C68_4B53_A75C_446EB3A61B2B_.wvu.Rows" sId="3"/>
    <undo index="12" exp="area" ref3D="1" dr="$A$144:$XFD$145" dn="Z_5C539BE6_C8E0_453F_AB5E_9E58094195EA_.wvu.Rows" sId="3"/>
    <undo index="38" exp="area" ref3D="1" dr="$A$149:$XFD$150" dn="Z_42584DC0_1D41_4C93_9B38_C388E7B8DAC4_.wvu.Rows" sId="3"/>
    <undo index="36" exp="area" ref3D="1" dr="$A$144:$XFD$146" dn="Z_42584DC0_1D41_4C93_9B38_C388E7B8DAC4_.wvu.Rows" sId="3"/>
    <undo index="0" exp="area" ref3D="1" dr="$A$144:$XFD$145" dn="Z_3DCB9AAA_F09C_4EA6_B992_F93E466D374A_.wvu.Rows" sId="3"/>
    <undo index="18" exp="area" ref3D="1" dr="$A$144:$XFD$146" dn="Z_1A52382B_3765_4E8C_903F_6B8919B7242E_.wvu.Rows" sId="3"/>
    <rfmt sheetId="3" xfDxf="1" s="1" sqref="A121:XFD121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21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21" start="0" length="0">
      <dxf>
        <font>
          <i/>
          <sz val="12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qref="C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2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2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район!$A$1:$G$153</formula>
    <oldFormula>район!$A$1:$G$153</oldFormula>
  </rdn>
  <rdn rId="0" localSheetId="3" customView="1" name="Z_61528DAC_5C4C_48F4_ADE2_8A724B05A086_.wvu.Rows" hidden="1" oldHidden="1">
    <formula>район!$143:$143</formula>
    <oldFormula>район!$143:$143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111.xml><?xml version="1.0" encoding="utf-8"?>
<revisions xmlns="http://schemas.openxmlformats.org/spreadsheetml/2006/main" xmlns:r="http://schemas.openxmlformats.org/officeDocument/2006/relationships">
  <rcc rId="50596" sId="3">
    <oc r="C98">
      <f>SUM(C99:C108)</f>
    </oc>
    <nc r="C98">
      <f>SUM(C99+C100+C101+C102+C108)</f>
    </nc>
  </rcc>
  <rcc rId="50597" sId="3">
    <oc r="C109">
      <f>SUM(C110:C123)</f>
    </oc>
    <nc r="C109">
      <f>SUM(C110+C113+C118+C123)</f>
    </nc>
  </rcc>
  <rfmt sheetId="3" sqref="C152">
    <dxf>
      <numFmt numFmtId="186" formatCode="#,##0.0000"/>
    </dxf>
  </rfmt>
  <rfmt sheetId="3" sqref="C152">
    <dxf>
      <numFmt numFmtId="187" formatCode="#,##0.000"/>
    </dxf>
  </rfmt>
  <rfmt sheetId="3" sqref="C152">
    <dxf>
      <numFmt numFmtId="4" formatCode="#,##0.00"/>
    </dxf>
  </rfmt>
  <rfmt sheetId="3" sqref="C152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1111.xml><?xml version="1.0" encoding="utf-8"?>
<revisions xmlns="http://schemas.openxmlformats.org/spreadsheetml/2006/main" xmlns:r="http://schemas.openxmlformats.org/officeDocument/2006/relationships">
  <rfmt sheetId="3" sqref="D152">
    <dxf>
      <numFmt numFmtId="4" formatCode="#,##0.00"/>
    </dxf>
  </rfmt>
  <rfmt sheetId="3" sqref="D152">
    <dxf>
      <numFmt numFmtId="187" formatCode="#,##0.000"/>
    </dxf>
  </rfmt>
  <rfmt sheetId="3" sqref="D152">
    <dxf>
      <numFmt numFmtId="186" formatCode="#,##0.0000"/>
    </dxf>
  </rfmt>
  <rfmt sheetId="3" sqref="D152">
    <dxf>
      <numFmt numFmtId="172" formatCode="#,##0.00000"/>
    </dxf>
  </rfmt>
  <rfmt sheetId="3" sqref="D152">
    <dxf>
      <numFmt numFmtId="186" formatCode="#,##0.0000"/>
    </dxf>
  </rfmt>
  <rfmt sheetId="3" sqref="D152">
    <dxf>
      <numFmt numFmtId="187" formatCode="#,##0.000"/>
    </dxf>
  </rfmt>
  <rfmt sheetId="3" sqref="D152">
    <dxf>
      <numFmt numFmtId="4" formatCode="#,##0.00"/>
    </dxf>
  </rfmt>
  <rfmt sheetId="3" sqref="D152">
    <dxf>
      <numFmt numFmtId="167" formatCode="#,##0.0"/>
    </dxf>
  </rfmt>
  <rfmt sheetId="3" sqref="C152">
    <dxf>
      <numFmt numFmtId="4" formatCode="#,##0.00"/>
    </dxf>
  </rfmt>
  <rfmt sheetId="3" sqref="C152">
    <dxf>
      <numFmt numFmtId="187" formatCode="#,##0.000"/>
    </dxf>
  </rfmt>
  <rfmt sheetId="3" sqref="C152">
    <dxf>
      <numFmt numFmtId="186" formatCode="#,##0.0000"/>
    </dxf>
  </rfmt>
  <rfmt sheetId="3" sqref="C152">
    <dxf>
      <numFmt numFmtId="172" formatCode="#,##0.00000"/>
    </dxf>
  </rfmt>
  <rfmt sheetId="3" sqref="C152">
    <dxf>
      <numFmt numFmtId="179" formatCode="#,##0.000000"/>
    </dxf>
  </rfmt>
  <rfmt sheetId="3" sqref="C152">
    <dxf>
      <numFmt numFmtId="172" formatCode="#,##0.0000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2.xml><?xml version="1.0" encoding="utf-8"?>
<revisions xmlns="http://schemas.openxmlformats.org/spreadsheetml/2006/main" xmlns:r="http://schemas.openxmlformats.org/officeDocument/2006/relationships">
  <rrc rId="50926" sId="3" ref="A105:XFD105" action="deleteRow">
    <undo index="0" exp="area" ref3D="1" dr="$A$144:$XFD$144" dn="Z_61528DAC_5C4C_48F4_ADE2_8A724B05A086_.wvu.Rows" sId="3"/>
    <undo index="10" exp="area" ref3D="1" dr="$A$144:$XFD$145" dn="Z_F85EE840_0C31_454A_8951_832C2E9E0600_.wvu.Rows" sId="3"/>
    <undo index="16" exp="area" ref3D="1" dr="$A$144:$XFD$146" dn="Z_B31C8DB7_3E78_4144_A6B5_8DE36DE63F0E_.wvu.Rows" sId="3"/>
    <undo index="26" exp="area" ref3D="1" dr="$A$149:$XFD$150" dn="Z_A54C432C_6C68_4B53_A75C_446EB3A61B2B_.wvu.Rows" sId="3"/>
    <undo index="24" exp="area" ref3D="1" dr="$A$144:$XFD$146" dn="Z_A54C432C_6C68_4B53_A75C_446EB3A61B2B_.wvu.Rows" sId="3"/>
    <undo index="12" exp="area" ref3D="1" dr="$A$144:$XFD$145" dn="Z_5C539BE6_C8E0_453F_AB5E_9E58094195EA_.wvu.Rows" sId="3"/>
    <undo index="38" exp="area" ref3D="1" dr="$A$149:$XFD$150" dn="Z_42584DC0_1D41_4C93_9B38_C388E7B8DAC4_.wvu.Rows" sId="3"/>
    <undo index="36" exp="area" ref3D="1" dr="$A$144:$XFD$146" dn="Z_42584DC0_1D41_4C93_9B38_C388E7B8DAC4_.wvu.Rows" sId="3"/>
    <undo index="34" exp="area" ref3D="1" dr="$A$118:$XFD$118" dn="Z_42584DC0_1D41_4C93_9B38_C388E7B8DAC4_.wvu.Rows" sId="3"/>
    <undo index="0" exp="area" ref3D="1" dr="$A$144:$XFD$145" dn="Z_3DCB9AAA_F09C_4EA6_B992_F93E466D374A_.wvu.Rows" sId="3"/>
    <undo index="18" exp="area" ref3D="1" dr="$A$144:$XFD$146" dn="Z_1A52382B_3765_4E8C_903F_6B8919B7242E_.wvu.Rows" sId="3"/>
    <rfmt sheetId="3" xfDxf="1" s="1" sqref="A105:XFD105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05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B105" t="inlineStr">
        <is>
          <t>Содержание автомобильных дорог общего пользования местного значения вне границ населенных пунктов а границах муниципального района</t>
        </is>
      </nc>
      <ndxf>
        <font>
          <i/>
          <sz val="12"/>
          <color auto="1"/>
          <name val="Times New Roman"/>
          <scheme val="none"/>
        </font>
        <fill>
          <patternFill patternType="solid">
            <bgColor indexed="9"/>
          </patternFill>
        </fill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C105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0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0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0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0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50927" sId="3" ref="A105:XFD105" action="deleteRow">
    <undo index="0" exp="area" ref3D="1" dr="$A$143:$XFD$143" dn="Z_61528DAC_5C4C_48F4_ADE2_8A724B05A086_.wvu.Rows" sId="3"/>
    <undo index="10" exp="area" ref3D="1" dr="$A$143:$XFD$144" dn="Z_F85EE840_0C31_454A_8951_832C2E9E0600_.wvu.Rows" sId="3"/>
    <undo index="16" exp="area" ref3D="1" dr="$A$143:$XFD$145" dn="Z_B31C8DB7_3E78_4144_A6B5_8DE36DE63F0E_.wvu.Rows" sId="3"/>
    <undo index="26" exp="area" ref3D="1" dr="$A$148:$XFD$149" dn="Z_A54C432C_6C68_4B53_A75C_446EB3A61B2B_.wvu.Rows" sId="3"/>
    <undo index="24" exp="area" ref3D="1" dr="$A$143:$XFD$145" dn="Z_A54C432C_6C68_4B53_A75C_446EB3A61B2B_.wvu.Rows" sId="3"/>
    <undo index="12" exp="area" ref3D="1" dr="$A$143:$XFD$144" dn="Z_5C539BE6_C8E0_453F_AB5E_9E58094195EA_.wvu.Rows" sId="3"/>
    <undo index="38" exp="area" ref3D="1" dr="$A$148:$XFD$149" dn="Z_42584DC0_1D41_4C93_9B38_C388E7B8DAC4_.wvu.Rows" sId="3"/>
    <undo index="36" exp="area" ref3D="1" dr="$A$143:$XFD$145" dn="Z_42584DC0_1D41_4C93_9B38_C388E7B8DAC4_.wvu.Rows" sId="3"/>
    <undo index="34" exp="area" ref3D="1" dr="$A$117:$XFD$117" dn="Z_42584DC0_1D41_4C93_9B38_C388E7B8DAC4_.wvu.Rows" sId="3"/>
    <undo index="0" exp="area" ref3D="1" dr="$A$143:$XFD$144" dn="Z_3DCB9AAA_F09C_4EA6_B992_F93E466D374A_.wvu.Rows" sId="3"/>
    <undo index="18" exp="area" ref3D="1" dr="$A$143:$XFD$145" dn="Z_1A52382B_3765_4E8C_903F_6B8919B7242E_.wvu.Rows" sId="3"/>
    <rfmt sheetId="3" xfDxf="1" s="1" sqref="A105:XFD105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05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B105" t="inlineStr">
        <is>
          <t xml:space="preserve">Реализация мероприятий приоритетного проекта "Безопасные и качественные дороги" </t>
        </is>
      </nc>
      <ndxf>
        <font>
          <i/>
          <sz val="12"/>
          <color auto="1"/>
          <name val="Times New Roman"/>
          <scheme val="none"/>
        </font>
        <fill>
          <patternFill patternType="solid">
            <bgColor indexed="9"/>
          </patternFill>
        </fill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C105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0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0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0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0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50928" sId="3" ref="A105:XFD105" action="deleteRow">
    <undo index="0" exp="area" ref3D="1" dr="$A$142:$XFD$142" dn="Z_61528DAC_5C4C_48F4_ADE2_8A724B05A086_.wvu.Rows" sId="3"/>
    <undo index="10" exp="area" ref3D="1" dr="$A$142:$XFD$143" dn="Z_F85EE840_0C31_454A_8951_832C2E9E0600_.wvu.Rows" sId="3"/>
    <undo index="16" exp="area" ref3D="1" dr="$A$142:$XFD$144" dn="Z_B31C8DB7_3E78_4144_A6B5_8DE36DE63F0E_.wvu.Rows" sId="3"/>
    <undo index="26" exp="area" ref3D="1" dr="$A$147:$XFD$148" dn="Z_A54C432C_6C68_4B53_A75C_446EB3A61B2B_.wvu.Rows" sId="3"/>
    <undo index="24" exp="area" ref3D="1" dr="$A$142:$XFD$144" dn="Z_A54C432C_6C68_4B53_A75C_446EB3A61B2B_.wvu.Rows" sId="3"/>
    <undo index="12" exp="area" ref3D="1" dr="$A$142:$XFD$143" dn="Z_5C539BE6_C8E0_453F_AB5E_9E58094195EA_.wvu.Rows" sId="3"/>
    <undo index="38" exp="area" ref3D="1" dr="$A$147:$XFD$148" dn="Z_42584DC0_1D41_4C93_9B38_C388E7B8DAC4_.wvu.Rows" sId="3"/>
    <undo index="36" exp="area" ref3D="1" dr="$A$142:$XFD$144" dn="Z_42584DC0_1D41_4C93_9B38_C388E7B8DAC4_.wvu.Rows" sId="3"/>
    <undo index="34" exp="area" ref3D="1" dr="$A$116:$XFD$116" dn="Z_42584DC0_1D41_4C93_9B38_C388E7B8DAC4_.wvu.Rows" sId="3"/>
    <undo index="0" exp="area" ref3D="1" dr="$A$142:$XFD$143" dn="Z_3DCB9AAA_F09C_4EA6_B992_F93E466D374A_.wvu.Rows" sId="3"/>
    <undo index="18" exp="area" ref3D="1" dr="$A$142:$XFD$144" dn="Z_1A52382B_3765_4E8C_903F_6B8919B7242E_.wvu.Rows" sId="3"/>
    <rfmt sheetId="3" xfDxf="1" s="1" sqref="A105:XFD105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05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B105" t="inlineStr">
        <is>
          <t>Капитальный ремонт и ремонт дворовых территорий многоквартирных домов, проездов к дворовым территориям многоквартирных домов населенных пунктов</t>
        </is>
      </nc>
      <ndxf>
        <font>
          <i/>
          <sz val="12"/>
          <color auto="1"/>
          <name val="Times New Roman"/>
          <scheme val="none"/>
        </font>
        <fill>
          <patternFill patternType="solid">
            <bgColor indexed="9"/>
          </patternFill>
        </fill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C105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0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0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0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0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fmt sheetId="3" sqref="B103:B104" start="0" length="2147483647">
    <dxf>
      <font>
        <sz val="14"/>
      </font>
    </dxf>
  </rfmt>
  <rfmt sheetId="3" sqref="B108:B114" start="0" length="2147483647">
    <dxf>
      <font>
        <sz val="14"/>
      </font>
    </dxf>
  </rfmt>
  <rfmt sheetId="3" sqref="B111:B114" start="0" length="2147483647">
    <dxf>
      <font/>
    </dxf>
  </rfmt>
  <rfmt sheetId="3" sqref="B116:B118" start="0" length="2147483647">
    <dxf>
      <font>
        <sz val="14"/>
      </font>
    </dxf>
  </rfmt>
  <rcc rId="50929" sId="3">
    <oc r="B117" t="inlineStr">
      <is>
        <t>релизация инициативных проектов</t>
      </is>
    </oc>
    <nc r="B117" t="inlineStr">
      <is>
        <t>Релизация инициативных проектов</t>
      </is>
    </nc>
  </rcc>
  <rcc rId="50930" sId="3">
    <oc r="B114" t="inlineStr">
      <is>
        <t>релизация инициативных проектов</t>
      </is>
    </oc>
    <nc r="B114" t="inlineStr">
      <is>
        <t>Релизация инициативных проектов</t>
      </is>
    </nc>
  </rcc>
  <rcc rId="50931" sId="3">
    <oc r="B103" t="inlineStr">
      <is>
        <t>релизация инициативных проектов</t>
      </is>
    </oc>
    <nc r="B103" t="inlineStr">
      <is>
        <t>Релизация инициативных проектов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район!$A$1:$G$151</formula>
    <oldFormula>район!$A$1:$G$151</oldFormula>
  </rdn>
  <rdn rId="0" localSheetId="3" customView="1" name="Z_61528DAC_5C4C_48F4_ADE2_8A724B05A086_.wvu.Rows" hidden="1" oldHidden="1">
    <formula>район!$141:$141</formula>
    <oldFormula>район!$141:$141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21.xml><?xml version="1.0" encoding="utf-8"?>
<revisions xmlns="http://schemas.openxmlformats.org/spreadsheetml/2006/main" xmlns:r="http://schemas.openxmlformats.org/officeDocument/2006/relationships">
  <rcc rId="53233" sId="3" numFmtId="4">
    <oc r="C166">
      <v>10857.302309999999</v>
    </oc>
    <nc r="C166">
      <v>11036.56806</v>
    </nc>
  </rcc>
  <rcc rId="53234" sId="3" numFmtId="4">
    <oc r="D166">
      <v>3130.0063700000001</v>
    </oc>
    <nc r="D166">
      <v>4128.5361899999998</v>
    </nc>
  </rcc>
  <rcc rId="53235" sId="3" numFmtId="4">
    <oc r="D167">
      <v>18193.269899999999</v>
    </oc>
    <nc r="D167">
      <v>20890.924129999999</v>
    </nc>
  </rcc>
  <rcc rId="53236" sId="3" numFmtId="4">
    <oc r="C171">
      <v>100.9</v>
    </oc>
    <nc r="C171">
      <v>80.900000000000006</v>
    </nc>
  </rcc>
  <rcc rId="53237" sId="3" numFmtId="4">
    <oc r="D171">
      <v>24.344259999999998</v>
    </oc>
    <nc r="D171">
      <v>28.556319999999999</v>
    </nc>
  </rcc>
  <rcc rId="53238" sId="3" numFmtId="4">
    <oc r="C173">
      <v>475</v>
    </oc>
    <nc r="C173">
      <v>1441.768</v>
    </nc>
  </rcc>
  <rcc rId="53239" sId="3" numFmtId="4">
    <oc r="D173">
      <v>358.17500000000001</v>
    </oc>
    <nc r="D173">
      <v>423.80500000000001</v>
    </nc>
  </rcc>
  <rcc rId="53240" sId="3" numFmtId="4">
    <oc r="D174">
      <v>5467.8419999999996</v>
    </oc>
    <nc r="D174">
      <v>6132.009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211.xml><?xml version="1.0" encoding="utf-8"?>
<revisions xmlns="http://schemas.openxmlformats.org/spreadsheetml/2006/main" xmlns:r="http://schemas.openxmlformats.org/officeDocument/2006/relationships">
  <rrc rId="51443" sId="3" ref="A119:XFD119" action="insertRow">
    <undo index="2" exp="area" ref3D="1" dr="$A$143:$XFD$143" dn="Z_61528DAC_5C4C_48F4_ADE2_8A724B05A086_.wvu.Rows" sId="3"/>
    <undo index="10" exp="area" ref3D="1" dr="$A$143:$XFD$144" dn="Z_F85EE840_0C31_454A_8951_832C2E9E0600_.wvu.Rows" sId="3"/>
    <undo index="16" exp="area" ref3D="1" dr="$A$143:$XFD$145" dn="Z_B31C8DB7_3E78_4144_A6B5_8DE36DE63F0E_.wvu.Rows" sId="3"/>
    <undo index="26" exp="area" ref3D="1" dr="$A$148:$XFD$149" dn="Z_A54C432C_6C68_4B53_A75C_446EB3A61B2B_.wvu.Rows" sId="3"/>
    <undo index="24" exp="area" ref3D="1" dr="$A$143:$XFD$145" dn="Z_A54C432C_6C68_4B53_A75C_446EB3A61B2B_.wvu.Rows" sId="3"/>
    <undo index="12" exp="area" ref3D="1" dr="$A$143:$XFD$144" dn="Z_5C539BE6_C8E0_453F_AB5E_9E58094195EA_.wvu.Rows" sId="3"/>
    <undo index="38" exp="area" ref3D="1" dr="$A$148:$XFD$149" dn="Z_42584DC0_1D41_4C93_9B38_C388E7B8DAC4_.wvu.Rows" sId="3"/>
    <undo index="36" exp="area" ref3D="1" dr="$A$143:$XFD$145" dn="Z_42584DC0_1D41_4C93_9B38_C388E7B8DAC4_.wvu.Rows" sId="3"/>
    <undo index="0" exp="area" ref3D="1" dr="$A$143:$XFD$144" dn="Z_3DCB9AAA_F09C_4EA6_B992_F93E466D374A_.wvu.Rows" sId="3"/>
    <undo index="18" exp="area" ref3D="1" dr="$A$143:$XFD$145" dn="Z_1A52382B_3765_4E8C_903F_6B8919B7242E_.wvu.Rows" sId="3"/>
  </rrc>
  <rcc rId="51444" sId="3">
    <nc r="B119" t="inlineStr">
      <is>
        <t>Реализация мероприятий по благоустройству дворовых территорий и тротуаров</t>
      </is>
    </nc>
  </rcc>
  <rrc rId="51445" sId="3" ref="A120:XFD120" action="insertRow">
    <undo index="2" exp="area" ref3D="1" dr="$A$144:$XFD$144" dn="Z_61528DAC_5C4C_48F4_ADE2_8A724B05A086_.wvu.Rows" sId="3"/>
    <undo index="10" exp="area" ref3D="1" dr="$A$144:$XFD$145" dn="Z_F85EE840_0C31_454A_8951_832C2E9E0600_.wvu.Rows" sId="3"/>
    <undo index="16" exp="area" ref3D="1" dr="$A$144:$XFD$146" dn="Z_B31C8DB7_3E78_4144_A6B5_8DE36DE63F0E_.wvu.Rows" sId="3"/>
    <undo index="26" exp="area" ref3D="1" dr="$A$149:$XFD$150" dn="Z_A54C432C_6C68_4B53_A75C_446EB3A61B2B_.wvu.Rows" sId="3"/>
    <undo index="24" exp="area" ref3D="1" dr="$A$144:$XFD$146" dn="Z_A54C432C_6C68_4B53_A75C_446EB3A61B2B_.wvu.Rows" sId="3"/>
    <undo index="12" exp="area" ref3D="1" dr="$A$144:$XFD$145" dn="Z_5C539BE6_C8E0_453F_AB5E_9E58094195EA_.wvu.Rows" sId="3"/>
    <undo index="38" exp="area" ref3D="1" dr="$A$149:$XFD$150" dn="Z_42584DC0_1D41_4C93_9B38_C388E7B8DAC4_.wvu.Rows" sId="3"/>
    <undo index="36" exp="area" ref3D="1" dr="$A$144:$XFD$146" dn="Z_42584DC0_1D41_4C93_9B38_C388E7B8DAC4_.wvu.Rows" sId="3"/>
    <undo index="0" exp="area" ref3D="1" dr="$A$144:$XFD$145" dn="Z_3DCB9AAA_F09C_4EA6_B992_F93E466D374A_.wvu.Rows" sId="3"/>
    <undo index="18" exp="area" ref3D="1" dr="$A$144:$XFD$146" dn="Z_1A52382B_3765_4E8C_903F_6B8919B7242E_.wvu.Rows" sId="3"/>
  </rrc>
  <rcc rId="51446" sId="3">
    <nc r="B120" t="inlineStr">
      <is>
        <t xml:space="preserve">Реализация мероприятий по благоустройству территории </t>
      </is>
    </nc>
  </rcc>
  <rcc rId="51447" sId="3" numFmtId="4">
    <nc r="C120">
      <v>9138.8139200000005</v>
    </nc>
  </rcc>
  <rcc rId="51448" sId="3" numFmtId="4">
    <nc r="D120">
      <v>1612.37625</v>
    </nc>
  </rcc>
  <rcc rId="51449" sId="3" numFmtId="4">
    <nc r="C119">
      <v>14525.163409999999</v>
    </nc>
  </rcc>
  <rrc rId="51450" sId="3" ref="A121:XFD121" action="insertRow">
    <undo index="2" exp="area" ref3D="1" dr="$A$145:$XFD$145" dn="Z_61528DAC_5C4C_48F4_ADE2_8A724B05A086_.wvu.Rows" sId="3"/>
    <undo index="10" exp="area" ref3D="1" dr="$A$145:$XFD$146" dn="Z_F85EE840_0C31_454A_8951_832C2E9E0600_.wvu.Rows" sId="3"/>
    <undo index="16" exp="area" ref3D="1" dr="$A$145:$XFD$147" dn="Z_B31C8DB7_3E78_4144_A6B5_8DE36DE63F0E_.wvu.Rows" sId="3"/>
    <undo index="26" exp="area" ref3D="1" dr="$A$150:$XFD$151" dn="Z_A54C432C_6C68_4B53_A75C_446EB3A61B2B_.wvu.Rows" sId="3"/>
    <undo index="24" exp="area" ref3D="1" dr="$A$145:$XFD$147" dn="Z_A54C432C_6C68_4B53_A75C_446EB3A61B2B_.wvu.Rows" sId="3"/>
    <undo index="12" exp="area" ref3D="1" dr="$A$145:$XFD$146" dn="Z_5C539BE6_C8E0_453F_AB5E_9E58094195EA_.wvu.Rows" sId="3"/>
    <undo index="38" exp="area" ref3D="1" dr="$A$150:$XFD$151" dn="Z_42584DC0_1D41_4C93_9B38_C388E7B8DAC4_.wvu.Rows" sId="3"/>
    <undo index="36" exp="area" ref3D="1" dr="$A$145:$XFD$147" dn="Z_42584DC0_1D41_4C93_9B38_C388E7B8DAC4_.wvu.Rows" sId="3"/>
    <undo index="0" exp="area" ref3D="1" dr="$A$145:$XFD$146" dn="Z_3DCB9AAA_F09C_4EA6_B992_F93E466D374A_.wvu.Rows" sId="3"/>
    <undo index="18" exp="area" ref3D="1" dr="$A$145:$XFD$147" dn="Z_1A52382B_3765_4E8C_903F_6B8919B7242E_.wvu.Rows" sId="3"/>
  </rrc>
  <rfmt sheetId="3" xfDxf="1" s="1" sqref="B121" start="0" length="0">
    <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</rfmt>
  <rcc rId="51451" sId="3">
    <nc r="B121" t="inlineStr">
      <is>
        <t xml:space="preserve">Реализацияпрограмм формирования современной городской среды </t>
      </is>
    </nc>
  </rcc>
  <rcc rId="51452" sId="3" numFmtId="4">
    <nc r="C121">
      <v>5532.7018200000002</v>
    </nc>
  </rcc>
  <rcc rId="51453" sId="3">
    <oc r="B117" t="inlineStr">
      <is>
        <t>Благоустройство дворовых и общественных территорий" муниципальной программы "Формирование современной городской среды на территории Чувашской Республики"</t>
      </is>
    </oc>
    <nc r="B117" t="inlineStr">
      <is>
        <t>Благоустройство дворовых и общественных территорий" муниципальной программы "Формирование современной городской среды на территории Чувашской Республики":</t>
      </is>
    </nc>
  </rcc>
  <rfmt sheetId="3" sqref="B117" start="0" length="2147483647">
    <dxf>
      <font>
        <b/>
      </font>
    </dxf>
  </rfmt>
  <rfmt sheetId="3" sqref="B117" start="0" length="2147483647">
    <dxf>
      <font>
        <b val="0"/>
      </font>
    </dxf>
  </rfmt>
  <rfmt sheetId="3" sqref="B117" start="0" length="2147483647">
    <dxf>
      <font>
        <i val="0"/>
      </font>
    </dxf>
  </rfmt>
  <rcc rId="51454" sId="3" xfDxf="1" s="1" dxf="1">
    <oc r="B123" t="inlineStr">
      <is>
        <t>Обращение с отходами, в том числе с твердыми коммунальными отходами, на территории Чувашской Республики" муниципальной программы "Развитие потенциала природно-сырьевых ресурсов и обеспечение экологической безопасности"</t>
      </is>
    </oc>
    <nc r="B123" t="inlineStr">
      <is>
        <t>Поддержка региональных проектов в области обращения с отходами и ликвидации накопленного экологического ущерба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1455" sId="3">
    <nc r="A118" t="inlineStr">
      <is>
        <t>A51</t>
      </is>
    </nc>
  </rcc>
  <rcc rId="51456" sId="3">
    <nc r="A119" t="inlineStr">
      <is>
        <t>A51</t>
      </is>
    </nc>
  </rcc>
  <rcc rId="51457" sId="3">
    <nc r="A120" t="inlineStr">
      <is>
        <t>A51</t>
      </is>
    </nc>
  </rcc>
  <rcc rId="51458" sId="3">
    <nc r="A121" t="inlineStr">
      <is>
        <t>A51</t>
      </is>
    </nc>
  </rcc>
  <rrc rId="51459" sId="3" ref="A104:XFD104" action="insertRow">
    <undo index="2" exp="area" ref3D="1" dr="$A$146:$XFD$146" dn="Z_61528DAC_5C4C_48F4_ADE2_8A724B05A086_.wvu.Rows" sId="3"/>
    <undo index="10" exp="area" ref3D="1" dr="$A$146:$XFD$147" dn="Z_F85EE840_0C31_454A_8951_832C2E9E0600_.wvu.Rows" sId="3"/>
    <undo index="16" exp="area" ref3D="1" dr="$A$146:$XFD$148" dn="Z_B31C8DB7_3E78_4144_A6B5_8DE36DE63F0E_.wvu.Rows" sId="3"/>
    <undo index="26" exp="area" ref3D="1" dr="$A$151:$XFD$152" dn="Z_A54C432C_6C68_4B53_A75C_446EB3A61B2B_.wvu.Rows" sId="3"/>
    <undo index="24" exp="area" ref3D="1" dr="$A$146:$XFD$148" dn="Z_A54C432C_6C68_4B53_A75C_446EB3A61B2B_.wvu.Rows" sId="3"/>
    <undo index="12" exp="area" ref3D="1" dr="$A$146:$XFD$147" dn="Z_5C539BE6_C8E0_453F_AB5E_9E58094195EA_.wvu.Rows" sId="3"/>
    <undo index="38" exp="area" ref3D="1" dr="$A$151:$XFD$152" dn="Z_42584DC0_1D41_4C93_9B38_C388E7B8DAC4_.wvu.Rows" sId="3"/>
    <undo index="36" exp="area" ref3D="1" dr="$A$146:$XFD$148" dn="Z_42584DC0_1D41_4C93_9B38_C388E7B8DAC4_.wvu.Rows" sId="3"/>
    <undo index="34" exp="area" ref3D="1" dr="$A$116:$XFD$116" dn="Z_42584DC0_1D41_4C93_9B38_C388E7B8DAC4_.wvu.Rows" sId="3"/>
    <undo index="0" exp="area" ref3D="1" dr="$A$146:$XFD$147" dn="Z_3DCB9AAA_F09C_4EA6_B992_F93E466D374A_.wvu.Rows" sId="3"/>
    <undo index="18" exp="area" ref3D="1" dr="$A$146:$XFD$148" dn="Z_1A52382B_3765_4E8C_903F_6B8919B7242E_.wvu.Rows" sId="3"/>
  </rrc>
  <rrc rId="51460" sId="3" ref="A104:XFD104" action="insertRow">
    <undo index="2" exp="area" ref3D="1" dr="$A$147:$XFD$147" dn="Z_61528DAC_5C4C_48F4_ADE2_8A724B05A086_.wvu.Rows" sId="3"/>
    <undo index="10" exp="area" ref3D="1" dr="$A$147:$XFD$148" dn="Z_F85EE840_0C31_454A_8951_832C2E9E0600_.wvu.Rows" sId="3"/>
    <undo index="16" exp="area" ref3D="1" dr="$A$147:$XFD$149" dn="Z_B31C8DB7_3E78_4144_A6B5_8DE36DE63F0E_.wvu.Rows" sId="3"/>
    <undo index="26" exp="area" ref3D="1" dr="$A$152:$XFD$153" dn="Z_A54C432C_6C68_4B53_A75C_446EB3A61B2B_.wvu.Rows" sId="3"/>
    <undo index="24" exp="area" ref3D="1" dr="$A$147:$XFD$149" dn="Z_A54C432C_6C68_4B53_A75C_446EB3A61B2B_.wvu.Rows" sId="3"/>
    <undo index="12" exp="area" ref3D="1" dr="$A$147:$XFD$148" dn="Z_5C539BE6_C8E0_453F_AB5E_9E58094195EA_.wvu.Rows" sId="3"/>
    <undo index="38" exp="area" ref3D="1" dr="$A$152:$XFD$153" dn="Z_42584DC0_1D41_4C93_9B38_C388E7B8DAC4_.wvu.Rows" sId="3"/>
    <undo index="36" exp="area" ref3D="1" dr="$A$147:$XFD$149" dn="Z_42584DC0_1D41_4C93_9B38_C388E7B8DAC4_.wvu.Rows" sId="3"/>
    <undo index="34" exp="area" ref3D="1" dr="$A$117:$XFD$117" dn="Z_42584DC0_1D41_4C93_9B38_C388E7B8DAC4_.wvu.Rows" sId="3"/>
    <undo index="0" exp="area" ref3D="1" dr="$A$147:$XFD$148" dn="Z_3DCB9AAA_F09C_4EA6_B992_F93E466D374A_.wvu.Rows" sId="3"/>
    <undo index="18" exp="area" ref3D="1" dr="$A$147:$XFD$149" dn="Z_1A52382B_3765_4E8C_903F_6B8919B7242E_.wvu.Rows" sId="3"/>
  </rrc>
  <rcc rId="51461" sId="3" xfDxf="1" dxf="1">
    <nc r="B104" t="inlineStr">
      <is>
        <t>Осуществление дорожной деятельности, кроме деятельности по строительству, в отношении автомобильных дорог местного значения вне границ населенных пунктов в границах муниципального района или муниципального округа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1462" sId="3" numFmtId="4">
    <nc r="C104">
      <v>4333.2531900000004</v>
    </nc>
  </rcc>
  <rcc rId="51463" sId="3" numFmtId="4">
    <nc r="D104">
      <v>25</v>
    </nc>
  </rcc>
  <rcc rId="51464" sId="3">
    <nc r="E104">
      <f>SUM(D104/C104*100)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район!$A$1:$G$158</formula>
    <oldFormula>район!$A$1:$G$158</oldFormula>
  </rdn>
  <rdn rId="0" localSheetId="3" customView="1" name="Z_61528DAC_5C4C_48F4_ADE2_8A724B05A086_.wvu.Rows" hidden="1" oldHidden="1">
    <formula>район!$70:$70,район!$148:$148</formula>
    <oldFormula>район!$70:$70,район!$148:$148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район!$A$1:$G$199</formula>
    <oldFormula>район!$A$1:$G$199</oldFormula>
  </rdn>
  <rdn rId="0" localSheetId="3" customView="1" name="Z_61528DAC_5C4C_48F4_ADE2_8A724B05A086_.wvu.Rows" hidden="1" oldHidden="1">
    <formula>район!$195:$195</formula>
    <oldFormula>район!$195:$195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.xml><?xml version="1.0" encoding="utf-8"?>
<revisions xmlns="http://schemas.openxmlformats.org/spreadsheetml/2006/main" xmlns:r="http://schemas.openxmlformats.org/officeDocument/2006/relationships">
  <rcc rId="64988" sId="3" odxf="1" dxf="1" numFmtId="4">
    <oc r="F189">
      <v>0</v>
    </oc>
    <nc r="F189">
      <v>57.725000000000001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989" sId="3" odxf="1" dxf="1" numFmtId="4">
    <oc r="F191">
      <v>306.25400000000002</v>
    </oc>
    <nc r="F191">
      <v>918.76199999999994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.xml><?xml version="1.0" encoding="utf-8"?>
<revisions xmlns="http://schemas.openxmlformats.org/spreadsheetml/2006/main" xmlns:r="http://schemas.openxmlformats.org/officeDocument/2006/relationships">
  <rcc rId="64622" sId="3">
    <oc r="A2" t="inlineStr">
      <is>
        <t xml:space="preserve">                                                                                Моргаушского муниципального округа на 01.02.2024 г.</t>
      </is>
    </oc>
    <nc r="A2" t="inlineStr">
      <is>
        <t xml:space="preserve">                                                                                Моргаушского муниципального округа на 01.03.2024 г.</t>
      </is>
    </nc>
  </rcc>
  <rcc rId="64623" sId="3">
    <oc r="D4" t="inlineStr">
      <is>
        <t>исполнено на 01.02.2024 г.</t>
      </is>
    </oc>
    <nc r="D4" t="inlineStr">
      <is>
        <t>исполнено на 01.03.2024 г.</t>
      </is>
    </nc>
  </rcc>
  <rcc rId="64624" sId="3">
    <oc r="F4" t="inlineStr">
      <is>
        <t>исполнено на 01.02.2023г.</t>
      </is>
    </oc>
    <nc r="F4" t="inlineStr">
      <is>
        <t>исполнено на 01.03.2023г.</t>
      </is>
    </nc>
  </rcc>
  <rcc rId="64625" sId="3">
    <oc r="D81" t="inlineStr">
      <is>
        <t>исполнено на 01.02.2024 г.</t>
      </is>
    </oc>
    <nc r="D81" t="inlineStr">
      <is>
        <t>исполнено на 01.03.2024 г.</t>
      </is>
    </nc>
  </rcc>
  <rcc rId="64626" sId="3">
    <oc r="F81" t="inlineStr">
      <is>
        <t>исполнено на 01.02.2023г.</t>
      </is>
    </oc>
    <nc r="F81" t="inlineStr">
      <is>
        <t>исполнено на 01.03.2023г.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1.xml><?xml version="1.0" encoding="utf-8"?>
<revisions xmlns="http://schemas.openxmlformats.org/spreadsheetml/2006/main" xmlns:r="http://schemas.openxmlformats.org/officeDocument/2006/relationships">
  <rcc rId="58519" sId="3" numFmtId="4">
    <oc r="D84">
      <v>40796.399870000001</v>
    </oc>
    <nc r="D84">
      <v>46465.841829999998</v>
    </nc>
  </rcc>
  <rcc rId="58520" sId="3" numFmtId="4">
    <oc r="D85">
      <v>0</v>
    </oc>
    <nc r="D85">
      <v>3.9</v>
    </nc>
  </rcc>
  <rcc rId="58521" sId="3" numFmtId="4">
    <oc r="D86">
      <v>4550.9662200000002</v>
    </oc>
    <nc r="D86">
      <v>5371.62435</v>
    </nc>
  </rcc>
  <rcc rId="58522" sId="3" numFmtId="4">
    <oc r="D87">
      <v>11.14</v>
    </oc>
    <nc r="D87">
      <v>370.565</v>
    </nc>
  </rcc>
  <rcc rId="58523" sId="3" numFmtId="4">
    <oc r="C88">
      <v>10849.85893</v>
    </oc>
    <nc r="C88">
      <v>10834.85893</v>
    </nc>
  </rcc>
  <rcc rId="58524" sId="3" numFmtId="4">
    <oc r="D89">
      <v>20058.382280000002</v>
    </oc>
    <nc r="D89">
      <v>23282.378280000001</v>
    </nc>
  </rcc>
  <rcc rId="58525" sId="3" numFmtId="4">
    <oc r="D92">
      <v>1003.5670699999999</v>
    </oc>
    <nc r="D92">
      <v>1197.1850300000001</v>
    </nc>
  </rcc>
  <rcc rId="58526" sId="3" numFmtId="4">
    <oc r="D94">
      <v>856.86140999999998</v>
    </oc>
    <nc r="D94">
      <v>933.5</v>
    </nc>
  </rcc>
  <rcc rId="58527" sId="3" numFmtId="4">
    <oc r="D95">
      <v>2148.25036</v>
    </oc>
    <nc r="D95">
      <v>2468.7936300000001</v>
    </nc>
  </rcc>
  <rcc rId="58528" sId="3" numFmtId="4">
    <oc r="D96">
      <v>30.998090000000001</v>
    </oc>
    <nc r="D96">
      <v>111.44808999999999</v>
    </nc>
  </rcc>
  <rcc rId="58529" sId="3" numFmtId="4">
    <oc r="D97">
      <v>148.80000000000001</v>
    </oc>
    <nc r="D97">
      <v>254.4</v>
    </nc>
  </rcc>
  <rcc rId="58530" sId="3" numFmtId="4">
    <oc r="D99">
      <v>155.1</v>
    </oc>
    <nc r="D99">
      <v>198.13399999999999</v>
    </nc>
  </rcc>
  <rcc rId="58531" sId="3" numFmtId="4">
    <oc r="D108">
      <v>55139.575770000003</v>
    </oc>
    <nc r="D108">
      <v>75481.938460000005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11.xml><?xml version="1.0" encoding="utf-8"?>
<revisions xmlns="http://schemas.openxmlformats.org/spreadsheetml/2006/main" xmlns:r="http://schemas.openxmlformats.org/officeDocument/2006/relationships">
  <rcc rId="50726" sId="3" numFmtId="4">
    <nc r="C120">
      <v>14283.131230000001</v>
    </nc>
  </rcc>
  <rcc rId="50727" sId="3" numFmtId="4">
    <nc r="D120">
      <v>2072.0318299999999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12.xml><?xml version="1.0" encoding="utf-8"?>
<revisions xmlns="http://schemas.openxmlformats.org/spreadsheetml/2006/main" xmlns:r="http://schemas.openxmlformats.org/officeDocument/2006/relationships">
  <rcc rId="51049" sId="3" numFmtId="4">
    <oc r="F41">
      <v>5153.5002800000002</v>
    </oc>
    <nc r="F41">
      <v>3888.0152400000002</v>
    </nc>
  </rcc>
  <rcc rId="51050" sId="3" numFmtId="4">
    <oc r="F47">
      <v>164.12064000000001</v>
    </oc>
    <nc r="F47">
      <v>218.22895</v>
    </nc>
  </rcc>
  <rcc rId="51051" sId="3" numFmtId="4">
    <oc r="F49">
      <v>457.53095000000002</v>
    </oc>
    <nc r="F49">
      <v>558.73143000000005</v>
    </nc>
  </rcc>
  <rcc rId="51052" sId="3" numFmtId="4">
    <oc r="F51">
      <v>271.81425000000002</v>
    </oc>
    <nc r="F51">
      <v>432.56513000000001</v>
    </nc>
  </rcc>
  <rcc rId="51053" sId="3" numFmtId="4">
    <oc r="F54">
      <v>1108.4413999999999</v>
    </oc>
    <nc r="F54">
      <v>1570.6813999999999</v>
    </nc>
  </rcc>
  <rcc rId="51054" sId="3" numFmtId="4">
    <oc r="F55">
      <v>2789.2343700000001</v>
    </oc>
    <nc r="F55">
      <v>2808.41599</v>
    </nc>
  </rcc>
  <rcc rId="51055" sId="3" numFmtId="4">
    <oc r="F59">
      <v>513.25729999999999</v>
    </oc>
    <nc r="F59">
      <v>632.03390999999999</v>
    </nc>
  </rcc>
  <rcc rId="51056" sId="3" numFmtId="4">
    <oc r="F60">
      <v>28.21472</v>
    </oc>
    <nc r="F60">
      <v>31.226009999999999</v>
    </nc>
  </rcc>
  <rcc rId="51057" sId="3" numFmtId="4">
    <oc r="F62">
      <v>62.182899999999997</v>
    </oc>
    <nc r="F62">
      <v>74.050110000000004</v>
    </nc>
  </rcc>
  <rcc rId="51058" sId="3" numFmtId="4">
    <oc r="F66">
      <v>0</v>
    </oc>
    <nc r="F66">
      <v>0.2</v>
    </nc>
  </rcc>
  <rcc rId="51059" sId="3" numFmtId="4">
    <oc r="F71">
      <v>60913.488299999997</v>
    </oc>
    <nc r="F71">
      <v>64880.918539999999</v>
    </nc>
  </rcc>
  <rcc rId="51060" sId="3" numFmtId="4">
    <oc r="F72">
      <v>149226.22454</v>
    </oc>
    <nc r="F72">
      <v>191858.47529999999</v>
    </nc>
  </rcc>
  <rcc rId="51061" sId="3" numFmtId="4">
    <oc r="F73">
      <v>6171.48</v>
    </oc>
    <nc r="F73">
      <v>7957.55</v>
    </nc>
  </rcc>
  <rcc rId="51062" sId="3" numFmtId="4">
    <oc r="F74">
      <v>171.95500000000001</v>
    </oc>
    <nc r="F74">
      <v>462.49475000000001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121.xml><?xml version="1.0" encoding="utf-8"?>
<revisions xmlns="http://schemas.openxmlformats.org/spreadsheetml/2006/main" xmlns:r="http://schemas.openxmlformats.org/officeDocument/2006/relationships">
  <rcc rId="50854" sId="3" numFmtId="4">
    <nc r="C114">
      <v>9834.9486799999995</v>
    </nc>
  </rcc>
  <rcc rId="50855" sId="3" numFmtId="4">
    <nc r="D114">
      <v>139.68706</v>
    </nc>
  </rcc>
  <rcc rId="50856" sId="3" numFmtId="4">
    <nc r="C115">
      <v>51450.125999999997</v>
    </nc>
  </rcc>
  <rcc rId="50857" sId="3" numFmtId="4">
    <nc r="D115">
      <v>0</v>
    </nc>
  </rcc>
  <rcc rId="50858" sId="3" numFmtId="4">
    <nc r="C117">
      <v>71776.482489999995</v>
    </nc>
  </rcc>
  <rcc rId="50859" sId="3" numFmtId="4">
    <nc r="C116">
      <v>18612.556089999998</v>
    </nc>
  </rcc>
  <rcc rId="50860" sId="3" numFmtId="4">
    <nc r="D117">
      <v>0</v>
    </nc>
  </rcc>
  <rcc rId="50861" sId="3" numFmtId="4">
    <nc r="D116">
      <v>1459.5422900000001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район!$A$1:$G$154</formula>
    <oldFormula>район!$A$1:$G$154</oldFormula>
  </rdn>
  <rdn rId="0" localSheetId="3" customView="1" name="Z_61528DAC_5C4C_48F4_ADE2_8A724B05A086_.wvu.Rows" hidden="1" oldHidden="1">
    <formula>район!$144:$144</formula>
    <oldFormula>район!$144:$144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13.xml><?xml version="1.0" encoding="utf-8"?>
<revisions xmlns="http://schemas.openxmlformats.org/spreadsheetml/2006/main" xmlns:r="http://schemas.openxmlformats.org/officeDocument/2006/relationships">
  <rcc rId="51093" sId="3" numFmtId="4">
    <oc r="F26">
      <v>4760.2740000000003</v>
    </oc>
    <nc r="F26">
      <f>SUM(F27)</f>
    </nc>
  </rcc>
  <rcc rId="51094" sId="3" numFmtId="4">
    <oc r="F83">
      <v>13559.062809999999</v>
    </oc>
    <nc r="F83">
      <v>17561.571609999999</v>
    </nc>
  </rcc>
  <rcc rId="51095" sId="3" numFmtId="4">
    <oc r="F84">
      <v>0</v>
    </oc>
    <nc r="F84">
      <v>91.7</v>
    </nc>
  </rcc>
  <rcc rId="51096" sId="3" numFmtId="4">
    <oc r="F85">
      <v>1904.21</v>
    </oc>
    <nc r="F85">
      <v>2310.8806599999998</v>
    </nc>
  </rcc>
  <rcc rId="51097" sId="3" numFmtId="4">
    <oc r="F88">
      <v>5582.0713400000004</v>
    </oc>
    <nc r="F88">
      <v>6399.0713400000004</v>
    </nc>
  </rcc>
  <rcc rId="51098" sId="3" numFmtId="4">
    <oc r="F90">
      <v>492.26510000000002</v>
    </oc>
    <nc r="F90">
      <v>652.97793999999999</v>
    </nc>
  </rcc>
  <rcc rId="51099" sId="3" numFmtId="4">
    <oc r="F93">
      <v>347.00441000000001</v>
    </oc>
    <nc r="F93">
      <v>432.85793000000001</v>
    </nc>
  </rcc>
  <rcc rId="51100" sId="3" numFmtId="4">
    <oc r="F94">
      <v>926.67143999999996</v>
    </oc>
    <nc r="F94">
      <v>1232.2650000000001</v>
    </nc>
  </rcc>
  <rcc rId="51101" sId="3" numFmtId="4">
    <oc r="F95">
      <v>40.47</v>
    </oc>
    <nc r="F95">
      <v>44.235900000000001</v>
    </nc>
  </rcc>
  <rcc rId="51102" sId="3" numFmtId="4">
    <oc r="F96">
      <v>33.159999999999997</v>
    </oc>
    <nc r="F96">
      <v>350.505</v>
    </nc>
  </rcc>
  <rcc rId="51103" sId="3" numFmtId="4">
    <oc r="F98">
      <v>33.75</v>
    </oc>
    <nc r="F98">
      <v>113.625</v>
    </nc>
  </rcc>
  <rcc rId="51104" sId="3" numFmtId="4">
    <oc r="F101">
      <v>17305.14861</v>
    </oc>
    <nc r="F101">
      <v>20281.104019999999</v>
    </nc>
  </rcc>
  <rcc rId="51105" sId="3" numFmtId="4">
    <oc r="F104">
      <v>1044.3282999999999</v>
    </oc>
    <nc r="F104">
      <v>1583.0023000000001</v>
    </nc>
  </rcc>
  <rcc rId="51106" sId="3" numFmtId="4">
    <oc r="F106">
      <v>107.97607000000001</v>
    </oc>
    <nc r="F106">
      <v>175.92812000000001</v>
    </nc>
  </rcc>
  <rcc rId="51107" sId="3" numFmtId="4">
    <oc r="F109">
      <v>2315.4412499999999</v>
    </oc>
    <nc r="F109">
      <v>2732.11294</v>
    </nc>
  </rcc>
  <rcc rId="51108" sId="3" numFmtId="4">
    <oc r="F114">
      <v>4991.7820899999997</v>
    </oc>
    <nc r="F114">
      <v>7297.6238400000002</v>
    </nc>
  </rcc>
  <rcc rId="51109" sId="3" numFmtId="4">
    <oc r="F123">
      <v>30418.639999999999</v>
    </oc>
    <nc r="F123">
      <v>41858.209000000003</v>
    </nc>
  </rcc>
  <rcc rId="51110" sId="3" numFmtId="4">
    <oc r="F124">
      <v>127392.62147</v>
    </oc>
    <nc r="F124">
      <v>168667.17858000001</v>
    </nc>
  </rcc>
  <rcc rId="51111" sId="3" numFmtId="4">
    <oc r="F125">
      <v>10354.973470000001</v>
    </oc>
    <nc r="F125">
      <v>10890.072620000001</v>
    </nc>
  </rcc>
  <rcc rId="51112" sId="3" numFmtId="4">
    <oc r="F127">
      <v>24.63</v>
    </oc>
    <nc r="F127">
      <v>2392.5369999999998</v>
    </nc>
  </rcc>
  <rcc rId="51113" sId="3" numFmtId="4">
    <oc r="F128">
      <v>732.34463000000005</v>
    </oc>
    <nc r="F128">
      <v>956.90976000000001</v>
    </nc>
  </rcc>
  <rcc rId="51114" sId="3" numFmtId="4">
    <oc r="F130">
      <v>24129.36807</v>
    </oc>
    <nc r="F130">
      <v>25719.345399999998</v>
    </nc>
  </rcc>
  <rcc rId="51115" sId="3" numFmtId="4">
    <oc r="F131">
      <v>141.09227000000001</v>
    </oc>
    <nc r="F131">
      <v>263.36662000000001</v>
    </nc>
  </rcc>
  <rcc rId="51116" sId="3" numFmtId="4">
    <oc r="F133">
      <v>4.117</v>
    </oc>
    <nc r="F133">
      <v>5.6429499999999999</v>
    </nc>
  </rcc>
  <rcc rId="51117" sId="3" numFmtId="4">
    <oc r="F134">
      <v>3454.67301</v>
    </oc>
    <nc r="F134">
      <v>4103.0345699999998</v>
    </nc>
  </rcc>
  <rcc rId="51118" sId="3" numFmtId="4">
    <oc r="F135">
      <v>28728.112300000001</v>
    </oc>
    <nc r="F135">
      <v>28891.407289999999</v>
    </nc>
  </rcc>
  <rcc rId="51119" sId="3" numFmtId="4">
    <oc r="F136">
      <v>163.47514000000001</v>
    </oc>
    <nc r="F136">
      <v>167.64836</v>
    </nc>
  </rcc>
  <rcc rId="51120" sId="3" numFmtId="4">
    <oc r="F138">
      <v>285.72000000000003</v>
    </oc>
    <nc r="F138">
      <v>363.79199999999997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14.xml><?xml version="1.0" encoding="utf-8"?>
<revisions xmlns="http://schemas.openxmlformats.org/spreadsheetml/2006/main" xmlns:r="http://schemas.openxmlformats.org/officeDocument/2006/relationships">
  <rcc rId="54075" sId="3" numFmtId="4">
    <oc r="D164">
      <v>4997</v>
    </oc>
    <nc r="D164">
      <v>5000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2.xml><?xml version="1.0" encoding="utf-8"?>
<revisions xmlns="http://schemas.openxmlformats.org/spreadsheetml/2006/main" xmlns:r="http://schemas.openxmlformats.org/officeDocument/2006/relationships">
  <rcc rId="54906" sId="3">
    <oc r="A157" t="inlineStr">
      <is>
        <t>Ц21</t>
      </is>
    </oc>
    <nc r="A157" t="inlineStr">
      <is>
        <t>Ц71</t>
      </is>
    </nc>
  </rcc>
  <rcc rId="54907" sId="3">
    <nc r="A158" t="inlineStr">
      <is>
        <t>Ц71</t>
      </is>
    </nc>
  </rcc>
  <rcc rId="54908" sId="3">
    <nc r="A159" t="inlineStr">
      <is>
        <t>Ц71</t>
      </is>
    </nc>
  </rcc>
  <rcc rId="54909" sId="3">
    <nc r="A160" t="inlineStr">
      <is>
        <t>Ц76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.xml><?xml version="1.0" encoding="utf-8"?>
<revisions xmlns="http://schemas.openxmlformats.org/spreadsheetml/2006/main" xmlns:r="http://schemas.openxmlformats.org/officeDocument/2006/relationships">
  <rcc rId="57395" sId="3" numFmtId="4">
    <oc r="D165">
      <v>5088.4780000000001</v>
    </oc>
    <nc r="D165">
      <v>5652.9589999999998</v>
    </nc>
  </rcc>
  <rcc rId="57396" sId="3" numFmtId="4">
    <oc r="D166">
      <v>1087.2159999999999</v>
    </oc>
    <nc r="D166">
      <v>1974.2159999999999</v>
    </nc>
  </rcc>
  <rcc rId="57397" sId="3" numFmtId="4">
    <oc r="D167">
      <v>4385.4859999999999</v>
    </oc>
    <nc r="D167">
      <v>4926.37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1.xml><?xml version="1.0" encoding="utf-8"?>
<revisions xmlns="http://schemas.openxmlformats.org/spreadsheetml/2006/main" xmlns:r="http://schemas.openxmlformats.org/officeDocument/2006/relationships">
  <rcc rId="57077" sId="3" numFmtId="4">
    <oc r="C107">
      <v>2275.6999999999998</v>
    </oc>
    <nc r="C107">
      <v>1483.556</v>
    </nc>
  </rcc>
  <rcc rId="57078" sId="3" numFmtId="4">
    <oc r="C109">
      <v>40951.789380000002</v>
    </oc>
    <nc r="C109">
      <v>39795.702649999999</v>
    </nc>
  </rcc>
  <rcc rId="57079" sId="3" numFmtId="4">
    <oc r="D109">
      <v>5714.4719400000004</v>
    </oc>
    <nc r="D109">
      <v>10857.89589</v>
    </nc>
  </rcc>
  <rcc rId="57080" sId="3" numFmtId="4">
    <oc r="D111">
      <v>85</v>
    </oc>
    <nc r="D111">
      <v>1111.52649</v>
    </nc>
  </rcc>
  <rcc rId="57081" sId="3" numFmtId="4">
    <oc r="D113">
      <v>15735.906010000001</v>
    </oc>
    <nc r="D113">
      <v>15856.58001</v>
    </nc>
  </rcc>
  <rcc rId="57082" sId="3" numFmtId="4">
    <oc r="D114">
      <v>3466.8888400000001</v>
    </oc>
    <nc r="D114">
      <v>9458.8794199999993</v>
    </nc>
  </rcc>
  <rcc rId="57083" sId="3" numFmtId="4">
    <oc r="D116">
      <v>1158.16608</v>
    </oc>
    <nc r="D116">
      <v>1720.7527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11.xml><?xml version="1.0" encoding="utf-8"?>
<revisions xmlns="http://schemas.openxmlformats.org/spreadsheetml/2006/main" xmlns:r="http://schemas.openxmlformats.org/officeDocument/2006/relationships">
  <rcc rId="56851" sId="3" numFmtId="4">
    <oc r="D7">
      <v>78533.367310000001</v>
    </oc>
    <nc r="D7">
      <v>90351.190499999997</v>
    </nc>
  </rcc>
  <rcc rId="56852" sId="3" numFmtId="4">
    <oc r="D9">
      <v>5549.4531900000002</v>
    </oc>
    <nc r="D9">
      <v>6418.9083700000001</v>
    </nc>
  </rcc>
  <rcc rId="56853" sId="3" numFmtId="4">
    <oc r="D10">
      <v>29.78669</v>
    </oc>
    <nc r="D10">
      <v>34.1721</v>
    </nc>
  </rcc>
  <rcc rId="56854" sId="3" numFmtId="4">
    <oc r="D11">
      <v>5887.7533899999999</v>
    </oc>
    <nc r="D11">
      <v>6807.6857200000004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111.xml><?xml version="1.0" encoding="utf-8"?>
<revisions xmlns="http://schemas.openxmlformats.org/spreadsheetml/2006/main" xmlns:r="http://schemas.openxmlformats.org/officeDocument/2006/relationships">
  <rcc rId="51270" sId="3" numFmtId="4">
    <nc r="F100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12.xml><?xml version="1.0" encoding="utf-8"?>
<revisions xmlns="http://schemas.openxmlformats.org/spreadsheetml/2006/main" xmlns:r="http://schemas.openxmlformats.org/officeDocument/2006/relationships">
  <rcc rId="54013" sId="3" numFmtId="4">
    <oc r="C171">
      <v>20461.98</v>
    </oc>
    <nc r="C171">
      <v>20761.983</v>
    </nc>
  </rcc>
  <rcc rId="54014" sId="3" numFmtId="4">
    <oc r="D171">
      <v>2407.4160000000002</v>
    </oc>
    <nc r="D171">
      <v>5007.7830000000004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121.xml><?xml version="1.0" encoding="utf-8"?>
<revisions xmlns="http://schemas.openxmlformats.org/spreadsheetml/2006/main" xmlns:r="http://schemas.openxmlformats.org/officeDocument/2006/relationships">
  <rcc rId="53857" sId="3" numFmtId="4">
    <oc r="C144">
      <v>5652.5</v>
    </oc>
    <nc r="C144">
      <v>6356.39</v>
    </nc>
  </rcc>
  <rcc rId="53858" sId="3" numFmtId="4">
    <oc r="D144">
      <v>0</v>
    </oc>
    <nc r="D144">
      <v>54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2.xml><?xml version="1.0" encoding="utf-8"?>
<revisions xmlns="http://schemas.openxmlformats.org/spreadsheetml/2006/main" xmlns:r="http://schemas.openxmlformats.org/officeDocument/2006/relationships">
  <rcc rId="57239" sId="3" numFmtId="4">
    <oc r="D144">
      <v>3564.2903200000001</v>
    </oc>
    <nc r="D144">
      <v>4366.4913299999998</v>
    </nc>
  </rcc>
  <rcc rId="57240" sId="3" numFmtId="4">
    <oc r="C144">
      <v>7393.2139200000001</v>
    </oc>
    <nc r="C144">
      <v>7397.22786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3.xml><?xml version="1.0" encoding="utf-8"?>
<revisions xmlns="http://schemas.openxmlformats.org/spreadsheetml/2006/main" xmlns:r="http://schemas.openxmlformats.org/officeDocument/2006/relationships">
  <rrc rId="64159" sId="3" ref="A127:XFD127" action="insertRow">
    <undo index="0" exp="area" ref3D="1" dr="$A$193:$XFD$193" dn="Z_61528DAC_5C4C_48F4_ADE2_8A724B05A086_.wvu.Rows" sId="3"/>
    <undo index="16" exp="area" ref3D="1" dr="$A$188:$XFD$189" dn="Z_B31C8DB7_3E78_4144_A6B5_8DE36DE63F0E_.wvu.Rows" sId="3"/>
    <undo index="26" exp="area" ref3D="1" dr="$A$192:$XFD$193" dn="Z_A54C432C_6C68_4B53_A75C_446EB3A61B2B_.wvu.Rows" sId="3"/>
    <undo index="24" exp="area" ref3D="1" dr="$A$188:$XFD$189" dn="Z_A54C432C_6C68_4B53_A75C_446EB3A61B2B_.wvu.Rows" sId="3"/>
    <undo index="12" exp="area" ref3D="1" dr="$A$188:$XFD$188" dn="Z_5C539BE6_C8E0_453F_AB5E_9E58094195EA_.wvu.Rows" sId="3"/>
    <undo index="38" exp="area" ref3D="1" dr="$A$192:$XFD$193" dn="Z_42584DC0_1D41_4C93_9B38_C388E7B8DAC4_.wvu.Rows" sId="3"/>
    <undo index="36" exp="area" ref3D="1" dr="$A$188:$XFD$189" dn="Z_42584DC0_1D41_4C93_9B38_C388E7B8DAC4_.wvu.Rows" sId="3"/>
    <undo index="34" exp="area" ref3D="1" dr="$A$132:$XFD$132" dn="Z_42584DC0_1D41_4C93_9B38_C388E7B8DAC4_.wvu.Rows" sId="3"/>
    <undo index="0" exp="area" ref3D="1" dr="$A$188:$XFD$188" dn="Z_3DCB9AAA_F09C_4EA6_B992_F93E466D374A_.wvu.Rows" sId="3"/>
    <undo index="18" exp="area" ref3D="1" dr="$A$188:$XFD$189" dn="Z_1A52382B_3765_4E8C_903F_6B8919B7242E_.wvu.Rows" sId="3"/>
  </rrc>
  <rcc rId="64160" sId="3">
    <nc r="A127" t="inlineStr">
      <is>
        <t>A11</t>
      </is>
    </nc>
  </rcc>
  <rcc rId="64161" sId="3">
    <nc r="B127" t="inlineStr">
      <is>
        <t>Капитальный и текущий ремонт, модернизация котельных с использованием энергоэффективного оборудования, замена неэффективных отопительных котлов в индивидуальных системах отопления зданий, строений, сооружений</t>
      </is>
    </nc>
  </rcc>
  <rcc rId="64162" sId="3" numFmtId="4">
    <nc r="C127">
      <v>10000</v>
    </nc>
  </rcc>
  <rcc rId="64163" sId="3" numFmtId="4">
    <nc r="D127">
      <v>0</v>
    </nc>
  </rcc>
  <rcc rId="64164" sId="3">
    <nc r="E127">
      <f>SUM(D127/C127*100)</f>
    </nc>
  </rcc>
  <rrc rId="64165" sId="3" ref="A130:XFD130" action="deleteRow">
    <undo index="0" exp="area" ref3D="1" dr="$A$194:$XFD$194" dn="Z_61528DAC_5C4C_48F4_ADE2_8A724B05A086_.wvu.Rows" sId="3"/>
    <undo index="16" exp="area" ref3D="1" dr="$A$189:$XFD$190" dn="Z_B31C8DB7_3E78_4144_A6B5_8DE36DE63F0E_.wvu.Rows" sId="3"/>
    <undo index="26" exp="area" ref3D="1" dr="$A$193:$XFD$194" dn="Z_A54C432C_6C68_4B53_A75C_446EB3A61B2B_.wvu.Rows" sId="3"/>
    <undo index="24" exp="area" ref3D="1" dr="$A$189:$XFD$190" dn="Z_A54C432C_6C68_4B53_A75C_446EB3A61B2B_.wvu.Rows" sId="3"/>
    <undo index="12" exp="area" ref3D="1" dr="$A$189:$XFD$189" dn="Z_5C539BE6_C8E0_453F_AB5E_9E58094195EA_.wvu.Rows" sId="3"/>
    <undo index="38" exp="area" ref3D="1" dr="$A$193:$XFD$194" dn="Z_42584DC0_1D41_4C93_9B38_C388E7B8DAC4_.wvu.Rows" sId="3"/>
    <undo index="36" exp="area" ref3D="1" dr="$A$189:$XFD$190" dn="Z_42584DC0_1D41_4C93_9B38_C388E7B8DAC4_.wvu.Rows" sId="3"/>
    <undo index="34" exp="area" ref3D="1" dr="$A$133:$XFD$133" dn="Z_42584DC0_1D41_4C93_9B38_C388E7B8DAC4_.wvu.Rows" sId="3"/>
    <undo index="0" exp="area" ref3D="1" dr="$A$189:$XFD$189" dn="Z_3DCB9AAA_F09C_4EA6_B992_F93E466D374A_.wvu.Rows" sId="3"/>
    <undo index="18" exp="area" ref3D="1" dr="$A$189:$XFD$190" dn="Z_1A52382B_3765_4E8C_903F_6B8919B7242E_.wvu.Rows" sId="3"/>
    <rfmt sheetId="3" xfDxf="1" s="1" sqref="A130:XFD130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30" t="inlineStr">
        <is>
          <t>A11</t>
        </is>
      </nc>
      <ndxf>
        <font>
          <i/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30" t="inlineStr">
        <is>
          <t>Капитальный и текущий ремонт, модернизация котельных с использованием энергоэффективного оборудования, замена неэффективных отопительных котлов в индивидуальных системах отопления зданий, строений, сооружений</t>
        </is>
      </nc>
      <ndxf>
        <font>
          <i/>
          <sz val="14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3" dxf="1" numFmtId="4">
      <nc r="C130">
        <v>10000</v>
      </nc>
      <n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 numFmtId="4">
      <nc r="D130">
        <v>0</v>
      </nc>
      <n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130">
        <f>SUM(D130/C130*100)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130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30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район!$A$1:$G$197</formula>
    <oldFormula>район!$A$1:$G$197</oldFormula>
  </rdn>
  <rdn rId="0" localSheetId="3" customView="1" name="Z_61528DAC_5C4C_48F4_ADE2_8A724B05A086_.wvu.Rows" hidden="1" oldHidden="1">
    <formula>район!$193:$193</formula>
    <oldFormula>район!$193:$193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31.xml><?xml version="1.0" encoding="utf-8"?>
<revisions xmlns="http://schemas.openxmlformats.org/spreadsheetml/2006/main" xmlns:r="http://schemas.openxmlformats.org/officeDocument/2006/relationships">
  <rfmt sheetId="3" sqref="C190:D191" start="0" length="2147483647">
    <dxf>
      <font>
        <i/>
      </font>
    </dxf>
  </rfmt>
  <rfmt sheetId="3" sqref="C182:D184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4.xml><?xml version="1.0" encoding="utf-8"?>
<revisions xmlns="http://schemas.openxmlformats.org/spreadsheetml/2006/main" xmlns:r="http://schemas.openxmlformats.org/officeDocument/2006/relationships">
  <rcc rId="59652" sId="3" numFmtId="4">
    <oc r="D120">
      <v>495.9</v>
    </oc>
    <nc r="D120">
      <v>496.7</v>
    </nc>
  </rcc>
  <rcc rId="59653" sId="3" numFmtId="4">
    <oc r="D121">
      <v>210.4</v>
    </oc>
    <nc r="D121">
      <v>409.2</v>
    </nc>
  </rcc>
  <rcc rId="59654" sId="3" numFmtId="4">
    <oc r="D123">
      <v>261.95400000000001</v>
    </oc>
    <nc r="D123">
      <v>274.19600000000003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51643" sId="3" ref="A92:XFD92" action="deleteRow">
    <undo index="10" exp="area" ref3D="1" dr="$A$153:$XFD$154" dn="Z_F85EE840_0C31_454A_8951_832C2E9E0600_.wvu.Rows" sId="3"/>
    <undo index="16" exp="area" ref3D="1" dr="$A$153:$XFD$155" dn="Z_B31C8DB7_3E78_4144_A6B5_8DE36DE63F0E_.wvu.Rows" sId="3"/>
    <undo index="12" exp="area" ref3D="1" dr="$A$92:$XFD$92" dn="Z_B31C8DB7_3E78_4144_A6B5_8DE36DE63F0E_.wvu.Rows" sId="3"/>
    <undo index="26" exp="area" ref3D="1" dr="$A$158:$XFD$159" dn="Z_A54C432C_6C68_4B53_A75C_446EB3A61B2B_.wvu.Rows" sId="3"/>
    <undo index="24" exp="area" ref3D="1" dr="$A$153:$XFD$155" dn="Z_A54C432C_6C68_4B53_A75C_446EB3A61B2B_.wvu.Rows" sId="3"/>
    <undo index="20" exp="area" ref3D="1" dr="$A$92:$XFD$92" dn="Z_A54C432C_6C68_4B53_A75C_446EB3A61B2B_.wvu.Rows" sId="3"/>
    <undo index="2" exp="area" ref3D="1" dr="$A$153:$XFD$153" dn="Z_61528DAC_5C4C_48F4_ADE2_8A724B05A086_.wvu.Rows" sId="3"/>
    <undo index="12" exp="area" ref3D="1" dr="$A$153:$XFD$154" dn="Z_5C539BE6_C8E0_453F_AB5E_9E58094195EA_.wvu.Rows" sId="3"/>
    <undo index="18" exp="area" ref3D="1" dr="$A$153:$XFD$155" dn="Z_1A52382B_3765_4E8C_903F_6B8919B7242E_.wvu.Rows" sId="3"/>
    <undo index="14" exp="area" ref3D="1" dr="$A$92:$XFD$92" dn="Z_1A52382B_3765_4E8C_903F_6B8919B7242E_.wvu.Rows" sId="3"/>
    <undo index="38" exp="area" ref3D="1" dr="$A$158:$XFD$159" dn="Z_42584DC0_1D41_4C93_9B38_C388E7B8DAC4_.wvu.Rows" sId="3"/>
    <undo index="36" exp="area" ref3D="1" dr="$A$153:$XFD$155" dn="Z_42584DC0_1D41_4C93_9B38_C388E7B8DAC4_.wvu.Rows" sId="3"/>
    <undo index="34" exp="area" ref3D="1" dr="$A$123:$XFD$123" dn="Z_42584DC0_1D41_4C93_9B38_C388E7B8DAC4_.wvu.Rows" sId="3"/>
    <undo index="30" exp="area" ref3D="1" dr="$A$95:$XFD$95" dn="Z_42584DC0_1D41_4C93_9B38_C388E7B8DAC4_.wvu.Rows" sId="3"/>
    <undo index="28" exp="area" ref3D="1" dr="$A$92:$XFD$92" dn="Z_42584DC0_1D41_4C93_9B38_C388E7B8DAC4_.wvu.Rows" sId="3"/>
    <undo index="0" exp="area" ref3D="1" dr="$A$153:$XFD$154" dn="Z_3DCB9AAA_F09C_4EA6_B992_F93E466D374A_.wvu.Rows" sId="3"/>
    <rfmt sheetId="3" xfDxf="1" s="1" sqref="A92:XFD92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justifyLastLine="0" shrinkToFit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92" t="inlineStr">
        <is>
          <t>0302</t>
        </is>
      </nc>
      <n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92" t="inlineStr">
        <is>
          <t>Органы внутренних дел</t>
        </is>
      </nc>
      <ndxf>
        <font>
          <sz val="16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qref="C92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92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92">
        <f>SUM(D92/C92*100)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92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G92">
        <f>SUM(D92/F92*100)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51644" sId="3" ref="A111:XFD111" action="insertRow">
    <undo index="10" exp="area" ref3D="1" dr="$A$152:$XFD$153" dn="Z_F85EE840_0C31_454A_8951_832C2E9E0600_.wvu.Rows" sId="3"/>
    <undo index="16" exp="area" ref3D="1" dr="$A$152:$XFD$154" dn="Z_B31C8DB7_3E78_4144_A6B5_8DE36DE63F0E_.wvu.Rows" sId="3"/>
    <undo index="26" exp="area" ref3D="1" dr="$A$157:$XFD$158" dn="Z_A54C432C_6C68_4B53_A75C_446EB3A61B2B_.wvu.Rows" sId="3"/>
    <undo index="24" exp="area" ref3D="1" dr="$A$152:$XFD$154" dn="Z_A54C432C_6C68_4B53_A75C_446EB3A61B2B_.wvu.Rows" sId="3"/>
    <undo index="2" exp="area" ref3D="1" dr="$A$152:$XFD$152" dn="Z_61528DAC_5C4C_48F4_ADE2_8A724B05A086_.wvu.Rows" sId="3"/>
    <undo index="12" exp="area" ref3D="1" dr="$A$152:$XFD$153" dn="Z_5C539BE6_C8E0_453F_AB5E_9E58094195EA_.wvu.Rows" sId="3"/>
    <undo index="18" exp="area" ref3D="1" dr="$A$152:$XFD$154" dn="Z_1A52382B_3765_4E8C_903F_6B8919B7242E_.wvu.Rows" sId="3"/>
    <undo index="38" exp="area" ref3D="1" dr="$A$157:$XFD$158" dn="Z_42584DC0_1D41_4C93_9B38_C388E7B8DAC4_.wvu.Rows" sId="3"/>
    <undo index="36" exp="area" ref3D="1" dr="$A$152:$XFD$154" dn="Z_42584DC0_1D41_4C93_9B38_C388E7B8DAC4_.wvu.Rows" sId="3"/>
    <undo index="34" exp="area" ref3D="1" dr="$A$122:$XFD$122" dn="Z_42584DC0_1D41_4C93_9B38_C388E7B8DAC4_.wvu.Rows" sId="3"/>
    <undo index="0" exp="area" ref3D="1" dr="$A$152:$XFD$153" dn="Z_3DCB9AAA_F09C_4EA6_B992_F93E466D374A_.wvu.Rows" sId="3"/>
  </rrc>
  <rcc rId="51645" sId="3" numFmtId="4">
    <nc r="C111">
      <v>1082</v>
    </nc>
  </rcc>
  <rcc rId="51646" sId="3" numFmtId="4">
    <nc r="D111">
      <v>0</v>
    </nc>
  </rcc>
  <rcc rId="51647" sId="3">
    <oc r="B110" t="inlineStr">
      <is>
        <t>Другие вопросы в области национальной экономики</t>
      </is>
    </oc>
    <nc r="B110" t="inlineStr">
      <is>
        <r>
          <t>Другие вопросы в области национальной экономики</t>
        </r>
        <r>
          <rPr>
            <i/>
            <sz val="16"/>
            <rFont val="Times New Roman"/>
            <family val="1"/>
            <charset val="204"/>
          </rPr>
          <t xml:space="preserve"> в том числе:</t>
        </r>
      </is>
    </nc>
  </rcc>
  <rrc rId="51648" sId="3" ref="A112:XFD112" action="insertRow">
    <undo index="10" exp="area" ref3D="1" dr="$A$153:$XFD$154" dn="Z_F85EE840_0C31_454A_8951_832C2E9E0600_.wvu.Rows" sId="3"/>
    <undo index="16" exp="area" ref3D="1" dr="$A$153:$XFD$155" dn="Z_B31C8DB7_3E78_4144_A6B5_8DE36DE63F0E_.wvu.Rows" sId="3"/>
    <undo index="26" exp="area" ref3D="1" dr="$A$158:$XFD$159" dn="Z_A54C432C_6C68_4B53_A75C_446EB3A61B2B_.wvu.Rows" sId="3"/>
    <undo index="24" exp="area" ref3D="1" dr="$A$153:$XFD$155" dn="Z_A54C432C_6C68_4B53_A75C_446EB3A61B2B_.wvu.Rows" sId="3"/>
    <undo index="2" exp="area" ref3D="1" dr="$A$153:$XFD$153" dn="Z_61528DAC_5C4C_48F4_ADE2_8A724B05A086_.wvu.Rows" sId="3"/>
    <undo index="12" exp="area" ref3D="1" dr="$A$153:$XFD$154" dn="Z_5C539BE6_C8E0_453F_AB5E_9E58094195EA_.wvu.Rows" sId="3"/>
    <undo index="18" exp="area" ref3D="1" dr="$A$153:$XFD$155" dn="Z_1A52382B_3765_4E8C_903F_6B8919B7242E_.wvu.Rows" sId="3"/>
    <undo index="38" exp="area" ref3D="1" dr="$A$158:$XFD$159" dn="Z_42584DC0_1D41_4C93_9B38_C388E7B8DAC4_.wvu.Rows" sId="3"/>
    <undo index="36" exp="area" ref3D="1" dr="$A$153:$XFD$155" dn="Z_42584DC0_1D41_4C93_9B38_C388E7B8DAC4_.wvu.Rows" sId="3"/>
    <undo index="34" exp="area" ref3D="1" dr="$A$123:$XFD$123" dn="Z_42584DC0_1D41_4C93_9B38_C388E7B8DAC4_.wvu.Rows" sId="3"/>
    <undo index="0" exp="area" ref3D="1" dr="$A$153:$XFD$154" dn="Z_3DCB9AAA_F09C_4EA6_B992_F93E466D374A_.wvu.Rows" sId="3"/>
  </rrc>
  <rcc rId="51649" sId="3">
    <nc r="B112" t="inlineStr">
      <is>
        <t>Разработка проектно-сметной документации на объекты капитального строительства, проведение государственной экспертизы проектной документации и достоверности определения сметной стоимости объектов капитального строительства</t>
      </is>
    </nc>
  </rcc>
  <rcc rId="51650" sId="3" numFmtId="4">
    <nc r="C112">
      <v>4669.3999999999996</v>
    </nc>
  </rcc>
  <rcc rId="51651" sId="3" numFmtId="4">
    <nc r="D112">
      <v>0</v>
    </nc>
  </rcc>
  <rcc rId="51652" sId="3">
    <nc r="B111" t="inlineStr">
      <is>
        <t>Управление и распоряжение муниципальным имуществом</t>
      </is>
    </nc>
  </rcc>
  <rrc rId="51653" sId="3" ref="A113:XFD113" action="insertRow">
    <undo index="10" exp="area" ref3D="1" dr="$A$154:$XFD$155" dn="Z_F85EE840_0C31_454A_8951_832C2E9E0600_.wvu.Rows" sId="3"/>
    <undo index="16" exp="area" ref3D="1" dr="$A$154:$XFD$156" dn="Z_B31C8DB7_3E78_4144_A6B5_8DE36DE63F0E_.wvu.Rows" sId="3"/>
    <undo index="26" exp="area" ref3D="1" dr="$A$159:$XFD$160" dn="Z_A54C432C_6C68_4B53_A75C_446EB3A61B2B_.wvu.Rows" sId="3"/>
    <undo index="24" exp="area" ref3D="1" dr="$A$154:$XFD$156" dn="Z_A54C432C_6C68_4B53_A75C_446EB3A61B2B_.wvu.Rows" sId="3"/>
    <undo index="2" exp="area" ref3D="1" dr="$A$154:$XFD$154" dn="Z_61528DAC_5C4C_48F4_ADE2_8A724B05A086_.wvu.Rows" sId="3"/>
    <undo index="12" exp="area" ref3D="1" dr="$A$154:$XFD$155" dn="Z_5C539BE6_C8E0_453F_AB5E_9E58094195EA_.wvu.Rows" sId="3"/>
    <undo index="18" exp="area" ref3D="1" dr="$A$154:$XFD$156" dn="Z_1A52382B_3765_4E8C_903F_6B8919B7242E_.wvu.Rows" sId="3"/>
    <undo index="38" exp="area" ref3D="1" dr="$A$159:$XFD$160" dn="Z_42584DC0_1D41_4C93_9B38_C388E7B8DAC4_.wvu.Rows" sId="3"/>
    <undo index="36" exp="area" ref3D="1" dr="$A$154:$XFD$156" dn="Z_42584DC0_1D41_4C93_9B38_C388E7B8DAC4_.wvu.Rows" sId="3"/>
    <undo index="34" exp="area" ref3D="1" dr="$A$124:$XFD$124" dn="Z_42584DC0_1D41_4C93_9B38_C388E7B8DAC4_.wvu.Rows" sId="3"/>
    <undo index="0" exp="area" ref3D="1" dr="$A$154:$XFD$155" dn="Z_3DCB9AAA_F09C_4EA6_B992_F93E466D374A_.wvu.Rows" sId="3"/>
  </rrc>
  <rcc rId="51654" sId="3">
    <nc r="B113" t="inlineStr">
      <is>
        <t>Разработка генеральных планов муниципальных образований Чувашской Республики</t>
      </is>
    </nc>
  </rcc>
  <rcc rId="51655" sId="3" numFmtId="4">
    <nc r="C113">
      <v>1744.1</v>
    </nc>
  </rcc>
  <rcc rId="51656" sId="3" numFmtId="4">
    <nc r="D113">
      <v>0</v>
    </nc>
  </rcc>
  <rcc rId="51657" sId="3">
    <nc r="E106">
      <f>SUM(D106/C106*100)</f>
    </nc>
  </rcc>
  <rcc rId="51658" sId="3">
    <nc r="E107">
      <f>SUM(D107/C107*100)</f>
    </nc>
  </rcc>
  <rcc rId="51659" sId="3">
    <nc r="E108">
      <f>SUM(D108/C108*100)</f>
    </nc>
  </rcc>
  <rcc rId="51660" sId="3">
    <nc r="E109">
      <f>SUM(D109/C109*100)</f>
    </nc>
  </rcc>
  <rcc rId="51661" sId="3">
    <nc r="E111">
      <f>SUM(D111/C111*100)</f>
    </nc>
  </rcc>
  <rcc rId="51662" sId="3">
    <nc r="E112">
      <f>SUM(D112/C112*100)</f>
    </nc>
  </rcc>
  <rcc rId="51663" sId="3">
    <nc r="E113">
      <f>SUM(D113/C113*100)</f>
    </nc>
  </rcc>
  <rrc rId="51664" sId="3" ref="A114:XFD114" action="insertRow">
    <undo index="10" exp="area" ref3D="1" dr="$A$155:$XFD$156" dn="Z_F85EE840_0C31_454A_8951_832C2E9E0600_.wvu.Rows" sId="3"/>
    <undo index="16" exp="area" ref3D="1" dr="$A$155:$XFD$157" dn="Z_B31C8DB7_3E78_4144_A6B5_8DE36DE63F0E_.wvu.Rows" sId="3"/>
    <undo index="26" exp="area" ref3D="1" dr="$A$160:$XFD$161" dn="Z_A54C432C_6C68_4B53_A75C_446EB3A61B2B_.wvu.Rows" sId="3"/>
    <undo index="24" exp="area" ref3D="1" dr="$A$155:$XFD$157" dn="Z_A54C432C_6C68_4B53_A75C_446EB3A61B2B_.wvu.Rows" sId="3"/>
    <undo index="2" exp="area" ref3D="1" dr="$A$155:$XFD$155" dn="Z_61528DAC_5C4C_48F4_ADE2_8A724B05A086_.wvu.Rows" sId="3"/>
    <undo index="12" exp="area" ref3D="1" dr="$A$155:$XFD$156" dn="Z_5C539BE6_C8E0_453F_AB5E_9E58094195EA_.wvu.Rows" sId="3"/>
    <undo index="18" exp="area" ref3D="1" dr="$A$155:$XFD$157" dn="Z_1A52382B_3765_4E8C_903F_6B8919B7242E_.wvu.Rows" sId="3"/>
    <undo index="38" exp="area" ref3D="1" dr="$A$160:$XFD$161" dn="Z_42584DC0_1D41_4C93_9B38_C388E7B8DAC4_.wvu.Rows" sId="3"/>
    <undo index="36" exp="area" ref3D="1" dr="$A$155:$XFD$157" dn="Z_42584DC0_1D41_4C93_9B38_C388E7B8DAC4_.wvu.Rows" sId="3"/>
    <undo index="34" exp="area" ref3D="1" dr="$A$125:$XFD$125" dn="Z_42584DC0_1D41_4C93_9B38_C388E7B8DAC4_.wvu.Rows" sId="3"/>
    <undo index="0" exp="area" ref3D="1" dr="$A$155:$XFD$156" dn="Z_3DCB9AAA_F09C_4EA6_B992_F93E466D374A_.wvu.Rows" sId="3"/>
  </rrc>
  <rfmt sheetId="3" sqref="B111:B114" start="0" length="2147483647">
    <dxf>
      <font>
        <i/>
      </font>
    </dxf>
  </rfmt>
  <rcc rId="51665" sId="3">
    <nc r="B114" t="inlineStr">
      <is>
        <t xml:space="preserve"> Разработка правил землепользования и застройки муниципальных образований</t>
      </is>
    </nc>
  </rcc>
  <rcc rId="51666" sId="3" numFmtId="4">
    <nc r="C114">
      <v>2436.96</v>
    </nc>
  </rcc>
  <rcc rId="51667" sId="3" numFmtId="4">
    <nc r="D114">
      <v>0</v>
    </nc>
  </rcc>
  <rcc rId="51668" sId="3">
    <nc r="E114">
      <f>SUM(D114/C114*100)</f>
    </nc>
  </rcc>
  <rcc rId="51669" sId="3">
    <oc r="B136" t="inlineStr">
      <is>
        <t>Охрана объектов растительного иживотного мира и среды их обитания</t>
      </is>
    </oc>
    <nc r="B136" t="inlineStr">
      <is>
        <t>Охрана объектов растительного и животного мира и среды их обитания</t>
      </is>
    </nc>
  </rcc>
  <rrc rId="51670" sId="3" ref="A136:XFD136" action="deleteRow">
    <undo index="0" exp="area" dr="F136:F137" r="F135" sId="3"/>
    <undo index="10" exp="area" ref3D="1" dr="$A$156:$XFD$157" dn="Z_F85EE840_0C31_454A_8951_832C2E9E0600_.wvu.Rows" sId="3"/>
    <undo index="16" exp="area" ref3D="1" dr="$A$156:$XFD$158" dn="Z_B31C8DB7_3E78_4144_A6B5_8DE36DE63F0E_.wvu.Rows" sId="3"/>
    <undo index="26" exp="area" ref3D="1" dr="$A$161:$XFD$162" dn="Z_A54C432C_6C68_4B53_A75C_446EB3A61B2B_.wvu.Rows" sId="3"/>
    <undo index="24" exp="area" ref3D="1" dr="$A$156:$XFD$158" dn="Z_A54C432C_6C68_4B53_A75C_446EB3A61B2B_.wvu.Rows" sId="3"/>
    <undo index="2" exp="area" ref3D="1" dr="$A$156:$XFD$156" dn="Z_61528DAC_5C4C_48F4_ADE2_8A724B05A086_.wvu.Rows" sId="3"/>
    <undo index="12" exp="area" ref3D="1" dr="$A$156:$XFD$157" dn="Z_5C539BE6_C8E0_453F_AB5E_9E58094195EA_.wvu.Rows" sId="3"/>
    <undo index="18" exp="area" ref3D="1" dr="$A$156:$XFD$158" dn="Z_1A52382B_3765_4E8C_903F_6B8919B7242E_.wvu.Rows" sId="3"/>
    <undo index="38" exp="area" ref3D="1" dr="$A$161:$XFD$162" dn="Z_42584DC0_1D41_4C93_9B38_C388E7B8DAC4_.wvu.Rows" sId="3"/>
    <undo index="36" exp="area" ref3D="1" dr="$A$156:$XFD$158" dn="Z_42584DC0_1D41_4C93_9B38_C388E7B8DAC4_.wvu.Rows" sId="3"/>
    <undo index="0" exp="area" ref3D="1" dr="$A$156:$XFD$157" dn="Z_3DCB9AAA_F09C_4EA6_B992_F93E466D374A_.wvu.Rows" sId="3"/>
    <rfmt sheetId="3" xfDxf="1" s="1" sqref="A136:XFD136" start="0" length="0">
      <dxf>
        <font>
          <b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justifyLastLine="0" shrinkToFit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36" t="inlineStr">
        <is>
          <t>0603</t>
        </is>
      </nc>
      <n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36" t="inlineStr">
        <is>
          <t>Охрана объектов растительного и животного мира и среды их обитания</t>
        </is>
      </nc>
      <ndxf>
        <font>
          <b val="0"/>
          <sz val="16"/>
          <name val="Times New Roman"/>
          <scheme val="none"/>
        </font>
        <fill>
          <patternFill patternType="solid">
            <bgColor indexed="9"/>
          </patternFill>
        </fill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="1" sqref="C136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D136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36" start="0" length="0">
      <dxf>
        <font>
          <b val="0"/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 numFmtId="4">
      <nc r="F136">
        <v>50</v>
      </nc>
      <ndxf>
        <font>
          <b val="0"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G136" start="0" length="0">
      <dxf>
        <font>
          <b val="0"/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51671" sId="3">
    <oc r="G134">
      <f>SUM(D134/F134*100)</f>
    </oc>
    <nc r="G134">
      <f>SUM(D134/F134*100)</f>
    </nc>
  </rcc>
  <rrc rId="51672" sId="3" ref="A155:XFD155" action="deleteRow">
    <undo index="10" exp="area" ref3D="1" dr="$A$155:$XFD$156" dn="Z_F85EE840_0C31_454A_8951_832C2E9E0600_.wvu.Rows" sId="3"/>
    <undo index="16" exp="area" ref3D="1" dr="$A$155:$XFD$157" dn="Z_B31C8DB7_3E78_4144_A6B5_8DE36DE63F0E_.wvu.Rows" sId="3"/>
    <undo index="26" exp="area" ref3D="1" dr="$A$160:$XFD$161" dn="Z_A54C432C_6C68_4B53_A75C_446EB3A61B2B_.wvu.Rows" sId="3"/>
    <undo index="24" exp="area" ref3D="1" dr="$A$155:$XFD$157" dn="Z_A54C432C_6C68_4B53_A75C_446EB3A61B2B_.wvu.Rows" sId="3"/>
    <undo index="2" exp="area" ref3D="1" dr="$A$155:$XFD$155" dn="Z_61528DAC_5C4C_48F4_ADE2_8A724B05A086_.wvu.Rows" sId="3"/>
    <undo index="12" exp="area" ref3D="1" dr="$A$155:$XFD$156" dn="Z_5C539BE6_C8E0_453F_AB5E_9E58094195EA_.wvu.Rows" sId="3"/>
    <undo index="18" exp="area" ref3D="1" dr="$A$155:$XFD$157" dn="Z_1A52382B_3765_4E8C_903F_6B8919B7242E_.wvu.Rows" sId="3"/>
    <undo index="38" exp="area" ref3D="1" dr="$A$160:$XFD$161" dn="Z_42584DC0_1D41_4C93_9B38_C388E7B8DAC4_.wvu.Rows" sId="3"/>
    <undo index="36" exp="area" ref3D="1" dr="$A$155:$XFD$157" dn="Z_42584DC0_1D41_4C93_9B38_C388E7B8DAC4_.wvu.Rows" sId="3"/>
    <undo index="0" exp="area" ref3D="1" dr="$A$155:$XFD$156" dn="Z_3DCB9AAA_F09C_4EA6_B992_F93E466D374A_.wvu.Rows" sId="3"/>
    <rfmt sheetId="3" xfDxf="1" s="1" sqref="A155:XFD155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justifyLastLine="0" shrinkToFit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55" t="inlineStr">
        <is>
          <t>1103</t>
        </is>
      </nc>
      <n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55" t="inlineStr">
        <is>
          <t>Спорт высших достижений</t>
        </is>
      </nc>
      <ndxf>
        <font>
          <sz val="16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qref="C15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5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155">
        <f>SUM(D155/C155*100)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15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G155">
        <f>SUM(D155/F155*100)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</rrc>
  <rcc rId="51673" sId="3" numFmtId="4">
    <nc r="F159">
      <v>0</v>
    </nc>
  </rcc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1674" sId="3">
    <oc r="B131" t="inlineStr">
      <is>
        <t xml:space="preserve">Реализацияпрограмм формирования современной городской среды </t>
      </is>
    </oc>
    <nc r="B131" t="inlineStr">
      <is>
        <t xml:space="preserve">Реализация программ формирования современной городской среды </t>
      </is>
    </nc>
  </rcc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1675" sId="3">
    <nc r="E120">
      <f>SUM(D120/C120*100)</f>
    </nc>
  </rcc>
  <rcc rId="51676" sId="3">
    <nc r="E121">
      <f>SUM(D121/C121*100)</f>
    </nc>
  </rcc>
  <rcc rId="51677" sId="3">
    <nc r="E122">
      <f>SUM(D122/C122*100)</f>
    </nc>
  </rcc>
  <rcc rId="51678" sId="3">
    <nc r="E123">
      <f>SUM(D123/C123*100)</f>
    </nc>
  </rcc>
  <rcc rId="51679" sId="3">
    <nc r="E124">
      <f>SUM(D124/C124*100)</f>
    </nc>
  </rcc>
  <rcc rId="51680" sId="3">
    <nc r="E125">
      <f>SUM(D125/C125*100)</f>
    </nc>
  </rcc>
  <rcc rId="51681" sId="3">
    <nc r="E127">
      <f>SUM(D127/C127*100)</f>
    </nc>
  </rcc>
  <rcc rId="51682" sId="3">
    <nc r="E128">
      <f>SUM(D128/C128*100)</f>
    </nc>
  </rcc>
  <rcc rId="51683" sId="3">
    <nc r="E129">
      <f>SUM(D129/C129*100)</f>
    </nc>
  </rcc>
  <rcc rId="51684" sId="3">
    <nc r="E130">
      <f>SUM(D130/C130*100)</f>
    </nc>
  </rcc>
  <rcc rId="51685" sId="3">
    <nc r="E131">
      <f>SUM(D131/C131*100)</f>
    </nc>
  </rcc>
  <rcc rId="51686" sId="3">
    <nc r="E132">
      <f>SUM(D132/C132*100)</f>
    </nc>
  </rcc>
  <rcc rId="51687" sId="3">
    <nc r="E133">
      <f>SUM(D133/C133*100)</f>
    </nc>
  </rcc>
  <rcc rId="51688" sId="3">
    <nc r="G128">
      <f>SUM(D128/F128*100)</f>
    </nc>
  </rcc>
  <rcc rId="51689" sId="3">
    <nc r="G129">
      <f>SUM(D129/F129*100)</f>
    </nc>
  </rcc>
  <rcc rId="51690" sId="3">
    <nc r="G130">
      <f>SUM(D130/F130*100)</f>
    </nc>
  </rcc>
  <rcc rId="51691" sId="3">
    <nc r="G131">
      <f>SUM(D131/F131*100)</f>
    </nc>
  </rcc>
  <rrc rId="51692" sId="3" ref="A151:XFD151" action="insertRow">
    <undo index="10" exp="area" ref3D="1" dr="$A$155:$XFD$155" dn="Z_F85EE840_0C31_454A_8951_832C2E9E0600_.wvu.Rows" sId="3"/>
    <undo index="16" exp="area" ref3D="1" dr="$A$155:$XFD$156" dn="Z_B31C8DB7_3E78_4144_A6B5_8DE36DE63F0E_.wvu.Rows" sId="3"/>
    <undo index="26" exp="area" ref3D="1" dr="$A$159:$XFD$160" dn="Z_A54C432C_6C68_4B53_A75C_446EB3A61B2B_.wvu.Rows" sId="3"/>
    <undo index="24" exp="area" ref3D="1" dr="$A$155:$XFD$156" dn="Z_A54C432C_6C68_4B53_A75C_446EB3A61B2B_.wvu.Rows" sId="3"/>
    <undo index="12" exp="area" ref3D="1" dr="$A$155:$XFD$155" dn="Z_5C539BE6_C8E0_453F_AB5E_9E58094195EA_.wvu.Rows" sId="3"/>
    <undo index="18" exp="area" ref3D="1" dr="$A$155:$XFD$156" dn="Z_1A52382B_3765_4E8C_903F_6B8919B7242E_.wvu.Rows" sId="3"/>
    <undo index="38" exp="area" ref3D="1" dr="$A$159:$XFD$160" dn="Z_42584DC0_1D41_4C93_9B38_C388E7B8DAC4_.wvu.Rows" sId="3"/>
    <undo index="36" exp="area" ref3D="1" dr="$A$155:$XFD$156" dn="Z_42584DC0_1D41_4C93_9B38_C388E7B8DAC4_.wvu.Rows" sId="3"/>
    <undo index="0" exp="area" ref3D="1" dr="$A$155:$XFD$155" dn="Z_3DCB9AAA_F09C_4EA6_B992_F93E466D374A_.wvu.Rows" sId="3"/>
  </rrc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51693" sId="3" ref="A151:XFD151" action="insertRow">
    <undo index="10" exp="area" ref3D="1" dr="$A$156:$XFD$156" dn="Z_F85EE840_0C31_454A_8951_832C2E9E0600_.wvu.Rows" sId="3"/>
    <undo index="16" exp="area" ref3D="1" dr="$A$156:$XFD$157" dn="Z_B31C8DB7_3E78_4144_A6B5_8DE36DE63F0E_.wvu.Rows" sId="3"/>
    <undo index="26" exp="area" ref3D="1" dr="$A$160:$XFD$161" dn="Z_A54C432C_6C68_4B53_A75C_446EB3A61B2B_.wvu.Rows" sId="3"/>
    <undo index="24" exp="area" ref3D="1" dr="$A$156:$XFD$157" dn="Z_A54C432C_6C68_4B53_A75C_446EB3A61B2B_.wvu.Rows" sId="3"/>
    <undo index="12" exp="area" ref3D="1" dr="$A$156:$XFD$156" dn="Z_5C539BE6_C8E0_453F_AB5E_9E58094195EA_.wvu.Rows" sId="3"/>
    <undo index="18" exp="area" ref3D="1" dr="$A$156:$XFD$157" dn="Z_1A52382B_3765_4E8C_903F_6B8919B7242E_.wvu.Rows" sId="3"/>
    <undo index="38" exp="area" ref3D="1" dr="$A$160:$XFD$161" dn="Z_42584DC0_1D41_4C93_9B38_C388E7B8DAC4_.wvu.Rows" sId="3"/>
    <undo index="36" exp="area" ref3D="1" dr="$A$156:$XFD$157" dn="Z_42584DC0_1D41_4C93_9B38_C388E7B8DAC4_.wvu.Rows" sId="3"/>
    <undo index="0" exp="area" ref3D="1" dr="$A$156:$XFD$156" dn="Z_3DCB9AAA_F09C_4EA6_B992_F93E466D374A_.wvu.Rows" sId="3"/>
  </rrc>
  <rfmt sheetId="3" xfDxf="1" s="1" sqref="B151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</rfmt>
  <rcc rId="51694" sId="3" numFmtId="4">
    <nc r="C151">
      <v>15819.655000000001</v>
    </nc>
  </rcc>
  <rcc rId="51695" sId="3" numFmtId="4">
    <nc r="D151">
      <v>15576.655000000001</v>
    </nc>
  </rcc>
  <rcc rId="51696" sId="3">
    <nc r="E151">
      <f>SUM(D151/C151*100)</f>
    </nc>
  </rcc>
  <rcc rId="51697" sId="3" xfDxf="1" s="1" dxf="1">
    <nc r="B152" t="inlineStr">
      <is>
        <t>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1698" sId="3">
    <oc r="B150" t="inlineStr">
      <is>
        <t>Охрана семьи и детства</t>
      </is>
    </oc>
    <nc r="B150" t="inlineStr">
      <is>
        <t>Охрана семьи и детства в том числе:</t>
      </is>
    </nc>
  </rcc>
  <rfmt sheetId="3" sqref="B151:B152" start="0" length="2147483647">
    <dxf>
      <font>
        <i/>
      </font>
    </dxf>
  </rfmt>
  <rcc rId="51699" sId="3" numFmtId="4">
    <nc r="C152">
      <v>20461.98</v>
    </nc>
  </rcc>
  <rcc rId="51700" sId="3" numFmtId="4">
    <nc r="D152">
      <v>2407.4160000000002</v>
    </nc>
  </rcc>
  <rcc rId="51701" sId="3">
    <nc r="E152">
      <f>SUM(D152/C152*100)</f>
    </nc>
  </rcc>
  <rcc rId="51702" sId="3">
    <nc r="B151" t="inlineStr">
      <is>
        <t>Обеспечение жильем молодых семей</t>
      </is>
    </nc>
  </rcc>
  <rrc rId="51703" sId="3" ref="A153:XFD153" action="insertRow">
    <undo index="10" exp="area" ref3D="1" dr="$A$157:$XFD$157" dn="Z_F85EE840_0C31_454A_8951_832C2E9E0600_.wvu.Rows" sId="3"/>
    <undo index="16" exp="area" ref3D="1" dr="$A$157:$XFD$158" dn="Z_B31C8DB7_3E78_4144_A6B5_8DE36DE63F0E_.wvu.Rows" sId="3"/>
    <undo index="26" exp="area" ref3D="1" dr="$A$161:$XFD$162" dn="Z_A54C432C_6C68_4B53_A75C_446EB3A61B2B_.wvu.Rows" sId="3"/>
    <undo index="24" exp="area" ref3D="1" dr="$A$157:$XFD$158" dn="Z_A54C432C_6C68_4B53_A75C_446EB3A61B2B_.wvu.Rows" sId="3"/>
    <undo index="12" exp="area" ref3D="1" dr="$A$157:$XFD$157" dn="Z_5C539BE6_C8E0_453F_AB5E_9E58094195EA_.wvu.Rows" sId="3"/>
    <undo index="18" exp="area" ref3D="1" dr="$A$157:$XFD$158" dn="Z_1A52382B_3765_4E8C_903F_6B8919B7242E_.wvu.Rows" sId="3"/>
    <undo index="38" exp="area" ref3D="1" dr="$A$161:$XFD$162" dn="Z_42584DC0_1D41_4C93_9B38_C388E7B8DAC4_.wvu.Rows" sId="3"/>
    <undo index="36" exp="area" ref3D="1" dr="$A$157:$XFD$158" dn="Z_42584DC0_1D41_4C93_9B38_C388E7B8DAC4_.wvu.Rows" sId="3"/>
    <undo index="0" exp="area" ref3D="1" dr="$A$157:$XFD$157" dn="Z_3DCB9AAA_F09C_4EA6_B992_F93E466D374A_.wvu.Rows" sId="3"/>
  </rrc>
  <rcc rId="51704" sId="3">
    <nc r="B153" t="inlineStr">
      <is>
        <t>Обеспечение жилыми помещениями многодетных семей, имеющих пять и более несовершеннолетних детей и состоящих на учете в качестве нуждающихся в жилых помещениях</t>
      </is>
    </nc>
  </rcc>
  <rcc rId="51705" sId="3" numFmtId="4">
    <nc r="C153">
      <v>13653.66</v>
    </nc>
  </rcc>
  <rcc rId="51706" sId="3" numFmtId="4">
    <nc r="D153">
      <v>0</v>
    </nc>
  </rcc>
  <rcc rId="51707" sId="3">
    <nc r="E153">
      <f>SUM(D153/C153*100)</f>
    </nc>
  </rcc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1708" sId="3">
    <oc r="B152" t="inlineStr">
      <is>
        <t>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</t>
      </is>
    </oc>
    <nc r="B152" t="inlineStr">
      <is>
        <t xml:space="preserve">Обеспечение жилыми помещениями детей-сирот </t>
      </is>
    </nc>
  </rcc>
  <rcc rId="51709" sId="3">
    <oc r="B153" t="inlineStr">
      <is>
        <t>Обеспечение жилыми помещениями многодетных семей, имеющих пять и более несовершеннолетних детей и состоящих на учете в качестве нуждающихся в жилых помещениях</t>
      </is>
    </oc>
    <nc r="B153" t="inlineStr">
      <is>
        <t xml:space="preserve">Обеспечение жилыми помещениями многодетных семей, имеющих пять </t>
      </is>
    </nc>
  </rcc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dn rId="0" localSheetId="3" customView="1" name="Z_F85EE840_0C31_454A_8951_832C2E9E0600_.wvu.Rows" hidden="1" oldHidden="1">
    <oldFormula>район!#REF!,район!$30:$31,район!$40:$40,район!$44:$44,район!$56:$57,район!$158:$158</oldFormula>
  </rdn>
  <rdn rId="0" localSheetId="6" customView="1" name="Z_F85EE840_0C31_454A_8951_832C2E9E0600_.wvu.Rows" hidden="1" oldHidden="1">
    <oldFormula>Иль!$19:$23,Иль!$35:$35,Иль!#REF!,Иль!$44:$44,Иль!$46:$46,Иль!$50:$50,Иль!$57:$57,Иль!$59:$61,Иль!$67:$68,Иль!$74:$74,Иль!$77:$78,Иль!$80:$80,Иль!$85:$89,Иль!$92:$99,Иль!$142:$142</oldFormula>
  </rdn>
  <rcv guid="{F85EE840-0C31-454A-8951-832C2E9E0600}" action="delete"/>
  <rdn rId="0" localSheetId="1" customView="1" name="Z_F85EE840_0C31_454A_8951_832C2E9E0600_.wvu.PrintArea" hidden="1" oldHidden="1">
    <formula>Консол!$A$1:$H$52</formula>
    <oldFormula>Консол!$A$1:$H$52</oldFormula>
  </rdn>
  <rdn rId="0" localSheetId="1" customView="1" name="Z_F85EE840_0C31_454A_8951_832C2E9E0600_.wvu.Rows" hidden="1" oldHidden="1">
    <formula>Консол!$45:$47</formula>
    <oldFormula>Консол!$45:$47</oldFormula>
  </rdn>
  <rdn rId="0" localSheetId="2" customView="1" name="Z_F85EE840_0C31_454A_8951_832C2E9E0600_.wvu.PrintArea" hidden="1" oldHidden="1">
    <formula>Справка!$A$1:$FE$31</formula>
    <oldFormula>Справка!$A$1:$FE$31</oldFormula>
  </rdn>
  <rdn rId="0" localSheetId="2" customView="1" name="Z_F85EE840_0C31_454A_8951_832C2E9E0600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F85EE840_0C31_454A_8951_832C2E9E0600_.wvu.PrintArea" hidden="1" oldHidden="1">
    <formula>район!$A$1:$G$167</formula>
    <oldFormula>район!$A$1:$G$167</oldFormula>
  </rdn>
  <rdn rId="0" localSheetId="4" customView="1" name="Z_F85EE840_0C31_454A_8951_832C2E9E0600_.wvu.PrintArea" hidden="1" oldHidden="1">
    <formula>Але!$A$1:$F$97</formula>
    <oldFormula>Але!$A$1:$F$97</oldFormula>
  </rdn>
  <rdn rId="0" localSheetId="4" customView="1" name="Z_F85EE840_0C31_454A_8951_832C2E9E0600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F85EE840_0C31_454A_8951_832C2E9E0600_.wvu.PrintArea" hidden="1" oldHidden="1">
    <formula>Сун!$A$1:$F$105</formula>
    <oldFormula>Сун!$A$1:$F$105</oldFormula>
  </rdn>
  <rdn rId="0" localSheetId="5" customView="1" name="Z_F85EE840_0C31_454A_8951_832C2E9E0600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F85EE840_0C31_454A_8951_832C2E9E0600_.wvu.PrintArea" hidden="1" oldHidden="1">
    <formula>Иль!$A$1:$F$103</formula>
    <oldFormula>Иль!$A$1:$F$103</oldFormula>
  </rdn>
  <rdn rId="0" localSheetId="7" customView="1" name="Z_F85EE840_0C31_454A_8951_832C2E9E0600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F85EE840_0C31_454A_8951_832C2E9E0600_.wvu.PrintArea" hidden="1" oldHidden="1">
    <formula>Мор!$A$1:$F$101</formula>
    <oldFormula>Мор!$A$1:$F$101</oldFormula>
  </rdn>
  <rdn rId="0" localSheetId="8" customView="1" name="Z_F85EE840_0C31_454A_8951_832C2E9E0600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F85EE840_0C31_454A_8951_832C2E9E0600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F85EE840_0C31_454A_8951_832C2E9E0600_.wvu.Rows" hidden="1" oldHidden="1">
    <formula>Ори!$19:$24,Ори!$45:$45,Ори!$49:$51,Ори!$58:$58,Ори!$60:$61,Ори!$68:$69,Ори!$79:$79,Ори!$82:$82,Ори!$85:$89,Ори!$92:$99,Ори!$143:$143</formula>
    <oldFormula>Ори!$19:$24,Ори!$45:$45,Ори!$49:$51,Ори!$58:$58,Ори!$60:$61,Ори!$68:$69,Ори!$79:$79,Ори!$82:$82,Ори!$85:$89,Ори!$92:$99,Ори!$143:$143</oldFormula>
  </rdn>
  <rdn rId="0" localSheetId="11" customView="1" name="Z_F85EE840_0C31_454A_8951_832C2E9E0600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F85EE840_0C31_454A_8951_832C2E9E0600_.wvu.PrintArea" hidden="1" oldHidden="1">
    <formula>Тор!$A$1:$F$101</formula>
    <oldFormula>Тор!$A$1:$F$101</oldFormula>
  </rdn>
  <rdn rId="0" localSheetId="12" customView="1" name="Z_F85EE840_0C31_454A_8951_832C2E9E0600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F85EE840_0C31_454A_8951_832C2E9E0600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F85EE840_0C31_454A_8951_832C2E9E0600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F85EE840_0C31_454A_8951_832C2E9E0600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F85EE840_0C31_454A_8951_832C2E9E0600_.wvu.PrintArea" hidden="1" oldHidden="1">
    <formula>Юнг!$A$1:$F$100</formula>
    <oldFormula>Юнг!$A$1:$F$100</oldFormula>
  </rdn>
  <rdn rId="0" localSheetId="16" customView="1" name="Z_F85EE840_0C31_454A_8951_832C2E9E0600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F85EE840_0C31_454A_8951_832C2E9E0600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F85EE840_0C31_454A_8951_832C2E9E0600_.wvu.PrintArea" hidden="1" oldHidden="1">
    <formula>Яра!$A$1:$F$102</formula>
    <oldFormula>Яра!$A$1:$F$102</oldFormula>
  </rdn>
  <rdn rId="0" localSheetId="18" customView="1" name="Z_F85EE840_0C31_454A_8951_832C2E9E0600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F85EE840_0C31_454A_8951_832C2E9E0600_.wvu.Rows" hidden="1" oldHidden="1">
    <formula>Ярос!$19:$24,Ярос!$28:$28,Ярос!$41:$41,Ярос!$44:$44,Ярос!$47:$48,Ярос!$55:$55,Ярос!$57:$58,Ярос!$65:$66,Ярос!$76:$76,Ярос!$83:$85,Ярос!$88:$95</formula>
    <oldFormula>Ярос!$19:$24,Ярос!$28:$28,Ярос!$41:$41,Ярос!$44:$44,Ярос!$47:$48,Ярос!$55:$55,Ярос!$57:$58,Ярос!$65:$66,Ярос!$76:$76,Ярос!$83:$85,Ярос!$88:$95</oldFormula>
  </rdn>
  <rdn rId="0" localSheetId="20" customView="1" name="Z_F85EE840_0C31_454A_8951_832C2E9E0600_.wvu.Rows" hidden="1" oldHidden="1">
    <formula>Лист1!$82:$84</formula>
    <oldFormula>Лист1!$82:$84</oldFormula>
  </rdn>
  <rcv guid="{F85EE840-0C31-454A-8951-832C2E9E0600}" action="add"/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is rId="51770" sheetId="24" name="[Анализ исполнения бюджета Моргаушского  округа на 01.06.2023.xlsx]Лист5" sheetPosition="3"/>
  <rcv guid="{F85EE840-0C31-454A-8951-832C2E9E0600}" action="delete"/>
  <rdn rId="0" localSheetId="1" customView="1" name="Z_F85EE840_0C31_454A_8951_832C2E9E0600_.wvu.PrintArea" hidden="1" oldHidden="1">
    <formula>Консол!$A$1:$H$52</formula>
    <oldFormula>Консол!$A$1:$H$52</oldFormula>
  </rdn>
  <rdn rId="0" localSheetId="1" customView="1" name="Z_F85EE840_0C31_454A_8951_832C2E9E0600_.wvu.Rows" hidden="1" oldHidden="1">
    <formula>Консол!$45:$47</formula>
    <oldFormula>Консол!$45:$47</oldFormula>
  </rdn>
  <rdn rId="0" localSheetId="2" customView="1" name="Z_F85EE840_0C31_454A_8951_832C2E9E0600_.wvu.PrintArea" hidden="1" oldHidden="1">
    <formula>Справка!$A$1:$FE$31</formula>
    <oldFormula>Справка!$A$1:$FE$31</oldFormula>
  </rdn>
  <rdn rId="0" localSheetId="2" customView="1" name="Z_F85EE840_0C31_454A_8951_832C2E9E0600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F85EE840_0C31_454A_8951_832C2E9E0600_.wvu.PrintArea" hidden="1" oldHidden="1">
    <formula>район!$A$1:$G$167</formula>
    <oldFormula>район!$A$1:$G$167</oldFormula>
  </rdn>
  <rdn rId="0" localSheetId="4" customView="1" name="Z_F85EE840_0C31_454A_8951_832C2E9E0600_.wvu.PrintArea" hidden="1" oldHidden="1">
    <formula>Але!$A$1:$F$97</formula>
    <oldFormula>Але!$A$1:$F$97</oldFormula>
  </rdn>
  <rdn rId="0" localSheetId="4" customView="1" name="Z_F85EE840_0C31_454A_8951_832C2E9E0600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F85EE840_0C31_454A_8951_832C2E9E0600_.wvu.PrintArea" hidden="1" oldHidden="1">
    <formula>Сун!$A$1:$F$105</formula>
    <oldFormula>Сун!$A$1:$F$105</oldFormula>
  </rdn>
  <rdn rId="0" localSheetId="5" customView="1" name="Z_F85EE840_0C31_454A_8951_832C2E9E0600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F85EE840_0C31_454A_8951_832C2E9E0600_.wvu.PrintArea" hidden="1" oldHidden="1">
    <formula>Иль!$A$1:$F$103</formula>
    <oldFormula>Иль!$A$1:$F$103</oldFormula>
  </rdn>
  <rdn rId="0" localSheetId="7" customView="1" name="Z_F85EE840_0C31_454A_8951_832C2E9E0600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F85EE840_0C31_454A_8951_832C2E9E0600_.wvu.PrintArea" hidden="1" oldHidden="1">
    <formula>Мор!$A$1:$F$101</formula>
    <oldFormula>Мор!$A$1:$F$101</oldFormula>
  </rdn>
  <rdn rId="0" localSheetId="8" customView="1" name="Z_F85EE840_0C31_454A_8951_832C2E9E0600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F85EE840_0C31_454A_8951_832C2E9E0600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F85EE840_0C31_454A_8951_832C2E9E0600_.wvu.Rows" hidden="1" oldHidden="1">
    <formula>Ори!$19:$24,Ори!$45:$45,Ори!$49:$51,Ори!$58:$58,Ори!$60:$61,Ори!$68:$69,Ори!$79:$79,Ори!$82:$82,Ори!$85:$89,Ори!$92:$99,Ори!$143:$143</formula>
    <oldFormula>Ори!$19:$24,Ори!$45:$45,Ори!$49:$51,Ори!$58:$58,Ори!$60:$61,Ори!$68:$69,Ори!$79:$79,Ори!$82:$82,Ори!$85:$89,Ори!$92:$99,Ори!$143:$143</oldFormula>
  </rdn>
  <rdn rId="0" localSheetId="11" customView="1" name="Z_F85EE840_0C31_454A_8951_832C2E9E0600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F85EE840_0C31_454A_8951_832C2E9E0600_.wvu.PrintArea" hidden="1" oldHidden="1">
    <formula>Тор!$A$1:$F$101</formula>
    <oldFormula>Тор!$A$1:$F$101</oldFormula>
  </rdn>
  <rdn rId="0" localSheetId="12" customView="1" name="Z_F85EE840_0C31_454A_8951_832C2E9E0600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F85EE840_0C31_454A_8951_832C2E9E0600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F85EE840_0C31_454A_8951_832C2E9E0600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F85EE840_0C31_454A_8951_832C2E9E0600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F85EE840_0C31_454A_8951_832C2E9E0600_.wvu.PrintArea" hidden="1" oldHidden="1">
    <formula>Юнг!$A$1:$F$100</formula>
    <oldFormula>Юнг!$A$1:$F$100</oldFormula>
  </rdn>
  <rdn rId="0" localSheetId="16" customView="1" name="Z_F85EE840_0C31_454A_8951_832C2E9E0600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F85EE840_0C31_454A_8951_832C2E9E0600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F85EE840_0C31_454A_8951_832C2E9E0600_.wvu.PrintArea" hidden="1" oldHidden="1">
    <formula>Яра!$A$1:$F$102</formula>
    <oldFormula>Яра!$A$1:$F$102</oldFormula>
  </rdn>
  <rdn rId="0" localSheetId="18" customView="1" name="Z_F85EE840_0C31_454A_8951_832C2E9E0600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F85EE840_0C31_454A_8951_832C2E9E0600_.wvu.Rows" hidden="1" oldHidden="1">
    <formula>Ярос!$19:$24,Ярос!$28:$28,Ярос!$41:$41,Ярос!$44:$44,Ярос!$47:$48,Ярос!$55:$55,Ярос!$57:$58,Ярос!$65:$66,Ярос!$76:$76,Ярос!$83:$85,Ярос!$88:$95</formula>
    <oldFormula>Ярос!$19:$24,Ярос!$28:$28,Ярос!$41:$41,Ярос!$44:$44,Ярос!$47:$48,Ярос!$55:$55,Ярос!$57:$58,Ярос!$65:$66,Ярос!$76:$76,Ярос!$83:$85,Ярос!$88:$95</oldFormula>
  </rdn>
  <rdn rId="0" localSheetId="20" customView="1" name="Z_F85EE840_0C31_454A_8951_832C2E9E0600_.wvu.Rows" hidden="1" oldHidden="1">
    <formula>Лист1!$82:$84</formula>
    <oldFormula>Лист1!$82:$84</oldFormula>
  </rdn>
  <rcv guid="{F85EE840-0C31-454A-8951-832C2E9E0600}" action="add"/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4044" sId="3">
    <nc r="B3">
      <v>15745.9</v>
    </nc>
  </rcc>
  <rcc rId="54045" sId="3">
    <oc r="B4" t="inlineStr">
      <is>
        <t>ДОХОДЫ</t>
      </is>
    </oc>
    <nc r="B4">
      <v>22592.799999999999</v>
    </nc>
  </rcc>
  <rdn rId="0" localSheetId="1" customView="1" name="Z_F1E84C44_1ACD_474A_BDE0_C7088DB6C590_.wvu.PrintArea" hidden="1" oldHidden="1">
    <formula>Консол!$A$1:$H$52</formula>
  </rdn>
  <rdn rId="0" localSheetId="1" customView="1" name="Z_F1E84C44_1ACD_474A_BDE0_C7088DB6C590_.wvu.Rows" hidden="1" oldHidden="1">
    <formula>Консол!$45:$47</formula>
  </rdn>
  <rdn rId="0" localSheetId="2" customView="1" name="Z_F1E84C44_1ACD_474A_BDE0_C7088DB6C590_.wvu.PrintArea" hidden="1" oldHidden="1">
    <formula>Справка!$A$1:$FE$31</formula>
  </rdn>
  <rdn rId="0" localSheetId="2" customView="1" name="Z_F1E84C44_1ACD_474A_BDE0_C7088DB6C590_.wvu.Cols" hidden="1" oldHidden="1">
    <formula>Справка!$BB:$BD,Справка!$BH:$BJ,Справка!$BN:$BP,Справка!$BR:$BS,Справка!$BZ:$CE,Справка!$DD:$DL</formula>
  </rdn>
  <rdn rId="0" localSheetId="3" customView="1" name="Z_F1E84C44_1ACD_474A_BDE0_C7088DB6C590_.wvu.PrintArea" hidden="1" oldHidden="1">
    <formula>район!$A$1:$G$186</formula>
  </rdn>
  <rdn rId="0" localSheetId="4" customView="1" name="Z_F1E84C44_1ACD_474A_BDE0_C7088DB6C590_.wvu.PrintArea" hidden="1" oldHidden="1">
    <formula>Але!$A$1:$F$97</formula>
  </rdn>
  <rdn rId="0" localSheetId="4" customView="1" name="Z_F1E84C44_1ACD_474A_BDE0_C7088DB6C590_.wvu.Rows" hidden="1" oldHidden="1">
    <formula>Але!$19:$24,Але!$28:$28,Але!$40:$40,Але!$55:$56,Але!$63:$64,Але!$69:$70,Але!$74:$74,Але!$79:$82,Але!$86:$93,Але!$142:$142</formula>
  </rdn>
  <rdn rId="0" localSheetId="5" customView="1" name="Z_F1E84C44_1ACD_474A_BDE0_C7088DB6C590_.wvu.PrintArea" hidden="1" oldHidden="1">
    <formula>Сун!$A$1:$F$105</formula>
  </rdn>
  <rdn rId="0" localSheetId="5" customView="1" name="Z_F1E84C44_1ACD_474A_BDE0_C7088DB6C590_.wvu.Rows" hidden="1" oldHidden="1">
    <formula>Сун!$19:$24,Сун!$44:$44,Сун!$46:$46,Сун!$50:$52,Сун!$59:$59,Сун!$61:$62,Сун!$69:$70,Сун!$80:$80,Сун!$83:$83,Сун!$86:$86,Сун!$88:$90,Сун!$94:$101,Сун!$143:$143</formula>
  </rdn>
  <rdn rId="0" localSheetId="6" customView="1" name="Z_F1E84C44_1ACD_474A_BDE0_C7088DB6C590_.wvu.PrintArea" hidden="1" oldHidden="1">
    <formula>Иль!$A$1:$F$103</formula>
  </rdn>
  <rdn rId="0" localSheetId="6" customView="1" name="Z_F1E84C44_1ACD_474A_BDE0_C7088DB6C590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</rdn>
  <rdn rId="0" localSheetId="7" customView="1" name="Z_F1E84C44_1ACD_474A_BDE0_C7088DB6C590_.wvu.Rows" hidden="1" oldHidden="1">
    <formula>Кад!$19:$24,Кад!$31:$33,Кад!$38:$38,Кад!$42:$42,Кад!$44:$44,Кад!$48:$48,Кад!$56:$56,Кад!$58:$60,Кад!$66:$67,Кад!$72:$72,Кад!$77:$77,Кад!$82:$86,Кад!$89:$96,Кад!$142:$142</formula>
  </rdn>
  <rdn rId="0" localSheetId="8" customView="1" name="Z_F1E84C44_1ACD_474A_BDE0_C7088DB6C590_.wvu.PrintArea" hidden="1" oldHidden="1">
    <formula>Мор!$A$1:$F$101</formula>
  </rdn>
  <rdn rId="0" localSheetId="8" customView="1" name="Z_F1E84C44_1ACD_474A_BDE0_C7088DB6C590_.wvu.Rows" hidden="1" oldHidden="1">
    <formula>Мор!$17:$24,Мор!$27:$27,Мор!$44:$44,Мор!$47:$47,Мор!$57:$57,Мор!$59:$61,Мор!$64:$65,Мор!$67:$68,Мор!$78:$78,Мор!$83:$88,Мор!$91:$97,Мор!$142:$142</formula>
  </rdn>
  <rdn rId="0" localSheetId="9" customView="1" name="Z_F1E84C44_1ACD_474A_BDE0_C7088DB6C590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</rdn>
  <rdn rId="0" localSheetId="10" customView="1" name="Z_F1E84C44_1ACD_474A_BDE0_C7088DB6C590_.wvu.Rows" hidden="1" oldHidden="1">
    <formula>Ори!$19:$24,Ори!$43:$43,Ори!$45:$45,Ори!$49:$51,Ори!$58:$58,Ори!$60:$61,Ори!$68:$69,Ори!$75:$75,Ори!$79:$79,Ори!$82:$82,Ори!$85:$89,Ори!$92:$99,Ори!$143:$143</formula>
  </rdn>
  <rdn rId="0" localSheetId="11" customView="1" name="Z_F1E84C44_1ACD_474A_BDE0_C7088DB6C590_.wvu.Rows" hidden="1" oldHidden="1">
    <formula>Сят!$19:$24,Сят!$38:$38,Сят!$45:$47,Сят!$57:$57,Сят!$59:$60,Сят!$67:$68,Сят!$78:$78,Сят!$83:$87,Сят!$90:$97,Сят!$143:$143</formula>
  </rdn>
  <rdn rId="0" localSheetId="12" customView="1" name="Z_F1E84C44_1ACD_474A_BDE0_C7088DB6C590_.wvu.PrintArea" hidden="1" oldHidden="1">
    <formula>Тор!$A$1:$F$101</formula>
  </rdn>
  <rdn rId="0" localSheetId="12" customView="1" name="Z_F1E84C44_1ACD_474A_BDE0_C7088DB6C590_.wvu.Rows" hidden="1" oldHidden="1">
    <formula>Тор!$19:$24,Тор!$39:$39,Тор!$43:$43,Тор!$47:$47,Тор!$49:$49,Тор!$57:$57,Тор!$59:$60,Тор!$67:$68,Тор!$73:$73,Тор!$75:$75,Тор!$79:$79,Тор!$87:$95,Тор!$142:$142</formula>
  </rdn>
  <rdn rId="0" localSheetId="13" customView="1" name="Z_F1E84C44_1ACD_474A_BDE0_C7088DB6C590_.wvu.Rows" hidden="1" oldHidden="1">
    <formula>Хор!$20:$22,Хор!$26:$26,Хор!$39:$39,Хор!$45:$47,Хор!$54:$54,Хор!$56:$57,Хор!$64:$65,Хор!$70:$71,Хор!$75:$75,Хор!$80:$84,Хор!$87:$94,Хор!$141:$141</formula>
  </rdn>
  <rdn rId="0" localSheetId="14" customView="1" name="Z_F1E84C44_1ACD_474A_BDE0_C7088DB6C590_.wvu.Rows" hidden="1" oldHidden="1">
    <formula>Чум!$19:$19,Чум!$21:$21,Чум!$24:$24,Чум!$43:$43,Чум!$47:$49,Чум!$57:$57,Чум!$59:$60,Чум!$67:$68,Чум!$78:$78,Чум!$83:$87,Чум!$90:$97,Чум!$142:$142</formula>
  </rdn>
  <rdn rId="0" localSheetId="15" customView="1" name="Z_F1E84C44_1ACD_474A_BDE0_C7088DB6C590_.wvu.Rows" hidden="1" oldHidden="1">
    <formula>Шать!$19:$25,Шать!$35:$36,Шать!$47:$49,Шать!$57:$57,Шать!$59:$60,Шать!$67:$68,Шать!$74:$74,Шать!$78:$78,Шать!$84:$86,Шать!$90:$97,Шать!$142:$142</formula>
  </rdn>
  <rdn rId="0" localSheetId="16" customView="1" name="Z_F1E84C44_1ACD_474A_BDE0_C7088DB6C590_.wvu.PrintArea" hidden="1" oldHidden="1">
    <formula>Юнг!$A$1:$F$100</formula>
  </rdn>
  <rdn rId="0" localSheetId="16" customView="1" name="Z_F1E84C44_1ACD_474A_BDE0_C7088DB6C590_.wvu.Rows" hidden="1" oldHidden="1">
    <formula>Юнг!$19:$24,Юнг!$38:$38,Юнг!$42:$42,Юнг!$46:$46,Юнг!$56:$56,Юнг!$58:$59,Юнг!$66:$67,Юнг!$77:$77,Юнг!$82:$86,Юнг!$89:$96,Юнг!$142:$142</formula>
  </rdn>
  <rdn rId="0" localSheetId="17" customView="1" name="Z_F1E84C44_1ACD_474A_BDE0_C7088DB6C590_.wvu.Rows" hidden="1" oldHidden="1">
    <formula>Юсь!$19:$24,Юсь!$45:$50,Юсь!$59:$59,Юсь!$61:$62,Юсь!$69:$70,Юсь!$85:$89,Юсь!$92:$99,Юсь!$143:$143</formula>
  </rdn>
  <rdn rId="0" localSheetId="18" customView="1" name="Z_F1E84C44_1ACD_474A_BDE0_C7088DB6C590_.wvu.PrintArea" hidden="1" oldHidden="1">
    <formula>Яра!$A$1:$F$102</formula>
  </rdn>
  <rdn rId="0" localSheetId="18" customView="1" name="Z_F1E84C44_1ACD_474A_BDE0_C7088DB6C590_.wvu.Rows" hidden="1" oldHidden="1">
    <formula>Яра!$19:$24,Яра!$28:$29,Яра!$48:$49,Яра!$58:$58,Яра!$60:$61,Яра!$68:$69,Яра!$75:$75,Яра!$79:$79,Яра!$84:$88,Яра!$91:$98,Яра!$143:$143</formula>
  </rdn>
  <rdn rId="0" localSheetId="19" customView="1" name="Z_F1E84C44_1ACD_474A_BDE0_C7088DB6C590_.wvu.Rows" hidden="1" oldHidden="1">
    <formula>Ярос!$19:$24,Ярос!$28:$28,Ярос!$41:$41,Ярос!$44:$44,Ярос!$47:$48,Ярос!$55:$55,Ярос!$57:$58,Ярос!$65:$66,Ярос!$71:$71,Ярос!$76:$76,Ярос!$83:$85,Ярос!$88:$95</formula>
  </rdn>
  <rdn rId="0" localSheetId="20" customView="1" name="Z_F1E84C44_1ACD_474A_BDE0_C7088DB6C590_.wvu.Rows" hidden="1" oldHidden="1">
    <formula>Лист1!$82:$84</formula>
  </rdn>
  <rcv guid="{F1E84C44-1ACD-474A-BDE0-C7088DB6C590}" action="add"/>
</revisions>
</file>

<file path=xl/revisions/userNames.xml><?xml version="1.0" encoding="utf-8"?>
<users xmlns="http://schemas.openxmlformats.org/spreadsheetml/2006/main" xmlns:r="http://schemas.openxmlformats.org/officeDocument/2006/relationships" count="7">
  <userInfo guid="{CC4642C2-91E6-4CA4-BFC0-8BDE5E538F7E}" name="morgau_fin3" id="-534268748" dateTime="2023-05-10T08:27:34"/>
  <userInfo guid="{FEE6E235-9118-4A6B-9348-04F9ED97EC3F}" name="morgau_fin3" id="-534277142" dateTime="2023-06-06T09:19:11"/>
  <userInfo guid="{E580258C-9E5C-4E3C-8B5C-C72B33855A84}" name="Смирнова Любовь Юрьевна" id="-2041197818" dateTime="2023-11-21T11:30:47"/>
  <userInfo guid="{1ED733E3-7939-4F1B-9EB6-C1B58ADE169C}" name="morgau_fin3" id="-534277053" dateTime="2024-01-15T08:42:08"/>
  <userInfo guid="{1ED733E3-7939-4F1B-9EB6-C1B58ADE169C}" name="morgau_fin3" id="-534266738" dateTime="2024-01-16T09:54:13"/>
  <userInfo guid="{1ED733E3-7939-4F1B-9EB6-C1B58ADE169C}" name="morgau_fin3" id="-534290081" dateTime="2024-01-17T08:24:39"/>
  <userInfo guid="{B4009A2C-4CF7-47F2-8BE6-DCB1EC78C9E5}" name="morgau_fin3" id="-534312321" dateTime="2024-04-04T09:02:06"/>
</user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2.bin"/><Relationship Id="rId13" Type="http://schemas.openxmlformats.org/officeDocument/2006/relationships/printerSettings" Target="../printerSettings/printerSettings117.bin"/><Relationship Id="rId3" Type="http://schemas.openxmlformats.org/officeDocument/2006/relationships/printerSettings" Target="../printerSettings/printerSettings107.bin"/><Relationship Id="rId7" Type="http://schemas.openxmlformats.org/officeDocument/2006/relationships/printerSettings" Target="../printerSettings/printerSettings111.bin"/><Relationship Id="rId12" Type="http://schemas.openxmlformats.org/officeDocument/2006/relationships/printerSettings" Target="../printerSettings/printerSettings116.bin"/><Relationship Id="rId2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105.bin"/><Relationship Id="rId6" Type="http://schemas.openxmlformats.org/officeDocument/2006/relationships/printerSettings" Target="../printerSettings/printerSettings110.bin"/><Relationship Id="rId11" Type="http://schemas.openxmlformats.org/officeDocument/2006/relationships/printerSettings" Target="../printerSettings/printerSettings115.bin"/><Relationship Id="rId5" Type="http://schemas.openxmlformats.org/officeDocument/2006/relationships/printerSettings" Target="../printerSettings/printerSettings109.bin"/><Relationship Id="rId10" Type="http://schemas.openxmlformats.org/officeDocument/2006/relationships/printerSettings" Target="../printerSettings/printerSettings114.bin"/><Relationship Id="rId4" Type="http://schemas.openxmlformats.org/officeDocument/2006/relationships/printerSettings" Target="../printerSettings/printerSettings108.bin"/><Relationship Id="rId9" Type="http://schemas.openxmlformats.org/officeDocument/2006/relationships/printerSettings" Target="../printerSettings/printerSettings113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5.bin"/><Relationship Id="rId13" Type="http://schemas.openxmlformats.org/officeDocument/2006/relationships/printerSettings" Target="../printerSettings/printerSettings130.bin"/><Relationship Id="rId3" Type="http://schemas.openxmlformats.org/officeDocument/2006/relationships/printerSettings" Target="../printerSettings/printerSettings120.bin"/><Relationship Id="rId7" Type="http://schemas.openxmlformats.org/officeDocument/2006/relationships/printerSettings" Target="../printerSettings/printerSettings124.bin"/><Relationship Id="rId12" Type="http://schemas.openxmlformats.org/officeDocument/2006/relationships/printerSettings" Target="../printerSettings/printerSettings129.bin"/><Relationship Id="rId2" Type="http://schemas.openxmlformats.org/officeDocument/2006/relationships/printerSettings" Target="../printerSettings/printerSettings119.bin"/><Relationship Id="rId1" Type="http://schemas.openxmlformats.org/officeDocument/2006/relationships/printerSettings" Target="../printerSettings/printerSettings118.bin"/><Relationship Id="rId6" Type="http://schemas.openxmlformats.org/officeDocument/2006/relationships/printerSettings" Target="../printerSettings/printerSettings123.bin"/><Relationship Id="rId11" Type="http://schemas.openxmlformats.org/officeDocument/2006/relationships/printerSettings" Target="../printerSettings/printerSettings128.bin"/><Relationship Id="rId5" Type="http://schemas.openxmlformats.org/officeDocument/2006/relationships/printerSettings" Target="../printerSettings/printerSettings122.bin"/><Relationship Id="rId10" Type="http://schemas.openxmlformats.org/officeDocument/2006/relationships/printerSettings" Target="../printerSettings/printerSettings127.bin"/><Relationship Id="rId4" Type="http://schemas.openxmlformats.org/officeDocument/2006/relationships/printerSettings" Target="../printerSettings/printerSettings121.bin"/><Relationship Id="rId9" Type="http://schemas.openxmlformats.org/officeDocument/2006/relationships/printerSettings" Target="../printerSettings/printerSettings126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8.bin"/><Relationship Id="rId13" Type="http://schemas.openxmlformats.org/officeDocument/2006/relationships/printerSettings" Target="../printerSettings/printerSettings143.bin"/><Relationship Id="rId3" Type="http://schemas.openxmlformats.org/officeDocument/2006/relationships/printerSettings" Target="../printerSettings/printerSettings133.bin"/><Relationship Id="rId7" Type="http://schemas.openxmlformats.org/officeDocument/2006/relationships/printerSettings" Target="../printerSettings/printerSettings137.bin"/><Relationship Id="rId12" Type="http://schemas.openxmlformats.org/officeDocument/2006/relationships/printerSettings" Target="../printerSettings/printerSettings142.bin"/><Relationship Id="rId2" Type="http://schemas.openxmlformats.org/officeDocument/2006/relationships/printerSettings" Target="../printerSettings/printerSettings132.bin"/><Relationship Id="rId1" Type="http://schemas.openxmlformats.org/officeDocument/2006/relationships/printerSettings" Target="../printerSettings/printerSettings131.bin"/><Relationship Id="rId6" Type="http://schemas.openxmlformats.org/officeDocument/2006/relationships/printerSettings" Target="../printerSettings/printerSettings136.bin"/><Relationship Id="rId11" Type="http://schemas.openxmlformats.org/officeDocument/2006/relationships/printerSettings" Target="../printerSettings/printerSettings141.bin"/><Relationship Id="rId5" Type="http://schemas.openxmlformats.org/officeDocument/2006/relationships/printerSettings" Target="../printerSettings/printerSettings135.bin"/><Relationship Id="rId10" Type="http://schemas.openxmlformats.org/officeDocument/2006/relationships/printerSettings" Target="../printerSettings/printerSettings140.bin"/><Relationship Id="rId4" Type="http://schemas.openxmlformats.org/officeDocument/2006/relationships/printerSettings" Target="../printerSettings/printerSettings134.bin"/><Relationship Id="rId9" Type="http://schemas.openxmlformats.org/officeDocument/2006/relationships/printerSettings" Target="../printerSettings/printerSettings139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1.bin"/><Relationship Id="rId13" Type="http://schemas.openxmlformats.org/officeDocument/2006/relationships/printerSettings" Target="../printerSettings/printerSettings156.bin"/><Relationship Id="rId3" Type="http://schemas.openxmlformats.org/officeDocument/2006/relationships/printerSettings" Target="../printerSettings/printerSettings146.bin"/><Relationship Id="rId7" Type="http://schemas.openxmlformats.org/officeDocument/2006/relationships/printerSettings" Target="../printerSettings/printerSettings150.bin"/><Relationship Id="rId12" Type="http://schemas.openxmlformats.org/officeDocument/2006/relationships/printerSettings" Target="../printerSettings/printerSettings155.bin"/><Relationship Id="rId2" Type="http://schemas.openxmlformats.org/officeDocument/2006/relationships/printerSettings" Target="../printerSettings/printerSettings145.bin"/><Relationship Id="rId1" Type="http://schemas.openxmlformats.org/officeDocument/2006/relationships/printerSettings" Target="../printerSettings/printerSettings144.bin"/><Relationship Id="rId6" Type="http://schemas.openxmlformats.org/officeDocument/2006/relationships/printerSettings" Target="../printerSettings/printerSettings149.bin"/><Relationship Id="rId11" Type="http://schemas.openxmlformats.org/officeDocument/2006/relationships/printerSettings" Target="../printerSettings/printerSettings154.bin"/><Relationship Id="rId5" Type="http://schemas.openxmlformats.org/officeDocument/2006/relationships/printerSettings" Target="../printerSettings/printerSettings148.bin"/><Relationship Id="rId10" Type="http://schemas.openxmlformats.org/officeDocument/2006/relationships/printerSettings" Target="../printerSettings/printerSettings153.bin"/><Relationship Id="rId4" Type="http://schemas.openxmlformats.org/officeDocument/2006/relationships/printerSettings" Target="../printerSettings/printerSettings147.bin"/><Relationship Id="rId9" Type="http://schemas.openxmlformats.org/officeDocument/2006/relationships/printerSettings" Target="../printerSettings/printerSettings152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4.bin"/><Relationship Id="rId13" Type="http://schemas.openxmlformats.org/officeDocument/2006/relationships/printerSettings" Target="../printerSettings/printerSettings169.bin"/><Relationship Id="rId3" Type="http://schemas.openxmlformats.org/officeDocument/2006/relationships/printerSettings" Target="../printerSettings/printerSettings159.bin"/><Relationship Id="rId7" Type="http://schemas.openxmlformats.org/officeDocument/2006/relationships/printerSettings" Target="../printerSettings/printerSettings163.bin"/><Relationship Id="rId12" Type="http://schemas.openxmlformats.org/officeDocument/2006/relationships/printerSettings" Target="../printerSettings/printerSettings168.bin"/><Relationship Id="rId2" Type="http://schemas.openxmlformats.org/officeDocument/2006/relationships/printerSettings" Target="../printerSettings/printerSettings158.bin"/><Relationship Id="rId1" Type="http://schemas.openxmlformats.org/officeDocument/2006/relationships/printerSettings" Target="../printerSettings/printerSettings157.bin"/><Relationship Id="rId6" Type="http://schemas.openxmlformats.org/officeDocument/2006/relationships/printerSettings" Target="../printerSettings/printerSettings162.bin"/><Relationship Id="rId11" Type="http://schemas.openxmlformats.org/officeDocument/2006/relationships/printerSettings" Target="../printerSettings/printerSettings167.bin"/><Relationship Id="rId5" Type="http://schemas.openxmlformats.org/officeDocument/2006/relationships/printerSettings" Target="../printerSettings/printerSettings161.bin"/><Relationship Id="rId10" Type="http://schemas.openxmlformats.org/officeDocument/2006/relationships/printerSettings" Target="../printerSettings/printerSettings166.bin"/><Relationship Id="rId4" Type="http://schemas.openxmlformats.org/officeDocument/2006/relationships/printerSettings" Target="../printerSettings/printerSettings160.bin"/><Relationship Id="rId9" Type="http://schemas.openxmlformats.org/officeDocument/2006/relationships/printerSettings" Target="../printerSettings/printerSettings165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7.bin"/><Relationship Id="rId13" Type="http://schemas.openxmlformats.org/officeDocument/2006/relationships/printerSettings" Target="../printerSettings/printerSettings182.bin"/><Relationship Id="rId3" Type="http://schemas.openxmlformats.org/officeDocument/2006/relationships/printerSettings" Target="../printerSettings/printerSettings172.bin"/><Relationship Id="rId7" Type="http://schemas.openxmlformats.org/officeDocument/2006/relationships/printerSettings" Target="../printerSettings/printerSettings176.bin"/><Relationship Id="rId12" Type="http://schemas.openxmlformats.org/officeDocument/2006/relationships/printerSettings" Target="../printerSettings/printerSettings181.bin"/><Relationship Id="rId2" Type="http://schemas.openxmlformats.org/officeDocument/2006/relationships/printerSettings" Target="../printerSettings/printerSettings171.bin"/><Relationship Id="rId1" Type="http://schemas.openxmlformats.org/officeDocument/2006/relationships/printerSettings" Target="../printerSettings/printerSettings170.bin"/><Relationship Id="rId6" Type="http://schemas.openxmlformats.org/officeDocument/2006/relationships/printerSettings" Target="../printerSettings/printerSettings175.bin"/><Relationship Id="rId11" Type="http://schemas.openxmlformats.org/officeDocument/2006/relationships/printerSettings" Target="../printerSettings/printerSettings180.bin"/><Relationship Id="rId5" Type="http://schemas.openxmlformats.org/officeDocument/2006/relationships/printerSettings" Target="../printerSettings/printerSettings174.bin"/><Relationship Id="rId10" Type="http://schemas.openxmlformats.org/officeDocument/2006/relationships/printerSettings" Target="../printerSettings/printerSettings179.bin"/><Relationship Id="rId4" Type="http://schemas.openxmlformats.org/officeDocument/2006/relationships/printerSettings" Target="../printerSettings/printerSettings173.bin"/><Relationship Id="rId9" Type="http://schemas.openxmlformats.org/officeDocument/2006/relationships/printerSettings" Target="../printerSettings/printerSettings178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0.bin"/><Relationship Id="rId13" Type="http://schemas.openxmlformats.org/officeDocument/2006/relationships/printerSettings" Target="../printerSettings/printerSettings195.bin"/><Relationship Id="rId3" Type="http://schemas.openxmlformats.org/officeDocument/2006/relationships/printerSettings" Target="../printerSettings/printerSettings185.bin"/><Relationship Id="rId7" Type="http://schemas.openxmlformats.org/officeDocument/2006/relationships/printerSettings" Target="../printerSettings/printerSettings189.bin"/><Relationship Id="rId12" Type="http://schemas.openxmlformats.org/officeDocument/2006/relationships/printerSettings" Target="../printerSettings/printerSettings194.bin"/><Relationship Id="rId2" Type="http://schemas.openxmlformats.org/officeDocument/2006/relationships/printerSettings" Target="../printerSettings/printerSettings184.bin"/><Relationship Id="rId1" Type="http://schemas.openxmlformats.org/officeDocument/2006/relationships/printerSettings" Target="../printerSettings/printerSettings183.bin"/><Relationship Id="rId6" Type="http://schemas.openxmlformats.org/officeDocument/2006/relationships/printerSettings" Target="../printerSettings/printerSettings188.bin"/><Relationship Id="rId11" Type="http://schemas.openxmlformats.org/officeDocument/2006/relationships/printerSettings" Target="../printerSettings/printerSettings193.bin"/><Relationship Id="rId5" Type="http://schemas.openxmlformats.org/officeDocument/2006/relationships/printerSettings" Target="../printerSettings/printerSettings187.bin"/><Relationship Id="rId10" Type="http://schemas.openxmlformats.org/officeDocument/2006/relationships/printerSettings" Target="../printerSettings/printerSettings192.bin"/><Relationship Id="rId4" Type="http://schemas.openxmlformats.org/officeDocument/2006/relationships/printerSettings" Target="../printerSettings/printerSettings186.bin"/><Relationship Id="rId9" Type="http://schemas.openxmlformats.org/officeDocument/2006/relationships/printerSettings" Target="../printerSettings/printerSettings191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13" Type="http://schemas.openxmlformats.org/officeDocument/2006/relationships/printerSettings" Target="../printerSettings/printerSettings208.bin"/><Relationship Id="rId3" Type="http://schemas.openxmlformats.org/officeDocument/2006/relationships/printerSettings" Target="../printerSettings/printerSettings198.bin"/><Relationship Id="rId7" Type="http://schemas.openxmlformats.org/officeDocument/2006/relationships/printerSettings" Target="../printerSettings/printerSettings202.bin"/><Relationship Id="rId12" Type="http://schemas.openxmlformats.org/officeDocument/2006/relationships/printerSettings" Target="../printerSettings/printerSettings207.bin"/><Relationship Id="rId2" Type="http://schemas.openxmlformats.org/officeDocument/2006/relationships/printerSettings" Target="../printerSettings/printerSettings197.bin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printerSettings" Target="../printerSettings/printerSettings206.bin"/><Relationship Id="rId5" Type="http://schemas.openxmlformats.org/officeDocument/2006/relationships/printerSettings" Target="../printerSettings/printerSettings200.bin"/><Relationship Id="rId10" Type="http://schemas.openxmlformats.org/officeDocument/2006/relationships/printerSettings" Target="../printerSettings/printerSettings205.bin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6.bin"/><Relationship Id="rId13" Type="http://schemas.openxmlformats.org/officeDocument/2006/relationships/printerSettings" Target="../printerSettings/printerSettings221.bin"/><Relationship Id="rId3" Type="http://schemas.openxmlformats.org/officeDocument/2006/relationships/printerSettings" Target="../printerSettings/printerSettings211.bin"/><Relationship Id="rId7" Type="http://schemas.openxmlformats.org/officeDocument/2006/relationships/printerSettings" Target="../printerSettings/printerSettings215.bin"/><Relationship Id="rId12" Type="http://schemas.openxmlformats.org/officeDocument/2006/relationships/printerSettings" Target="../printerSettings/printerSettings220.bin"/><Relationship Id="rId2" Type="http://schemas.openxmlformats.org/officeDocument/2006/relationships/printerSettings" Target="../printerSettings/printerSettings210.bin"/><Relationship Id="rId1" Type="http://schemas.openxmlformats.org/officeDocument/2006/relationships/printerSettings" Target="../printerSettings/printerSettings209.bin"/><Relationship Id="rId6" Type="http://schemas.openxmlformats.org/officeDocument/2006/relationships/printerSettings" Target="../printerSettings/printerSettings214.bin"/><Relationship Id="rId11" Type="http://schemas.openxmlformats.org/officeDocument/2006/relationships/printerSettings" Target="../printerSettings/printerSettings219.bin"/><Relationship Id="rId5" Type="http://schemas.openxmlformats.org/officeDocument/2006/relationships/printerSettings" Target="../printerSettings/printerSettings213.bin"/><Relationship Id="rId10" Type="http://schemas.openxmlformats.org/officeDocument/2006/relationships/printerSettings" Target="../printerSettings/printerSettings218.bin"/><Relationship Id="rId4" Type="http://schemas.openxmlformats.org/officeDocument/2006/relationships/printerSettings" Target="../printerSettings/printerSettings212.bin"/><Relationship Id="rId9" Type="http://schemas.openxmlformats.org/officeDocument/2006/relationships/printerSettings" Target="../printerSettings/printerSettings217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9.bin"/><Relationship Id="rId13" Type="http://schemas.openxmlformats.org/officeDocument/2006/relationships/printerSettings" Target="../printerSettings/printerSettings234.bin"/><Relationship Id="rId3" Type="http://schemas.openxmlformats.org/officeDocument/2006/relationships/printerSettings" Target="../printerSettings/printerSettings224.bin"/><Relationship Id="rId7" Type="http://schemas.openxmlformats.org/officeDocument/2006/relationships/printerSettings" Target="../printerSettings/printerSettings228.bin"/><Relationship Id="rId12" Type="http://schemas.openxmlformats.org/officeDocument/2006/relationships/printerSettings" Target="../printerSettings/printerSettings233.bin"/><Relationship Id="rId2" Type="http://schemas.openxmlformats.org/officeDocument/2006/relationships/printerSettings" Target="../printerSettings/printerSettings223.bin"/><Relationship Id="rId1" Type="http://schemas.openxmlformats.org/officeDocument/2006/relationships/printerSettings" Target="../printerSettings/printerSettings222.bin"/><Relationship Id="rId6" Type="http://schemas.openxmlformats.org/officeDocument/2006/relationships/printerSettings" Target="../printerSettings/printerSettings227.bin"/><Relationship Id="rId11" Type="http://schemas.openxmlformats.org/officeDocument/2006/relationships/printerSettings" Target="../printerSettings/printerSettings232.bin"/><Relationship Id="rId5" Type="http://schemas.openxmlformats.org/officeDocument/2006/relationships/printerSettings" Target="../printerSettings/printerSettings226.bin"/><Relationship Id="rId10" Type="http://schemas.openxmlformats.org/officeDocument/2006/relationships/printerSettings" Target="../printerSettings/printerSettings231.bin"/><Relationship Id="rId4" Type="http://schemas.openxmlformats.org/officeDocument/2006/relationships/printerSettings" Target="../printerSettings/printerSettings225.bin"/><Relationship Id="rId9" Type="http://schemas.openxmlformats.org/officeDocument/2006/relationships/printerSettings" Target="../printerSettings/printerSettings230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.bin"/><Relationship Id="rId13" Type="http://schemas.openxmlformats.org/officeDocument/2006/relationships/printerSettings" Target="../printerSettings/printerSettings26.bin"/><Relationship Id="rId3" Type="http://schemas.openxmlformats.org/officeDocument/2006/relationships/printerSettings" Target="../printerSettings/printerSettings16.bin"/><Relationship Id="rId7" Type="http://schemas.openxmlformats.org/officeDocument/2006/relationships/printerSettings" Target="../printerSettings/printerSettings20.bin"/><Relationship Id="rId12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Relationship Id="rId6" Type="http://schemas.openxmlformats.org/officeDocument/2006/relationships/printerSettings" Target="../printerSettings/printerSettings19.bin"/><Relationship Id="rId11" Type="http://schemas.openxmlformats.org/officeDocument/2006/relationships/printerSettings" Target="../printerSettings/printerSettings24.bin"/><Relationship Id="rId5" Type="http://schemas.openxmlformats.org/officeDocument/2006/relationships/printerSettings" Target="../printerSettings/printerSettings18.bin"/><Relationship Id="rId10" Type="http://schemas.openxmlformats.org/officeDocument/2006/relationships/printerSettings" Target="../printerSettings/printerSettings23.bin"/><Relationship Id="rId4" Type="http://schemas.openxmlformats.org/officeDocument/2006/relationships/printerSettings" Target="../printerSettings/printerSettings17.bin"/><Relationship Id="rId9" Type="http://schemas.openxmlformats.org/officeDocument/2006/relationships/printerSettings" Target="../printerSettings/printerSettings22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2.bin"/><Relationship Id="rId13" Type="http://schemas.openxmlformats.org/officeDocument/2006/relationships/printerSettings" Target="../printerSettings/printerSettings247.bin"/><Relationship Id="rId3" Type="http://schemas.openxmlformats.org/officeDocument/2006/relationships/printerSettings" Target="../printerSettings/printerSettings237.bin"/><Relationship Id="rId7" Type="http://schemas.openxmlformats.org/officeDocument/2006/relationships/printerSettings" Target="../printerSettings/printerSettings241.bin"/><Relationship Id="rId12" Type="http://schemas.openxmlformats.org/officeDocument/2006/relationships/printerSettings" Target="../printerSettings/printerSettings246.bin"/><Relationship Id="rId2" Type="http://schemas.openxmlformats.org/officeDocument/2006/relationships/printerSettings" Target="../printerSettings/printerSettings236.bin"/><Relationship Id="rId1" Type="http://schemas.openxmlformats.org/officeDocument/2006/relationships/printerSettings" Target="../printerSettings/printerSettings235.bin"/><Relationship Id="rId6" Type="http://schemas.openxmlformats.org/officeDocument/2006/relationships/printerSettings" Target="../printerSettings/printerSettings240.bin"/><Relationship Id="rId11" Type="http://schemas.openxmlformats.org/officeDocument/2006/relationships/printerSettings" Target="../printerSettings/printerSettings245.bin"/><Relationship Id="rId5" Type="http://schemas.openxmlformats.org/officeDocument/2006/relationships/printerSettings" Target="../printerSettings/printerSettings239.bin"/><Relationship Id="rId10" Type="http://schemas.openxmlformats.org/officeDocument/2006/relationships/printerSettings" Target="../printerSettings/printerSettings244.bin"/><Relationship Id="rId4" Type="http://schemas.openxmlformats.org/officeDocument/2006/relationships/printerSettings" Target="../printerSettings/printerSettings238.bin"/><Relationship Id="rId9" Type="http://schemas.openxmlformats.org/officeDocument/2006/relationships/printerSettings" Target="../printerSettings/printerSettings243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5.bin"/><Relationship Id="rId3" Type="http://schemas.openxmlformats.org/officeDocument/2006/relationships/printerSettings" Target="../printerSettings/printerSettings250.bin"/><Relationship Id="rId7" Type="http://schemas.openxmlformats.org/officeDocument/2006/relationships/printerSettings" Target="../printerSettings/printerSettings254.bin"/><Relationship Id="rId12" Type="http://schemas.openxmlformats.org/officeDocument/2006/relationships/printerSettings" Target="../printerSettings/printerSettings259.bin"/><Relationship Id="rId2" Type="http://schemas.openxmlformats.org/officeDocument/2006/relationships/printerSettings" Target="../printerSettings/printerSettings249.bin"/><Relationship Id="rId1" Type="http://schemas.openxmlformats.org/officeDocument/2006/relationships/printerSettings" Target="../printerSettings/printerSettings248.bin"/><Relationship Id="rId6" Type="http://schemas.openxmlformats.org/officeDocument/2006/relationships/printerSettings" Target="../printerSettings/printerSettings253.bin"/><Relationship Id="rId11" Type="http://schemas.openxmlformats.org/officeDocument/2006/relationships/printerSettings" Target="../printerSettings/printerSettings258.bin"/><Relationship Id="rId5" Type="http://schemas.openxmlformats.org/officeDocument/2006/relationships/printerSettings" Target="../printerSettings/printerSettings252.bin"/><Relationship Id="rId10" Type="http://schemas.openxmlformats.org/officeDocument/2006/relationships/printerSettings" Target="../printerSettings/printerSettings257.bin"/><Relationship Id="rId4" Type="http://schemas.openxmlformats.org/officeDocument/2006/relationships/printerSettings" Target="../printerSettings/printerSettings251.bin"/><Relationship Id="rId9" Type="http://schemas.openxmlformats.org/officeDocument/2006/relationships/printerSettings" Target="../printerSettings/printerSettings256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2.bin"/><Relationship Id="rId2" Type="http://schemas.openxmlformats.org/officeDocument/2006/relationships/printerSettings" Target="../printerSettings/printerSettings261.bin"/><Relationship Id="rId1" Type="http://schemas.openxmlformats.org/officeDocument/2006/relationships/printerSettings" Target="../printerSettings/printerSettings26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4.bin"/><Relationship Id="rId1" Type="http://schemas.openxmlformats.org/officeDocument/2006/relationships/printerSettings" Target="../printerSettings/printerSettings26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6.bin"/><Relationship Id="rId1" Type="http://schemas.openxmlformats.org/officeDocument/2006/relationships/printerSettings" Target="../printerSettings/printerSettings265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.bin"/><Relationship Id="rId13" Type="http://schemas.openxmlformats.org/officeDocument/2006/relationships/printerSettings" Target="../printerSettings/printerSettings39.bin"/><Relationship Id="rId3" Type="http://schemas.openxmlformats.org/officeDocument/2006/relationships/printerSettings" Target="../printerSettings/printerSettings29.bin"/><Relationship Id="rId7" Type="http://schemas.openxmlformats.org/officeDocument/2006/relationships/printerSettings" Target="../printerSettings/printerSettings33.bin"/><Relationship Id="rId12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Relationship Id="rId6" Type="http://schemas.openxmlformats.org/officeDocument/2006/relationships/printerSettings" Target="../printerSettings/printerSettings32.bin"/><Relationship Id="rId11" Type="http://schemas.openxmlformats.org/officeDocument/2006/relationships/printerSettings" Target="../printerSettings/printerSettings37.bin"/><Relationship Id="rId5" Type="http://schemas.openxmlformats.org/officeDocument/2006/relationships/printerSettings" Target="../printerSettings/printerSettings31.bin"/><Relationship Id="rId10" Type="http://schemas.openxmlformats.org/officeDocument/2006/relationships/printerSettings" Target="../printerSettings/printerSettings36.bin"/><Relationship Id="rId4" Type="http://schemas.openxmlformats.org/officeDocument/2006/relationships/printerSettings" Target="../printerSettings/printerSettings30.bin"/><Relationship Id="rId9" Type="http://schemas.openxmlformats.org/officeDocument/2006/relationships/printerSettings" Target="../printerSettings/printerSettings35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7.bin"/><Relationship Id="rId13" Type="http://schemas.openxmlformats.org/officeDocument/2006/relationships/printerSettings" Target="../printerSettings/printerSettings52.bin"/><Relationship Id="rId3" Type="http://schemas.openxmlformats.org/officeDocument/2006/relationships/printerSettings" Target="../printerSettings/printerSettings42.bin"/><Relationship Id="rId7" Type="http://schemas.openxmlformats.org/officeDocument/2006/relationships/printerSettings" Target="../printerSettings/printerSettings46.bin"/><Relationship Id="rId12" Type="http://schemas.openxmlformats.org/officeDocument/2006/relationships/printerSettings" Target="../printerSettings/printerSettings51.bin"/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Relationship Id="rId6" Type="http://schemas.openxmlformats.org/officeDocument/2006/relationships/printerSettings" Target="../printerSettings/printerSettings45.bin"/><Relationship Id="rId11" Type="http://schemas.openxmlformats.org/officeDocument/2006/relationships/printerSettings" Target="../printerSettings/printerSettings50.bin"/><Relationship Id="rId5" Type="http://schemas.openxmlformats.org/officeDocument/2006/relationships/printerSettings" Target="../printerSettings/printerSettings44.bin"/><Relationship Id="rId10" Type="http://schemas.openxmlformats.org/officeDocument/2006/relationships/printerSettings" Target="../printerSettings/printerSettings49.bin"/><Relationship Id="rId4" Type="http://schemas.openxmlformats.org/officeDocument/2006/relationships/printerSettings" Target="../printerSettings/printerSettings43.bin"/><Relationship Id="rId9" Type="http://schemas.openxmlformats.org/officeDocument/2006/relationships/printerSettings" Target="../printerSettings/printerSettings48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0.bin"/><Relationship Id="rId13" Type="http://schemas.openxmlformats.org/officeDocument/2006/relationships/printerSettings" Target="../printerSettings/printerSettings65.bin"/><Relationship Id="rId3" Type="http://schemas.openxmlformats.org/officeDocument/2006/relationships/printerSettings" Target="../printerSettings/printerSettings55.bin"/><Relationship Id="rId7" Type="http://schemas.openxmlformats.org/officeDocument/2006/relationships/printerSettings" Target="../printerSettings/printerSettings59.bin"/><Relationship Id="rId12" Type="http://schemas.openxmlformats.org/officeDocument/2006/relationships/printerSettings" Target="../printerSettings/printerSettings64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Relationship Id="rId6" Type="http://schemas.openxmlformats.org/officeDocument/2006/relationships/printerSettings" Target="../printerSettings/printerSettings58.bin"/><Relationship Id="rId11" Type="http://schemas.openxmlformats.org/officeDocument/2006/relationships/printerSettings" Target="../printerSettings/printerSettings63.bin"/><Relationship Id="rId5" Type="http://schemas.openxmlformats.org/officeDocument/2006/relationships/printerSettings" Target="../printerSettings/printerSettings57.bin"/><Relationship Id="rId10" Type="http://schemas.openxmlformats.org/officeDocument/2006/relationships/printerSettings" Target="../printerSettings/printerSettings62.bin"/><Relationship Id="rId4" Type="http://schemas.openxmlformats.org/officeDocument/2006/relationships/printerSettings" Target="../printerSettings/printerSettings56.bin"/><Relationship Id="rId9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.bin"/><Relationship Id="rId13" Type="http://schemas.openxmlformats.org/officeDocument/2006/relationships/printerSettings" Target="../printerSettings/printerSettings78.bin"/><Relationship Id="rId3" Type="http://schemas.openxmlformats.org/officeDocument/2006/relationships/printerSettings" Target="../printerSettings/printerSettings68.bin"/><Relationship Id="rId7" Type="http://schemas.openxmlformats.org/officeDocument/2006/relationships/printerSettings" Target="../printerSettings/printerSettings72.bin"/><Relationship Id="rId12" Type="http://schemas.openxmlformats.org/officeDocument/2006/relationships/printerSettings" Target="../printerSettings/printerSettings77.bin"/><Relationship Id="rId2" Type="http://schemas.openxmlformats.org/officeDocument/2006/relationships/printerSettings" Target="../printerSettings/printerSettings67.bin"/><Relationship Id="rId1" Type="http://schemas.openxmlformats.org/officeDocument/2006/relationships/printerSettings" Target="../printerSettings/printerSettings66.bin"/><Relationship Id="rId6" Type="http://schemas.openxmlformats.org/officeDocument/2006/relationships/printerSettings" Target="../printerSettings/printerSettings71.bin"/><Relationship Id="rId11" Type="http://schemas.openxmlformats.org/officeDocument/2006/relationships/printerSettings" Target="../printerSettings/printerSettings76.bin"/><Relationship Id="rId5" Type="http://schemas.openxmlformats.org/officeDocument/2006/relationships/printerSettings" Target="../printerSettings/printerSettings70.bin"/><Relationship Id="rId10" Type="http://schemas.openxmlformats.org/officeDocument/2006/relationships/printerSettings" Target="../printerSettings/printerSettings75.bin"/><Relationship Id="rId4" Type="http://schemas.openxmlformats.org/officeDocument/2006/relationships/printerSettings" Target="../printerSettings/printerSettings69.bin"/><Relationship Id="rId9" Type="http://schemas.openxmlformats.org/officeDocument/2006/relationships/printerSettings" Target="../printerSettings/printerSettings74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6.bin"/><Relationship Id="rId13" Type="http://schemas.openxmlformats.org/officeDocument/2006/relationships/printerSettings" Target="../printerSettings/printerSettings91.bin"/><Relationship Id="rId3" Type="http://schemas.openxmlformats.org/officeDocument/2006/relationships/printerSettings" Target="../printerSettings/printerSettings81.bin"/><Relationship Id="rId7" Type="http://schemas.openxmlformats.org/officeDocument/2006/relationships/printerSettings" Target="../printerSettings/printerSettings85.bin"/><Relationship Id="rId12" Type="http://schemas.openxmlformats.org/officeDocument/2006/relationships/printerSettings" Target="../printerSettings/printerSettings90.bin"/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Relationship Id="rId6" Type="http://schemas.openxmlformats.org/officeDocument/2006/relationships/printerSettings" Target="../printerSettings/printerSettings84.bin"/><Relationship Id="rId11" Type="http://schemas.openxmlformats.org/officeDocument/2006/relationships/printerSettings" Target="../printerSettings/printerSettings89.bin"/><Relationship Id="rId5" Type="http://schemas.openxmlformats.org/officeDocument/2006/relationships/printerSettings" Target="../printerSettings/printerSettings83.bin"/><Relationship Id="rId10" Type="http://schemas.openxmlformats.org/officeDocument/2006/relationships/printerSettings" Target="../printerSettings/printerSettings88.bin"/><Relationship Id="rId4" Type="http://schemas.openxmlformats.org/officeDocument/2006/relationships/printerSettings" Target="../printerSettings/printerSettings82.bin"/><Relationship Id="rId9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9.bin"/><Relationship Id="rId13" Type="http://schemas.openxmlformats.org/officeDocument/2006/relationships/printerSettings" Target="../printerSettings/printerSettings104.bin"/><Relationship Id="rId3" Type="http://schemas.openxmlformats.org/officeDocument/2006/relationships/printerSettings" Target="../printerSettings/printerSettings94.bin"/><Relationship Id="rId7" Type="http://schemas.openxmlformats.org/officeDocument/2006/relationships/printerSettings" Target="../printerSettings/printerSettings98.bin"/><Relationship Id="rId12" Type="http://schemas.openxmlformats.org/officeDocument/2006/relationships/printerSettings" Target="../printerSettings/printerSettings103.bin"/><Relationship Id="rId2" Type="http://schemas.openxmlformats.org/officeDocument/2006/relationships/printerSettings" Target="../printerSettings/printerSettings93.bin"/><Relationship Id="rId1" Type="http://schemas.openxmlformats.org/officeDocument/2006/relationships/printerSettings" Target="../printerSettings/printerSettings92.bin"/><Relationship Id="rId6" Type="http://schemas.openxmlformats.org/officeDocument/2006/relationships/printerSettings" Target="../printerSettings/printerSettings97.bin"/><Relationship Id="rId11" Type="http://schemas.openxmlformats.org/officeDocument/2006/relationships/printerSettings" Target="../printerSettings/printerSettings102.bin"/><Relationship Id="rId5" Type="http://schemas.openxmlformats.org/officeDocument/2006/relationships/printerSettings" Target="../printerSettings/printerSettings96.bin"/><Relationship Id="rId10" Type="http://schemas.openxmlformats.org/officeDocument/2006/relationships/printerSettings" Target="../printerSettings/printerSettings101.bin"/><Relationship Id="rId4" Type="http://schemas.openxmlformats.org/officeDocument/2006/relationships/printerSettings" Target="../printerSettings/printerSettings95.bin"/><Relationship Id="rId9" Type="http://schemas.openxmlformats.org/officeDocument/2006/relationships/printerSettings" Target="../printerSettings/printerSettings100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L56"/>
  <sheetViews>
    <sheetView view="pageBreakPreview" topLeftCell="A22" zoomScale="80" zoomScaleNormal="100" zoomScaleSheetLayoutView="80" workbookViewId="0">
      <selection activeCell="G10" sqref="G10"/>
    </sheetView>
  </sheetViews>
  <sheetFormatPr defaultRowHeight="15.75"/>
  <cols>
    <col min="1" max="1" width="41.28515625" style="83" customWidth="1"/>
    <col min="2" max="2" width="10" style="84" customWidth="1"/>
    <col min="3" max="3" width="21.140625" style="74" customWidth="1"/>
    <col min="4" max="4" width="22.28515625" style="74" customWidth="1"/>
    <col min="5" max="5" width="13.5703125" style="74" customWidth="1"/>
    <col min="6" max="6" width="20.85546875" style="74" customWidth="1"/>
    <col min="7" max="7" width="21.42578125" style="74" customWidth="1"/>
    <col min="8" max="8" width="18.28515625" style="74" customWidth="1"/>
    <col min="9" max="9" width="23.5703125" style="74" customWidth="1"/>
    <col min="10" max="10" width="12" style="74" customWidth="1"/>
    <col min="11" max="16384" width="9.140625" style="74"/>
  </cols>
  <sheetData>
    <row r="1" spans="1:12" ht="26.25" customHeight="1">
      <c r="A1" s="556" t="s">
        <v>439</v>
      </c>
      <c r="B1" s="556"/>
      <c r="C1" s="556"/>
      <c r="D1" s="556"/>
      <c r="E1" s="556"/>
      <c r="F1" s="556"/>
      <c r="G1" s="556"/>
      <c r="H1" s="556"/>
      <c r="I1" s="121"/>
      <c r="J1" s="121"/>
      <c r="K1" s="121"/>
      <c r="L1" s="121"/>
    </row>
    <row r="2" spans="1:12" ht="33.75" customHeight="1">
      <c r="A2" s="554" t="s">
        <v>173</v>
      </c>
      <c r="B2" s="555" t="s">
        <v>174</v>
      </c>
      <c r="C2" s="551" t="s">
        <v>175</v>
      </c>
      <c r="D2" s="552"/>
      <c r="E2" s="552"/>
      <c r="F2" s="551" t="s">
        <v>176</v>
      </c>
      <c r="G2" s="552"/>
      <c r="H2" s="552"/>
    </row>
    <row r="3" spans="1:12" ht="53.25" customHeight="1">
      <c r="A3" s="554"/>
      <c r="B3" s="555"/>
      <c r="C3" s="77" t="s">
        <v>440</v>
      </c>
      <c r="D3" s="77" t="s">
        <v>433</v>
      </c>
      <c r="E3" s="135" t="s">
        <v>309</v>
      </c>
      <c r="F3" s="77" t="s">
        <v>440</v>
      </c>
      <c r="G3" s="77" t="s">
        <v>433</v>
      </c>
      <c r="H3" s="135" t="s">
        <v>309</v>
      </c>
    </row>
    <row r="4" spans="1:12" s="79" customFormat="1" ht="30.75" customHeight="1">
      <c r="A4" s="78" t="s">
        <v>4</v>
      </c>
      <c r="B4" s="75"/>
      <c r="C4" s="194">
        <f>SUM(C5:C13)</f>
        <v>275160.30000000005</v>
      </c>
      <c r="D4" s="194">
        <f>SUM(D5:D13)</f>
        <v>46696.183899999996</v>
      </c>
      <c r="E4" s="194">
        <f>D4/C4*100</f>
        <v>16.970538228080137</v>
      </c>
      <c r="F4" s="194">
        <f>SUM(F5:F13)</f>
        <v>275160.30000000005</v>
      </c>
      <c r="G4" s="194">
        <f>SUM(G5:G13)</f>
        <v>46696.183899999996</v>
      </c>
      <c r="H4" s="194">
        <f>G4/F4*100</f>
        <v>16.970538228080137</v>
      </c>
    </row>
    <row r="5" spans="1:12" ht="27" customHeight="1">
      <c r="A5" s="80" t="s">
        <v>177</v>
      </c>
      <c r="B5" s="76">
        <v>10102</v>
      </c>
      <c r="C5" s="195">
        <f>F5</f>
        <v>198179.1</v>
      </c>
      <c r="D5" s="195">
        <f>G5</f>
        <v>32065.761579999999</v>
      </c>
      <c r="E5" s="196">
        <f t="shared" ref="E5:E12" si="0">D5/C5*100</f>
        <v>16.180193360450218</v>
      </c>
      <c r="F5" s="195">
        <f>район!C6</f>
        <v>198179.1</v>
      </c>
      <c r="G5" s="195">
        <f>район!D6</f>
        <v>32065.761579999999</v>
      </c>
      <c r="H5" s="196">
        <f t="shared" ref="H5:H43" si="1">G5/F5*100</f>
        <v>16.180193360450218</v>
      </c>
    </row>
    <row r="6" spans="1:12" ht="41.25" customHeight="1">
      <c r="A6" s="80" t="s">
        <v>262</v>
      </c>
      <c r="B6" s="76">
        <v>10300</v>
      </c>
      <c r="C6" s="195">
        <f t="shared" ref="C6:C13" si="2">F6</f>
        <v>19878.5</v>
      </c>
      <c r="D6" s="195">
        <f t="shared" ref="D6:D13" si="3">G6</f>
        <v>5055.2159999999994</v>
      </c>
      <c r="E6" s="196">
        <f t="shared" si="0"/>
        <v>25.43057071710642</v>
      </c>
      <c r="F6" s="195">
        <f>район!C8</f>
        <v>19878.5</v>
      </c>
      <c r="G6" s="195">
        <f>район!D8</f>
        <v>5055.2159999999994</v>
      </c>
      <c r="H6" s="196">
        <f t="shared" si="1"/>
        <v>25.43057071710642</v>
      </c>
    </row>
    <row r="7" spans="1:12" ht="19.5" customHeight="1">
      <c r="A7" s="80" t="s">
        <v>178</v>
      </c>
      <c r="B7" s="76">
        <v>10500</v>
      </c>
      <c r="C7" s="195">
        <f t="shared" si="2"/>
        <v>25950</v>
      </c>
      <c r="D7" s="195">
        <f t="shared" si="3"/>
        <v>5656.7977199999996</v>
      </c>
      <c r="E7" s="196">
        <f t="shared" si="0"/>
        <v>21.798835144508669</v>
      </c>
      <c r="F7" s="195">
        <f>район!C13</f>
        <v>25950</v>
      </c>
      <c r="G7" s="195">
        <f>район!D13</f>
        <v>5656.7977199999996</v>
      </c>
      <c r="H7" s="196">
        <f t="shared" si="1"/>
        <v>21.798835144508669</v>
      </c>
    </row>
    <row r="8" spans="1:12" ht="19.5" customHeight="1">
      <c r="A8" s="80" t="s">
        <v>179</v>
      </c>
      <c r="B8" s="76">
        <v>10601</v>
      </c>
      <c r="C8" s="195">
        <f t="shared" si="2"/>
        <v>7500</v>
      </c>
      <c r="D8" s="195">
        <f t="shared" si="3"/>
        <v>774.56863999999996</v>
      </c>
      <c r="E8" s="196">
        <f t="shared" si="0"/>
        <v>10.327581866666666</v>
      </c>
      <c r="F8" s="195">
        <f>SUM(район!C19)</f>
        <v>7500</v>
      </c>
      <c r="G8" s="195">
        <f>SUM(район!D19)</f>
        <v>774.56863999999996</v>
      </c>
      <c r="H8" s="196"/>
    </row>
    <row r="9" spans="1:12" ht="19.5" customHeight="1">
      <c r="A9" s="80" t="s">
        <v>263</v>
      </c>
      <c r="B9" s="76">
        <v>10604</v>
      </c>
      <c r="C9" s="195">
        <f t="shared" si="2"/>
        <v>2952.7</v>
      </c>
      <c r="D9" s="195">
        <f t="shared" si="3"/>
        <v>269.18326000000002</v>
      </c>
      <c r="E9" s="196">
        <f t="shared" si="0"/>
        <v>9.1165123446337262</v>
      </c>
      <c r="F9" s="195">
        <f>SUM(район!C20)</f>
        <v>2952.7</v>
      </c>
      <c r="G9" s="195">
        <f>район!D20</f>
        <v>269.18326000000002</v>
      </c>
      <c r="H9" s="196">
        <f t="shared" si="1"/>
        <v>9.1165123446337262</v>
      </c>
    </row>
    <row r="10" spans="1:12" ht="19.5" customHeight="1">
      <c r="A10" s="80" t="s">
        <v>180</v>
      </c>
      <c r="B10" s="76">
        <v>10606</v>
      </c>
      <c r="C10" s="195">
        <f t="shared" si="2"/>
        <v>16800</v>
      </c>
      <c r="D10" s="195">
        <f t="shared" si="3"/>
        <v>2014.7859000000001</v>
      </c>
      <c r="E10" s="196">
        <f t="shared" si="0"/>
        <v>11.992773214285716</v>
      </c>
      <c r="F10" s="195">
        <f>SUM(район!C23)</f>
        <v>16800</v>
      </c>
      <c r="G10" s="195">
        <f>SUM(район!D23)</f>
        <v>2014.7859000000001</v>
      </c>
      <c r="H10" s="196">
        <v>0</v>
      </c>
    </row>
    <row r="11" spans="1:12" ht="33.75" customHeight="1">
      <c r="A11" s="80" t="s">
        <v>181</v>
      </c>
      <c r="B11" s="76">
        <v>10701</v>
      </c>
      <c r="C11" s="195">
        <f t="shared" si="2"/>
        <v>2300</v>
      </c>
      <c r="D11" s="195">
        <f t="shared" si="3"/>
        <v>105.21311</v>
      </c>
      <c r="E11" s="196">
        <f t="shared" si="0"/>
        <v>4.5744830434782608</v>
      </c>
      <c r="F11" s="195">
        <f>район!C26</f>
        <v>2300</v>
      </c>
      <c r="G11" s="195">
        <f>район!D26</f>
        <v>105.21311</v>
      </c>
      <c r="H11" s="196">
        <f t="shared" si="1"/>
        <v>4.5744830434782608</v>
      </c>
    </row>
    <row r="12" spans="1:12" ht="19.5" customHeight="1">
      <c r="A12" s="80" t="s">
        <v>182</v>
      </c>
      <c r="B12" s="76">
        <v>10800</v>
      </c>
      <c r="C12" s="195">
        <f t="shared" si="2"/>
        <v>1600</v>
      </c>
      <c r="D12" s="195">
        <f t="shared" si="3"/>
        <v>754.65769</v>
      </c>
      <c r="E12" s="196">
        <f t="shared" si="0"/>
        <v>47.166105625</v>
      </c>
      <c r="F12" s="195">
        <f>район!C28</f>
        <v>1600</v>
      </c>
      <c r="G12" s="195">
        <f>район!D28</f>
        <v>754.65769</v>
      </c>
      <c r="H12" s="196">
        <f t="shared" si="1"/>
        <v>47.166105625</v>
      </c>
    </row>
    <row r="13" spans="1:12" ht="19.5" customHeight="1">
      <c r="A13" s="80" t="s">
        <v>183</v>
      </c>
      <c r="B13" s="76">
        <v>10900</v>
      </c>
      <c r="C13" s="195">
        <f t="shared" si="2"/>
        <v>0</v>
      </c>
      <c r="D13" s="195">
        <f t="shared" si="3"/>
        <v>0</v>
      </c>
      <c r="E13" s="196"/>
      <c r="F13" s="195">
        <f>район!C32</f>
        <v>0</v>
      </c>
      <c r="G13" s="195">
        <f>район!D32</f>
        <v>0</v>
      </c>
      <c r="H13" s="196"/>
    </row>
    <row r="14" spans="1:12" s="79" customFormat="1" ht="20.25" customHeight="1">
      <c r="A14" s="78" t="s">
        <v>12</v>
      </c>
      <c r="B14" s="75"/>
      <c r="C14" s="194">
        <f>SUM(C15:C21)</f>
        <v>46105.857390000005</v>
      </c>
      <c r="D14" s="194">
        <f>SUM(D15:D21)</f>
        <v>12213.4334</v>
      </c>
      <c r="E14" s="194">
        <f t="shared" ref="E14:E41" si="4">D14/C14*100</f>
        <v>26.489982165799603</v>
      </c>
      <c r="F14" s="194">
        <f>F15+F16+F17+F18+F20+F21+F19</f>
        <v>46105.857390000005</v>
      </c>
      <c r="G14" s="194">
        <f>G15+G16+G17+G18+G20+G21+G19</f>
        <v>12213.433400000002</v>
      </c>
      <c r="H14" s="194">
        <f t="shared" si="1"/>
        <v>26.48998216579961</v>
      </c>
    </row>
    <row r="15" spans="1:12" ht="52.5" customHeight="1">
      <c r="A15" s="80" t="s">
        <v>184</v>
      </c>
      <c r="B15" s="76">
        <v>11100</v>
      </c>
      <c r="C15" s="195">
        <f>F15</f>
        <v>12380</v>
      </c>
      <c r="D15" s="195">
        <f>G15</f>
        <v>3395.2100100000002</v>
      </c>
      <c r="E15" s="195">
        <f t="shared" si="4"/>
        <v>27.424959693053314</v>
      </c>
      <c r="F15" s="195">
        <f>район!C38</f>
        <v>12380</v>
      </c>
      <c r="G15" s="195">
        <f>район!D38</f>
        <v>3395.2100100000002</v>
      </c>
      <c r="H15" s="195">
        <f t="shared" si="1"/>
        <v>27.424959693053314</v>
      </c>
    </row>
    <row r="16" spans="1:12" ht="33" customHeight="1">
      <c r="A16" s="80" t="s">
        <v>185</v>
      </c>
      <c r="B16" s="76">
        <v>11200</v>
      </c>
      <c r="C16" s="195">
        <f t="shared" ref="C16:C22" si="5">F16</f>
        <v>650</v>
      </c>
      <c r="D16" s="195">
        <f t="shared" ref="D16:D21" si="6">G16</f>
        <v>1123.5483999999999</v>
      </c>
      <c r="E16" s="195">
        <f t="shared" si="4"/>
        <v>172.85359999999997</v>
      </c>
      <c r="F16" s="195">
        <f>район!C48</f>
        <v>650</v>
      </c>
      <c r="G16" s="195">
        <f>район!D48</f>
        <v>1123.5483999999999</v>
      </c>
      <c r="H16" s="195">
        <f t="shared" si="1"/>
        <v>172.85359999999997</v>
      </c>
    </row>
    <row r="17" spans="1:10" ht="33" customHeight="1">
      <c r="A17" s="80" t="s">
        <v>186</v>
      </c>
      <c r="B17" s="76">
        <v>11300</v>
      </c>
      <c r="C17" s="195">
        <f t="shared" si="5"/>
        <v>5426.9</v>
      </c>
      <c r="D17" s="195">
        <f t="shared" si="6"/>
        <v>525.10095000000001</v>
      </c>
      <c r="E17" s="195">
        <f>D17/C17*100</f>
        <v>9.6758913928762293</v>
      </c>
      <c r="F17" s="195">
        <f>район!C50</f>
        <v>5426.9</v>
      </c>
      <c r="G17" s="195">
        <f>район!D50</f>
        <v>525.10095000000001</v>
      </c>
      <c r="H17" s="195">
        <f t="shared" si="1"/>
        <v>9.6758913928762293</v>
      </c>
    </row>
    <row r="18" spans="1:10" ht="33" customHeight="1">
      <c r="A18" s="80" t="s">
        <v>187</v>
      </c>
      <c r="B18" s="76">
        <v>11400</v>
      </c>
      <c r="C18" s="195">
        <f t="shared" si="5"/>
        <v>12000</v>
      </c>
      <c r="D18" s="195">
        <f t="shared" si="6"/>
        <v>1843.94787</v>
      </c>
      <c r="E18" s="195">
        <f t="shared" si="4"/>
        <v>15.366232249999999</v>
      </c>
      <c r="F18" s="195">
        <f>район!C53</f>
        <v>12000</v>
      </c>
      <c r="G18" s="195">
        <f>район!D53</f>
        <v>1843.94787</v>
      </c>
      <c r="H18" s="195">
        <f t="shared" si="1"/>
        <v>15.366232249999999</v>
      </c>
    </row>
    <row r="19" spans="1:10" ht="23.25" customHeight="1">
      <c r="A19" s="80" t="s">
        <v>235</v>
      </c>
      <c r="B19" s="76">
        <v>11500</v>
      </c>
      <c r="C19" s="195">
        <f t="shared" si="5"/>
        <v>0</v>
      </c>
      <c r="D19" s="195">
        <f t="shared" si="6"/>
        <v>4610.0570900000002</v>
      </c>
      <c r="E19" s="195"/>
      <c r="F19" s="195">
        <f>район!C57</f>
        <v>0</v>
      </c>
      <c r="G19" s="195">
        <f>район!D65</f>
        <v>4610.0570900000002</v>
      </c>
      <c r="H19" s="195"/>
    </row>
    <row r="20" spans="1:10" ht="22.5" customHeight="1">
      <c r="A20" s="80" t="s">
        <v>188</v>
      </c>
      <c r="B20" s="76">
        <v>11600</v>
      </c>
      <c r="C20" s="195">
        <f t="shared" si="5"/>
        <v>2000</v>
      </c>
      <c r="D20" s="195">
        <f t="shared" si="6"/>
        <v>715.56907999999999</v>
      </c>
      <c r="E20" s="195">
        <f t="shared" si="4"/>
        <v>35.778453999999996</v>
      </c>
      <c r="F20" s="195">
        <f>район!C59</f>
        <v>2000</v>
      </c>
      <c r="G20" s="195">
        <f>район!D59</f>
        <v>715.56907999999999</v>
      </c>
      <c r="H20" s="195">
        <f t="shared" si="1"/>
        <v>35.778453999999996</v>
      </c>
    </row>
    <row r="21" spans="1:10" ht="29.25" customHeight="1">
      <c r="A21" s="80" t="s">
        <v>189</v>
      </c>
      <c r="B21" s="76">
        <v>11700</v>
      </c>
      <c r="C21" s="195">
        <f t="shared" si="5"/>
        <v>13648.95739</v>
      </c>
      <c r="D21" s="195">
        <f t="shared" si="6"/>
        <v>0</v>
      </c>
      <c r="E21" s="195"/>
      <c r="F21" s="195">
        <f>район!C65</f>
        <v>13648.95739</v>
      </c>
      <c r="G21" s="411"/>
      <c r="H21" s="195"/>
    </row>
    <row r="22" spans="1:10" ht="28.5" customHeight="1">
      <c r="A22" s="78" t="s">
        <v>190</v>
      </c>
      <c r="B22" s="75">
        <v>30000</v>
      </c>
      <c r="C22" s="395">
        <f t="shared" si="5"/>
        <v>0</v>
      </c>
      <c r="D22" s="194">
        <f>G22</f>
        <v>0</v>
      </c>
      <c r="E22" s="194"/>
      <c r="F22" s="194">
        <v>0</v>
      </c>
      <c r="G22" s="194">
        <v>0</v>
      </c>
      <c r="H22" s="194"/>
    </row>
    <row r="23" spans="1:10" ht="29.25" customHeight="1">
      <c r="A23" s="78" t="s">
        <v>16</v>
      </c>
      <c r="B23" s="75">
        <v>10000</v>
      </c>
      <c r="C23" s="197">
        <f>SUM(C4,C14,C22,)</f>
        <v>321266.15739000007</v>
      </c>
      <c r="D23" s="424">
        <f>SUM(D4,D14,)</f>
        <v>58909.617299999998</v>
      </c>
      <c r="E23" s="194">
        <f t="shared" si="4"/>
        <v>18.336701810918367</v>
      </c>
      <c r="F23" s="197">
        <f>SUM(F4,F14,)</f>
        <v>321266.15739000007</v>
      </c>
      <c r="G23" s="423">
        <f>SUM(G4,G14,G22)</f>
        <v>58909.617299999998</v>
      </c>
      <c r="H23" s="194">
        <f t="shared" si="1"/>
        <v>18.336701810918367</v>
      </c>
    </row>
    <row r="24" spans="1:10" ht="32.25" customHeight="1">
      <c r="A24" s="78" t="s">
        <v>191</v>
      </c>
      <c r="B24" s="75">
        <v>20200</v>
      </c>
      <c r="C24" s="198">
        <v>717224.66131</v>
      </c>
      <c r="D24" s="198">
        <v>-46567.792430000001</v>
      </c>
      <c r="E24" s="197">
        <f t="shared" si="4"/>
        <v>-6.4927762446071817</v>
      </c>
      <c r="F24" s="197">
        <f>район!C69</f>
        <v>906894.15673000005</v>
      </c>
      <c r="G24" s="197">
        <f>район!D69</f>
        <v>205632.49828999999</v>
      </c>
      <c r="H24" s="196">
        <f t="shared" si="1"/>
        <v>22.674365775103432</v>
      </c>
    </row>
    <row r="25" spans="1:10" ht="33" customHeight="1">
      <c r="A25" s="78" t="s">
        <v>281</v>
      </c>
      <c r="B25" s="75">
        <v>20700</v>
      </c>
      <c r="C25" s="410">
        <f>F25</f>
        <v>0</v>
      </c>
      <c r="D25" s="199">
        <f>SUM(G25)</f>
        <v>0</v>
      </c>
      <c r="E25" s="195" t="e">
        <f t="shared" si="4"/>
        <v>#DIV/0!</v>
      </c>
      <c r="F25" s="195">
        <v>0</v>
      </c>
      <c r="G25" s="195">
        <v>0</v>
      </c>
      <c r="H25" s="196"/>
    </row>
    <row r="26" spans="1:10" ht="50.25" customHeight="1">
      <c r="A26" s="78" t="s">
        <v>402</v>
      </c>
      <c r="B26" s="407">
        <v>20800</v>
      </c>
      <c r="C26" s="410">
        <f>F26</f>
        <v>0</v>
      </c>
      <c r="D26" s="199">
        <f>район!D75</f>
        <v>0</v>
      </c>
      <c r="E26" s="197" t="e">
        <f t="shared" si="4"/>
        <v>#DIV/0!</v>
      </c>
      <c r="F26" s="195">
        <v>0</v>
      </c>
      <c r="G26" s="195">
        <v>0</v>
      </c>
      <c r="H26" s="196"/>
    </row>
    <row r="27" spans="1:10" ht="50.25" customHeight="1">
      <c r="A27" s="78" t="s">
        <v>397</v>
      </c>
      <c r="B27" s="398">
        <v>21800</v>
      </c>
      <c r="C27" s="199">
        <v>0</v>
      </c>
      <c r="D27" s="199">
        <f>SUM(район!D76)</f>
        <v>0</v>
      </c>
      <c r="E27" s="197"/>
      <c r="F27" s="195">
        <v>0</v>
      </c>
      <c r="G27" s="195">
        <v>0</v>
      </c>
      <c r="H27" s="196"/>
    </row>
    <row r="28" spans="1:10" ht="33" customHeight="1">
      <c r="A28" s="78" t="s">
        <v>246</v>
      </c>
      <c r="B28" s="76">
        <v>21900</v>
      </c>
      <c r="C28" s="199">
        <f>F28</f>
        <v>60965.263529999997</v>
      </c>
      <c r="D28" s="199">
        <v>-87055.707250000007</v>
      </c>
      <c r="E28" s="197"/>
      <c r="F28" s="196">
        <f>район!C77</f>
        <v>60965.263529999997</v>
      </c>
      <c r="G28" s="196">
        <f>район!D77</f>
        <v>-496.15199999999999</v>
      </c>
      <c r="H28" s="194"/>
      <c r="I28" s="82"/>
    </row>
    <row r="29" spans="1:10" ht="29.25" customHeight="1">
      <c r="A29" s="75" t="s">
        <v>192</v>
      </c>
      <c r="B29" s="75"/>
      <c r="C29" s="200">
        <f>C24+C23+C28+C25</f>
        <v>1099456.0822300001</v>
      </c>
      <c r="D29" s="422">
        <f>D24+D23+D25+D27+D26</f>
        <v>12341.824869999997</v>
      </c>
      <c r="E29" s="200">
        <f t="shared" si="4"/>
        <v>1.122539141806135</v>
      </c>
      <c r="F29" s="200">
        <f>F24+F23</f>
        <v>1228160.3141200002</v>
      </c>
      <c r="G29" s="422">
        <f>G24+G23+G26</f>
        <v>264542.11559</v>
      </c>
      <c r="H29" s="200">
        <f t="shared" si="1"/>
        <v>21.539705570078556</v>
      </c>
      <c r="I29" s="94"/>
      <c r="J29" s="82"/>
    </row>
    <row r="30" spans="1:10" ht="29.25" customHeight="1">
      <c r="A30" s="75" t="s">
        <v>193</v>
      </c>
      <c r="B30" s="75"/>
      <c r="C30" s="200">
        <f>C31+C32+C33+C34+C35+C36+C37+C38+C39+C43+C40+C41+C42</f>
        <v>1132255.7843500001</v>
      </c>
      <c r="D30" s="200">
        <f>SUM(D31:D43)</f>
        <v>188070.18878999999</v>
      </c>
      <c r="E30" s="200">
        <f t="shared" si="4"/>
        <v>16.610221063959184</v>
      </c>
      <c r="F30" s="200" t="e">
        <f>SUM(F31+F32+F33+F34+F35+F36+F37+F38+F39+F40+F41+F42+F43)</f>
        <v>#REF!</v>
      </c>
      <c r="G30" s="200" t="e">
        <f>SUM(G31:G43)</f>
        <v>#REF!</v>
      </c>
      <c r="H30" s="200" t="e">
        <f t="shared" si="1"/>
        <v>#REF!</v>
      </c>
      <c r="I30" s="94"/>
    </row>
    <row r="31" spans="1:10" ht="30.75" customHeight="1">
      <c r="A31" s="80" t="s">
        <v>194</v>
      </c>
      <c r="B31" s="81" t="s">
        <v>27</v>
      </c>
      <c r="C31" s="257">
        <f>F31</f>
        <v>131005.64769000001</v>
      </c>
      <c r="D31" s="257">
        <f>G31</f>
        <v>22072.412210000002</v>
      </c>
      <c r="E31" s="202">
        <f t="shared" si="4"/>
        <v>16.848443253553601</v>
      </c>
      <c r="F31" s="195">
        <f>район!C82</f>
        <v>131005.64769000001</v>
      </c>
      <c r="G31" s="202">
        <f>район!D82</f>
        <v>22072.412210000002</v>
      </c>
      <c r="H31" s="203">
        <f t="shared" si="1"/>
        <v>16.848443253553601</v>
      </c>
    </row>
    <row r="32" spans="1:10" ht="30.75" customHeight="1">
      <c r="A32" s="80" t="s">
        <v>195</v>
      </c>
      <c r="B32" s="81" t="s">
        <v>43</v>
      </c>
      <c r="C32" s="257">
        <f t="shared" ref="C32:C33" si="7">F32</f>
        <v>2135.3000000000002</v>
      </c>
      <c r="D32" s="257">
        <f t="shared" ref="D32:D33" si="8">G32</f>
        <v>372.77620000000002</v>
      </c>
      <c r="E32" s="202">
        <f t="shared" si="4"/>
        <v>17.457790474406405</v>
      </c>
      <c r="F32" s="195">
        <f>район!C91</f>
        <v>2135.3000000000002</v>
      </c>
      <c r="G32" s="202">
        <f>район!D91</f>
        <v>372.77620000000002</v>
      </c>
      <c r="H32" s="203">
        <f t="shared" si="1"/>
        <v>17.457790474406405</v>
      </c>
    </row>
    <row r="33" spans="1:9" ht="33" customHeight="1">
      <c r="A33" s="80" t="s">
        <v>196</v>
      </c>
      <c r="B33" s="81" t="s">
        <v>47</v>
      </c>
      <c r="C33" s="257">
        <f t="shared" si="7"/>
        <v>12237.4</v>
      </c>
      <c r="D33" s="257">
        <f t="shared" si="8"/>
        <v>926.26119000000006</v>
      </c>
      <c r="E33" s="202">
        <f t="shared" si="4"/>
        <v>7.569101197966889</v>
      </c>
      <c r="F33" s="195">
        <f>район!C93</f>
        <v>12237.4</v>
      </c>
      <c r="G33" s="202">
        <f>район!D93</f>
        <v>926.26119000000006</v>
      </c>
      <c r="H33" s="203">
        <f t="shared" si="1"/>
        <v>7.569101197966889</v>
      </c>
    </row>
    <row r="34" spans="1:9" ht="30" customHeight="1">
      <c r="A34" s="80" t="s">
        <v>197</v>
      </c>
      <c r="B34" s="81" t="s">
        <v>55</v>
      </c>
      <c r="C34" s="201">
        <v>119953.70041999999</v>
      </c>
      <c r="D34" s="201">
        <v>12.33</v>
      </c>
      <c r="E34" s="202">
        <f t="shared" si="4"/>
        <v>1.0278965931712271E-2</v>
      </c>
      <c r="F34" s="195">
        <f>район!C98</f>
        <v>119067.87956</v>
      </c>
      <c r="G34" s="202">
        <f>район!D98</f>
        <v>15607.075000000001</v>
      </c>
      <c r="H34" s="203">
        <f t="shared" si="1"/>
        <v>13.107712220687842</v>
      </c>
    </row>
    <row r="35" spans="1:9" ht="30" customHeight="1">
      <c r="A35" s="80" t="s">
        <v>198</v>
      </c>
      <c r="B35" s="81" t="s">
        <v>65</v>
      </c>
      <c r="C35" s="201">
        <v>132002.96557</v>
      </c>
      <c r="D35" s="201">
        <v>20.5</v>
      </c>
      <c r="E35" s="202">
        <f t="shared" si="4"/>
        <v>1.5529954127529834E-2</v>
      </c>
      <c r="F35" s="195">
        <f>район!C121</f>
        <v>177183.80879000001</v>
      </c>
      <c r="G35" s="202">
        <f>район!D121</f>
        <v>5535.1776300000001</v>
      </c>
      <c r="H35" s="203">
        <f t="shared" si="1"/>
        <v>3.123974852894345</v>
      </c>
    </row>
    <row r="36" spans="1:9" ht="30" customHeight="1">
      <c r="A36" s="80" t="s">
        <v>199</v>
      </c>
      <c r="B36" s="81" t="s">
        <v>73</v>
      </c>
      <c r="C36" s="199">
        <f>F36</f>
        <v>2150</v>
      </c>
      <c r="D36" s="199">
        <f>G36</f>
        <v>0</v>
      </c>
      <c r="E36" s="202">
        <f t="shared" si="4"/>
        <v>0</v>
      </c>
      <c r="F36" s="195">
        <f>район!C143</f>
        <v>2150</v>
      </c>
      <c r="G36" s="202">
        <f>район!D143</f>
        <v>0</v>
      </c>
      <c r="H36" s="203">
        <f t="shared" si="1"/>
        <v>0</v>
      </c>
    </row>
    <row r="37" spans="1:9" ht="30" customHeight="1">
      <c r="A37" s="80" t="s">
        <v>200</v>
      </c>
      <c r="B37" s="81" t="s">
        <v>75</v>
      </c>
      <c r="C37" s="199">
        <f>F37</f>
        <v>630808.72833999991</v>
      </c>
      <c r="D37" s="199">
        <f>G37</f>
        <v>160891.25519</v>
      </c>
      <c r="E37" s="202">
        <f t="shared" si="4"/>
        <v>25.505553103773977</v>
      </c>
      <c r="F37" s="195">
        <f>район!C148</f>
        <v>630808.72833999991</v>
      </c>
      <c r="G37" s="202">
        <f>район!D148</f>
        <v>160891.25519</v>
      </c>
      <c r="H37" s="203">
        <f t="shared" si="1"/>
        <v>25.505553103773977</v>
      </c>
    </row>
    <row r="38" spans="1:9" ht="30" customHeight="1">
      <c r="A38" s="80" t="s">
        <v>201</v>
      </c>
      <c r="B38" s="81" t="s">
        <v>81</v>
      </c>
      <c r="C38" s="201">
        <v>53583.964</v>
      </c>
      <c r="D38" s="201">
        <v>3468.4</v>
      </c>
      <c r="E38" s="202">
        <f t="shared" si="4"/>
        <v>6.4728320584867518</v>
      </c>
      <c r="F38" s="195">
        <f>район!C170</f>
        <v>96310.795960000003</v>
      </c>
      <c r="G38" s="202">
        <f>район!D170</f>
        <v>25365.199549999998</v>
      </c>
      <c r="H38" s="203">
        <f t="shared" si="1"/>
        <v>26.336818522956374</v>
      </c>
      <c r="I38" s="82"/>
    </row>
    <row r="39" spans="1:9" ht="30" customHeight="1">
      <c r="A39" s="80" t="s">
        <v>202</v>
      </c>
      <c r="B39" s="81" t="s">
        <v>203</v>
      </c>
      <c r="C39" s="201">
        <v>40552.978329999998</v>
      </c>
      <c r="D39" s="201">
        <v>0</v>
      </c>
      <c r="E39" s="202">
        <f t="shared" si="4"/>
        <v>0</v>
      </c>
      <c r="F39" s="195">
        <f>район!C178</f>
        <v>49833.652779999997</v>
      </c>
      <c r="G39" s="202">
        <f>район!D178</f>
        <v>17891.032489999998</v>
      </c>
      <c r="H39" s="203">
        <f t="shared" si="1"/>
        <v>35.901507298658828</v>
      </c>
    </row>
    <row r="40" spans="1:9" ht="30" customHeight="1">
      <c r="A40" s="80" t="s">
        <v>204</v>
      </c>
      <c r="B40" s="81" t="s">
        <v>90</v>
      </c>
      <c r="C40" s="201">
        <v>7825.1</v>
      </c>
      <c r="D40" s="201">
        <v>306.25400000000002</v>
      </c>
      <c r="E40" s="202">
        <f t="shared" si="4"/>
        <v>3.913739121544773</v>
      </c>
      <c r="F40" s="195">
        <f>район!C188</f>
        <v>8756.0049999999992</v>
      </c>
      <c r="G40" s="202">
        <f>район!D188</f>
        <v>4346.4059999999999</v>
      </c>
      <c r="H40" s="203">
        <f t="shared" si="1"/>
        <v>49.639144792630887</v>
      </c>
    </row>
    <row r="41" spans="1:9" ht="30" customHeight="1">
      <c r="A41" s="80" t="s">
        <v>205</v>
      </c>
      <c r="B41" s="81" t="s">
        <v>102</v>
      </c>
      <c r="C41" s="195">
        <f>F41</f>
        <v>0</v>
      </c>
      <c r="D41" s="195">
        <f>G41</f>
        <v>0</v>
      </c>
      <c r="E41" s="202" t="e">
        <f t="shared" si="4"/>
        <v>#DIV/0!</v>
      </c>
      <c r="F41" s="195">
        <f>район!C193</f>
        <v>0</v>
      </c>
      <c r="G41" s="202">
        <f>район!D193</f>
        <v>0</v>
      </c>
      <c r="H41" s="203" t="e">
        <f t="shared" si="1"/>
        <v>#DIV/0!</v>
      </c>
    </row>
    <row r="42" spans="1:9" ht="34.5" customHeight="1">
      <c r="A42" s="80" t="s">
        <v>206</v>
      </c>
      <c r="B42" s="81" t="s">
        <v>106</v>
      </c>
      <c r="C42" s="195">
        <f>F42</f>
        <v>0</v>
      </c>
      <c r="D42" s="195">
        <f>G42</f>
        <v>0</v>
      </c>
      <c r="E42" s="202"/>
      <c r="F42" s="195">
        <f>район!C195</f>
        <v>0</v>
      </c>
      <c r="G42" s="202">
        <f>район!D195</f>
        <v>0</v>
      </c>
      <c r="H42" s="203">
        <v>0</v>
      </c>
    </row>
    <row r="43" spans="1:9" ht="30" customHeight="1">
      <c r="A43" s="80" t="s">
        <v>207</v>
      </c>
      <c r="B43" s="81" t="s">
        <v>208</v>
      </c>
      <c r="C43" s="195">
        <v>0</v>
      </c>
      <c r="D43" s="195">
        <v>0</v>
      </c>
      <c r="E43" s="202">
        <v>0</v>
      </c>
      <c r="F43" s="195" t="e">
        <f>район!#REF!</f>
        <v>#REF!</v>
      </c>
      <c r="G43" s="202" t="e">
        <f>район!#REF!</f>
        <v>#REF!</v>
      </c>
      <c r="H43" s="203" t="e">
        <f t="shared" si="1"/>
        <v>#REF!</v>
      </c>
    </row>
    <row r="44" spans="1:9">
      <c r="A44" s="137"/>
      <c r="B44" s="138"/>
      <c r="C44" s="136"/>
      <c r="D44" s="136"/>
      <c r="E44" s="136"/>
      <c r="F44" s="136"/>
      <c r="G44" s="136"/>
      <c r="H44" s="136"/>
    </row>
    <row r="45" spans="1:9" hidden="1">
      <c r="A45" s="137"/>
      <c r="B45" s="138"/>
      <c r="C45" s="136">
        <f>C29-C30</f>
        <v>-32799.702120000031</v>
      </c>
      <c r="D45" s="136">
        <f>D29-D30</f>
        <v>-175728.36391999997</v>
      </c>
      <c r="E45" s="136"/>
      <c r="F45" s="136" t="e">
        <f>F29-F30</f>
        <v>#REF!</v>
      </c>
      <c r="G45" s="136" t="e">
        <f>G29-G30</f>
        <v>#REF!</v>
      </c>
      <c r="H45" s="136"/>
    </row>
    <row r="46" spans="1:9" hidden="1">
      <c r="A46" s="137"/>
      <c r="B46" s="138"/>
      <c r="C46" s="136" t="e">
        <f>C45-F46</f>
        <v>#REF!</v>
      </c>
      <c r="D46" s="136" t="e">
        <f>D45-G46</f>
        <v>#REF!</v>
      </c>
      <c r="E46" s="136"/>
      <c r="F46" s="136" t="e">
        <f>F45+#REF!</f>
        <v>#REF!</v>
      </c>
      <c r="G46" s="136" t="e">
        <f>G45+#REF!</f>
        <v>#REF!</v>
      </c>
      <c r="H46" s="136"/>
    </row>
    <row r="47" spans="1:9" ht="20.25" hidden="1" customHeight="1">
      <c r="A47" s="137"/>
      <c r="B47" s="138"/>
      <c r="C47" s="139"/>
      <c r="D47" s="139"/>
      <c r="E47" s="140"/>
      <c r="F47" s="140" t="e">
        <f>C30+F46-C23-C28</f>
        <v>#REF!</v>
      </c>
      <c r="G47" s="140" t="e">
        <f>D30+G46-D23-D28</f>
        <v>#REF!</v>
      </c>
      <c r="H47" s="134"/>
    </row>
    <row r="48" spans="1:9">
      <c r="A48" s="137"/>
      <c r="B48" s="138"/>
      <c r="C48" s="206"/>
      <c r="D48" s="136"/>
      <c r="E48" s="136"/>
      <c r="F48" s="136"/>
      <c r="G48" s="136"/>
      <c r="H48" s="136"/>
    </row>
    <row r="49" spans="1:8">
      <c r="A49" s="137"/>
      <c r="B49" s="138"/>
      <c r="C49" s="136"/>
      <c r="D49" s="136"/>
      <c r="E49" s="136"/>
      <c r="F49" s="136"/>
      <c r="G49" s="136"/>
      <c r="H49" s="136"/>
    </row>
    <row r="50" spans="1:8">
      <c r="A50" s="137"/>
      <c r="B50" s="138"/>
      <c r="C50" s="136"/>
      <c r="D50" s="136"/>
      <c r="E50" s="136"/>
      <c r="F50" s="136"/>
      <c r="G50" s="136"/>
      <c r="H50" s="136"/>
    </row>
    <row r="51" spans="1:8">
      <c r="A51" s="137" t="s">
        <v>114</v>
      </c>
      <c r="B51" s="138"/>
      <c r="C51" s="139"/>
      <c r="D51" s="139"/>
      <c r="E51" s="140"/>
      <c r="F51" s="140"/>
      <c r="G51" s="140"/>
      <c r="H51" s="134"/>
    </row>
    <row r="52" spans="1:8">
      <c r="A52" s="137" t="s">
        <v>209</v>
      </c>
      <c r="B52" s="138"/>
      <c r="C52" s="141" t="s">
        <v>250</v>
      </c>
      <c r="D52" s="553"/>
      <c r="E52" s="553"/>
      <c r="F52" s="142"/>
      <c r="G52" s="140"/>
      <c r="H52" s="134"/>
    </row>
    <row r="53" spans="1:8">
      <c r="C53" s="85"/>
      <c r="D53" s="85"/>
      <c r="F53" s="82"/>
      <c r="G53" s="82"/>
    </row>
    <row r="54" spans="1:8">
      <c r="C54" s="89"/>
      <c r="D54" s="89"/>
      <c r="F54" s="82"/>
      <c r="G54" s="82"/>
    </row>
    <row r="55" spans="1:8">
      <c r="C55" s="97"/>
      <c r="D55" s="82"/>
      <c r="F55" s="82"/>
      <c r="G55" s="82"/>
    </row>
    <row r="56" spans="1:8">
      <c r="C56" s="97"/>
      <c r="D56" s="82"/>
    </row>
  </sheetData>
  <customSheetViews>
    <customSheetView guid="{61528DAC-5C4C-48F4-ADE2-8A724B05A086}" scale="80" showPageBreaks="1" printArea="1" hiddenRows="1" state="hidden" view="pageBreakPreview" topLeftCell="A22">
      <selection activeCell="G10" sqref="G10"/>
      <rowBreaks count="1" manualBreakCount="1">
        <brk id="28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1"/>
    </customSheetView>
    <customSheetView guid="{5C539BE6-C8E0-453F-AB5E-9E58094195EA}" scale="80" showPageBreaks="1" printArea="1" hiddenRows="1" view="pageBreakPreview">
      <selection activeCell="D9" sqref="D9"/>
      <rowBreaks count="1" manualBreakCount="1">
        <brk id="28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2"/>
    </customSheetView>
    <customSheetView guid="{42584DC0-1D41-4C93-9B38-C388E7B8DAC4}" scale="80" showPageBreaks="1" printArea="1" hiddenRows="1" view="pageBreakPreview" topLeftCell="A23">
      <selection activeCell="J4" sqref="J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56" orientation="landscape" r:id="rId3"/>
    </customSheetView>
    <customSheetView guid="{A54C432C-6C68-4B53-A75C-446EB3A61B2B}" scale="80" showPageBreaks="1" printArea="1" hiddenRows="1" view="pageBreakPreview" topLeftCell="A25">
      <selection activeCell="C27" sqref="C27:K28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56" orientation="landscape" r:id="rId4"/>
    </customSheetView>
    <customSheetView guid="{1A52382B-3765-4E8C-903F-6B8919B7242E}" scale="80" showPageBreaks="1" printArea="1" hiddenRows="1" view="pageBreakPreview" topLeftCell="A7">
      <selection activeCell="F30" sqref="F30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5"/>
    </customSheetView>
    <customSheetView guid="{B31C8DB7-3E78-4144-A6B5-8DE36DE63F0E}" scale="80" showPageBreaks="1" printArea="1" hiddenRows="1" view="pageBreakPreview" topLeftCell="A13">
      <selection activeCell="C24" sqref="C2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6"/>
    </customSheetView>
    <customSheetView guid="{5BFCA170-DEAE-4D2C-98A0-1E68B427AC01}" scale="80" showPageBreaks="1" printArea="1" hiddenRows="1" view="pageBreakPreview">
      <selection activeCell="C25" sqref="C25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1" orientation="landscape" r:id="rId7"/>
    </customSheetView>
    <customSheetView guid="{B30CE22D-C12F-4E12-8BB9-3AAE0A6991CC}" scale="80" showPageBreaks="1" printArea="1" hiddenRows="1" view="pageBreakPreview">
      <selection activeCell="C23" sqref="C23"/>
      <rowBreaks count="1" manualBreakCount="1">
        <brk id="28" max="10" man="1"/>
      </rowBreaks>
      <pageMargins left="0.70866141732283472" right="0.70866141732283472" top="0.34" bottom="0.74803149606299213" header="0.31496062992125984" footer="0.31496062992125984"/>
      <pageSetup paperSize="9" scale="61" orientation="landscape" r:id="rId8"/>
    </customSheetView>
    <customSheetView guid="{1718F1EE-9F48-4DBE-9531-3B70F9C4A5DD}" scale="80" showPageBreaks="1" printArea="1" hiddenRows="1" view="pageBreakPreview">
      <selection activeCell="A2" sqref="A2:A3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1" orientation="landscape" r:id="rId9"/>
    </customSheetView>
    <customSheetView guid="{3DCB9AAA-F09C-4EA6-B992-F93E466D374A}" printArea="1" hiddenRows="1" topLeftCell="A20">
      <selection activeCell="G28" sqref="G28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10"/>
    </customSheetView>
    <customSheetView guid="{F85EE840-0C31-454A-8951-832C2E9E0600}" scale="80" showPageBreaks="1" printArea="1" hiddenRows="1" state="hidden" view="pageBreakPreview" topLeftCell="A25">
      <selection activeCell="D73" sqref="D73"/>
      <rowBreaks count="1" manualBreakCount="1">
        <brk id="28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11"/>
    </customSheetView>
    <customSheetView guid="{F1E84C44-1ACD-474A-BDE0-C7088DB6C590}" scale="80" showPageBreaks="1" printArea="1" hiddenRows="1" state="hidden" view="pageBreakPreview" topLeftCell="A22">
      <selection activeCell="G10" sqref="G10"/>
      <rowBreaks count="1" manualBreakCount="1">
        <brk id="28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12"/>
    </customSheetView>
  </customSheetViews>
  <mergeCells count="6">
    <mergeCell ref="C2:E2"/>
    <mergeCell ref="D52:E52"/>
    <mergeCell ref="A2:A3"/>
    <mergeCell ref="B2:B3"/>
    <mergeCell ref="A1:H1"/>
    <mergeCell ref="F2:H2"/>
  </mergeCells>
  <phoneticPr fontId="14" type="noConversion"/>
  <pageMargins left="0.70866141732283472" right="0.70866141732283472" top="0.35433070866141736" bottom="0.74803149606299213" header="0.31496062992125984" footer="0.31496062992125984"/>
  <pageSetup paperSize="9" scale="60" orientation="landscape" r:id="rId13"/>
  <rowBreaks count="1" manualBreakCount="1">
    <brk id="28" max="10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9"/>
  <dimension ref="A1:G143"/>
  <sheetViews>
    <sheetView view="pageBreakPreview" topLeftCell="A31" zoomScale="70" zoomScaleSheetLayoutView="86" workbookViewId="0">
      <selection activeCell="D70" sqref="D70"/>
    </sheetView>
  </sheetViews>
  <sheetFormatPr defaultRowHeight="15.75"/>
  <cols>
    <col min="1" max="1" width="14.7109375" style="58" customWidth="1"/>
    <col min="2" max="2" width="57.5703125" style="59" customWidth="1"/>
    <col min="3" max="3" width="17.7109375" style="62" customWidth="1"/>
    <col min="4" max="4" width="16.85546875" style="62" customWidth="1"/>
    <col min="5" max="5" width="14.7109375" style="62" customWidth="1"/>
    <col min="6" max="6" width="16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95" t="s">
        <v>421</v>
      </c>
      <c r="B1" s="595"/>
      <c r="C1" s="595"/>
      <c r="D1" s="595"/>
      <c r="E1" s="595"/>
      <c r="F1" s="595"/>
    </row>
    <row r="2" spans="1:6">
      <c r="A2" s="595"/>
      <c r="B2" s="595"/>
      <c r="C2" s="595"/>
      <c r="D2" s="595"/>
      <c r="E2" s="595"/>
      <c r="F2" s="595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C5+C12+C14+C17+C20+C7</f>
        <v>5621.4025799999999</v>
      </c>
      <c r="D4" s="5">
        <f>D5+D12+D14+D17+D20+D7</f>
        <v>5234.1957199999997</v>
      </c>
      <c r="E4" s="5">
        <f>SUM(D4/C4*100)</f>
        <v>93.111917275279012</v>
      </c>
      <c r="F4" s="5">
        <f>SUM(D4-C4)</f>
        <v>-387.20686000000023</v>
      </c>
    </row>
    <row r="5" spans="1:6" s="6" customFormat="1">
      <c r="A5" s="68">
        <v>1010000000</v>
      </c>
      <c r="B5" s="67" t="s">
        <v>5</v>
      </c>
      <c r="C5" s="5">
        <f>C6</f>
        <v>1704</v>
      </c>
      <c r="D5" s="5">
        <f>D6</f>
        <v>1630.09545</v>
      </c>
      <c r="E5" s="5">
        <f t="shared" ref="E5:E52" si="0">SUM(D5/C5*100)</f>
        <v>95.662878521126757</v>
      </c>
      <c r="F5" s="5">
        <f t="shared" ref="F5:F52" si="1">SUM(D5-C5)</f>
        <v>-73.904549999999972</v>
      </c>
    </row>
    <row r="6" spans="1:6">
      <c r="A6" s="7">
        <v>1010200001</v>
      </c>
      <c r="B6" s="8" t="s">
        <v>220</v>
      </c>
      <c r="C6" s="9">
        <v>1704</v>
      </c>
      <c r="D6" s="10">
        <v>1630.09545</v>
      </c>
      <c r="E6" s="9">
        <f t="shared" ref="E6:E11" si="2">SUM(D6/C6*100)</f>
        <v>95.662878521126757</v>
      </c>
      <c r="F6" s="9">
        <f t="shared" si="1"/>
        <v>-73.904549999999972</v>
      </c>
    </row>
    <row r="7" spans="1:6" ht="31.5">
      <c r="A7" s="3">
        <v>1030000000</v>
      </c>
      <c r="B7" s="13" t="s">
        <v>259</v>
      </c>
      <c r="C7" s="5">
        <f>C8+C10+C9</f>
        <v>960.31</v>
      </c>
      <c r="D7" s="5">
        <f>D8+D10+D9+D11</f>
        <v>1017.0985899999999</v>
      </c>
      <c r="E7" s="9">
        <f t="shared" si="2"/>
        <v>105.91356853516052</v>
      </c>
      <c r="F7" s="9">
        <f t="shared" si="1"/>
        <v>56.788589999999999</v>
      </c>
    </row>
    <row r="8" spans="1:6">
      <c r="A8" s="7">
        <v>1030223001</v>
      </c>
      <c r="B8" s="8" t="s">
        <v>261</v>
      </c>
      <c r="C8" s="9">
        <v>420.89600000000002</v>
      </c>
      <c r="D8" s="10">
        <v>509.87867</v>
      </c>
      <c r="E8" s="9">
        <f t="shared" si="2"/>
        <v>121.14124866950505</v>
      </c>
      <c r="F8" s="9">
        <f t="shared" si="1"/>
        <v>88.982669999999985</v>
      </c>
    </row>
    <row r="9" spans="1:6">
      <c r="A9" s="7">
        <v>1030224001</v>
      </c>
      <c r="B9" s="8" t="s">
        <v>267</v>
      </c>
      <c r="C9" s="9">
        <v>3.4409999999999998</v>
      </c>
      <c r="D9" s="10">
        <v>2.7541500000000001</v>
      </c>
      <c r="E9" s="9">
        <f t="shared" si="2"/>
        <v>80.039232781168266</v>
      </c>
      <c r="F9" s="9">
        <f t="shared" si="1"/>
        <v>-0.68684999999999974</v>
      </c>
    </row>
    <row r="10" spans="1:6">
      <c r="A10" s="7">
        <v>1030225001</v>
      </c>
      <c r="B10" s="8" t="s">
        <v>260</v>
      </c>
      <c r="C10" s="9">
        <v>535.97299999999996</v>
      </c>
      <c r="D10" s="10">
        <v>562.96364000000005</v>
      </c>
      <c r="E10" s="9">
        <f t="shared" si="2"/>
        <v>105.03582083425846</v>
      </c>
      <c r="F10" s="9">
        <f t="shared" si="1"/>
        <v>26.990640000000099</v>
      </c>
    </row>
    <row r="11" spans="1:6">
      <c r="A11" s="7">
        <v>1030226001</v>
      </c>
      <c r="B11" s="8" t="s">
        <v>270</v>
      </c>
      <c r="C11" s="9">
        <v>0</v>
      </c>
      <c r="D11" s="10">
        <v>-58.497869999999999</v>
      </c>
      <c r="E11" s="9" t="e">
        <f t="shared" si="2"/>
        <v>#DIV/0!</v>
      </c>
      <c r="F11" s="9">
        <f t="shared" si="1"/>
        <v>-58.497869999999999</v>
      </c>
    </row>
    <row r="12" spans="1:6" s="6" customFormat="1">
      <c r="A12" s="68">
        <v>1050000000</v>
      </c>
      <c r="B12" s="67" t="s">
        <v>6</v>
      </c>
      <c r="C12" s="5">
        <f>SUM(C13:C13)</f>
        <v>60</v>
      </c>
      <c r="D12" s="5">
        <f>SUM(D13:D13)</f>
        <v>58.41</v>
      </c>
      <c r="E12" s="5">
        <f t="shared" si="0"/>
        <v>97.35</v>
      </c>
      <c r="F12" s="5">
        <f t="shared" si="1"/>
        <v>-1.5900000000000034</v>
      </c>
    </row>
    <row r="13" spans="1:6" ht="15.75" customHeight="1">
      <c r="A13" s="7">
        <v>1050300000</v>
      </c>
      <c r="B13" s="11" t="s">
        <v>221</v>
      </c>
      <c r="C13" s="12">
        <v>60</v>
      </c>
      <c r="D13" s="10">
        <v>58.41</v>
      </c>
      <c r="E13" s="9">
        <f t="shared" si="0"/>
        <v>97.35</v>
      </c>
      <c r="F13" s="9">
        <f t="shared" si="1"/>
        <v>-1.5900000000000034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2889.09258</v>
      </c>
      <c r="D14" s="5">
        <f>D15+D16</f>
        <v>2524.8916800000002</v>
      </c>
      <c r="E14" s="5">
        <f t="shared" si="0"/>
        <v>87.393934603507944</v>
      </c>
      <c r="F14" s="5">
        <f t="shared" si="1"/>
        <v>-364.20089999999982</v>
      </c>
    </row>
    <row r="15" spans="1:6" s="6" customFormat="1" ht="15.75" customHeight="1">
      <c r="A15" s="7">
        <v>1060100000</v>
      </c>
      <c r="B15" s="11" t="s">
        <v>8</v>
      </c>
      <c r="C15" s="9">
        <v>999</v>
      </c>
      <c r="D15" s="10">
        <v>581.25049000000001</v>
      </c>
      <c r="E15" s="9">
        <f t="shared" si="0"/>
        <v>58.183232232232228</v>
      </c>
      <c r="F15" s="9">
        <f>SUM(D15-C15)</f>
        <v>-417.74950999999999</v>
      </c>
    </row>
    <row r="16" spans="1:6" ht="15.75" customHeight="1">
      <c r="A16" s="7">
        <v>1060600000</v>
      </c>
      <c r="B16" s="11" t="s">
        <v>7</v>
      </c>
      <c r="C16" s="9">
        <v>1890.09258</v>
      </c>
      <c r="D16" s="10">
        <v>1943.6411900000001</v>
      </c>
      <c r="E16" s="9">
        <f t="shared" si="0"/>
        <v>102.83312101040045</v>
      </c>
      <c r="F16" s="9">
        <f t="shared" si="1"/>
        <v>53.548610000000053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3.7</v>
      </c>
      <c r="E17" s="5">
        <f t="shared" si="0"/>
        <v>46.25</v>
      </c>
      <c r="F17" s="5">
        <f t="shared" si="1"/>
        <v>-4.3</v>
      </c>
    </row>
    <row r="18" spans="1:6" ht="15" customHeight="1">
      <c r="A18" s="7">
        <v>1080400001</v>
      </c>
      <c r="B18" s="8" t="s">
        <v>219</v>
      </c>
      <c r="C18" s="9">
        <v>8</v>
      </c>
      <c r="D18" s="10">
        <v>3.7</v>
      </c>
      <c r="E18" s="9">
        <f t="shared" si="0"/>
        <v>46.25</v>
      </c>
      <c r="F18" s="9">
        <f t="shared" si="1"/>
        <v>-4.3</v>
      </c>
    </row>
    <row r="19" spans="1:6" ht="1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5" hidden="1" customHeight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15" hidden="1" customHeight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5" hidden="1" customHeight="1">
      <c r="A22" s="7">
        <v>1090400000</v>
      </c>
      <c r="B22" s="8" t="s">
        <v>119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15" hidden="1" customHeight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" hidden="1" customHeight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C26+C29+C31+C36+C34</f>
        <v>2266.2399999999998</v>
      </c>
      <c r="D25" s="5">
        <f>D26+D29+D31+D36+D34</f>
        <v>2362.02324</v>
      </c>
      <c r="E25" s="5">
        <f t="shared" si="0"/>
        <v>104.22652675797799</v>
      </c>
      <c r="F25" s="5">
        <f t="shared" si="1"/>
        <v>95.783240000000205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0</v>
      </c>
      <c r="D26" s="5">
        <f>D27+D28</f>
        <v>27.3</v>
      </c>
      <c r="E26" s="5" t="e">
        <f t="shared" si="0"/>
        <v>#DIV/0!</v>
      </c>
      <c r="F26" s="5">
        <f t="shared" si="1"/>
        <v>27.3</v>
      </c>
    </row>
    <row r="27" spans="1:6">
      <c r="A27" s="16">
        <v>1110502000</v>
      </c>
      <c r="B27" s="17" t="s">
        <v>217</v>
      </c>
      <c r="C27" s="12">
        <v>0</v>
      </c>
      <c r="D27" s="10">
        <v>27.3</v>
      </c>
      <c r="E27" s="9" t="e">
        <f t="shared" si="0"/>
        <v>#DIV/0!</v>
      </c>
      <c r="F27" s="9">
        <f t="shared" si="1"/>
        <v>27.3</v>
      </c>
    </row>
    <row r="28" spans="1:6" ht="18" customHeight="1">
      <c r="A28" s="7">
        <v>1110503505</v>
      </c>
      <c r="B28" s="11" t="s">
        <v>13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18" customHeight="1">
      <c r="A29" s="68">
        <v>1130000000</v>
      </c>
      <c r="B29" s="69" t="s">
        <v>124</v>
      </c>
      <c r="C29" s="5">
        <f>C30</f>
        <v>0</v>
      </c>
      <c r="D29" s="5">
        <f>D30</f>
        <v>0.39237</v>
      </c>
      <c r="E29" s="5" t="e">
        <f t="shared" si="0"/>
        <v>#DIV/0!</v>
      </c>
      <c r="F29" s="5">
        <f t="shared" si="1"/>
        <v>0.39237</v>
      </c>
    </row>
    <row r="30" spans="1:6" ht="18" customHeight="1">
      <c r="A30" s="7">
        <v>1130299000</v>
      </c>
      <c r="B30" s="8" t="s">
        <v>400</v>
      </c>
      <c r="C30" s="9">
        <v>0</v>
      </c>
      <c r="D30" s="10">
        <v>0.39237</v>
      </c>
      <c r="E30" s="9" t="e">
        <f t="shared" si="0"/>
        <v>#DIV/0!</v>
      </c>
      <c r="F30" s="9">
        <f t="shared" si="1"/>
        <v>0.39237</v>
      </c>
    </row>
    <row r="31" spans="1:6" ht="15.75" customHeight="1">
      <c r="A31" s="70">
        <v>1140000000</v>
      </c>
      <c r="B31" s="71" t="s">
        <v>125</v>
      </c>
      <c r="C31" s="5">
        <f>C32+C33</f>
        <v>1366.24</v>
      </c>
      <c r="D31" s="5">
        <f>D32+D33</f>
        <v>1366.24</v>
      </c>
      <c r="E31" s="5">
        <f t="shared" si="0"/>
        <v>100</v>
      </c>
      <c r="F31" s="5">
        <f t="shared" si="1"/>
        <v>0</v>
      </c>
    </row>
    <row r="32" spans="1:6" ht="15.75" customHeight="1">
      <c r="A32" s="16">
        <v>1140200000</v>
      </c>
      <c r="B32" s="18" t="s">
        <v>213</v>
      </c>
      <c r="C32" s="9">
        <v>1009.24</v>
      </c>
      <c r="D32" s="10">
        <v>1009.24</v>
      </c>
      <c r="E32" s="9">
        <f t="shared" si="0"/>
        <v>100</v>
      </c>
      <c r="F32" s="9">
        <f t="shared" si="1"/>
        <v>0</v>
      </c>
    </row>
    <row r="33" spans="1:7" ht="15.75" customHeight="1">
      <c r="A33" s="7">
        <v>1140600000</v>
      </c>
      <c r="B33" s="8" t="s">
        <v>214</v>
      </c>
      <c r="C33" s="9">
        <v>357</v>
      </c>
      <c r="D33" s="10">
        <v>357</v>
      </c>
      <c r="E33" s="9">
        <f t="shared" si="0"/>
        <v>100</v>
      </c>
      <c r="F33" s="9">
        <f t="shared" si="1"/>
        <v>0</v>
      </c>
    </row>
    <row r="34" spans="1:7" ht="15.75" customHeight="1">
      <c r="A34" s="3">
        <v>1160000000</v>
      </c>
      <c r="B34" s="13" t="s">
        <v>236</v>
      </c>
      <c r="C34" s="5">
        <f>C35</f>
        <v>0</v>
      </c>
      <c r="D34" s="5">
        <f>D35</f>
        <v>10.480639999999999</v>
      </c>
      <c r="E34" s="5" t="e">
        <f t="shared" si="0"/>
        <v>#DIV/0!</v>
      </c>
      <c r="F34" s="5">
        <f t="shared" si="1"/>
        <v>10.480639999999999</v>
      </c>
    </row>
    <row r="35" spans="1:7" ht="15" customHeight="1">
      <c r="A35" s="7">
        <v>1160701010</v>
      </c>
      <c r="B35" s="8" t="s">
        <v>403</v>
      </c>
      <c r="C35" s="9">
        <v>0</v>
      </c>
      <c r="D35" s="10">
        <v>10.480639999999999</v>
      </c>
      <c r="E35" s="9" t="e">
        <f t="shared" si="0"/>
        <v>#DIV/0!</v>
      </c>
      <c r="F35" s="9">
        <f t="shared" si="1"/>
        <v>10.480639999999999</v>
      </c>
    </row>
    <row r="36" spans="1:7" ht="15" customHeight="1">
      <c r="A36" s="3">
        <v>1170000000</v>
      </c>
      <c r="B36" s="13" t="s">
        <v>128</v>
      </c>
      <c r="C36" s="5">
        <f>C37+C38</f>
        <v>900</v>
      </c>
      <c r="D36" s="5">
        <f>D37+D38</f>
        <v>957.61023</v>
      </c>
      <c r="E36" s="5">
        <f t="shared" si="0"/>
        <v>106.40113666666666</v>
      </c>
      <c r="F36" s="5">
        <f t="shared" si="1"/>
        <v>57.610230000000001</v>
      </c>
    </row>
    <row r="37" spans="1:7" ht="15" customHeight="1">
      <c r="A37" s="7">
        <v>1170105005</v>
      </c>
      <c r="B37" s="8" t="s">
        <v>15</v>
      </c>
      <c r="C37" s="9">
        <v>0</v>
      </c>
      <c r="D37" s="9"/>
      <c r="E37" s="9" t="e">
        <f t="shared" si="0"/>
        <v>#DIV/0!</v>
      </c>
      <c r="F37" s="9">
        <f t="shared" si="1"/>
        <v>0</v>
      </c>
    </row>
    <row r="38" spans="1:7" ht="15" customHeight="1">
      <c r="A38" s="7">
        <v>1171503010</v>
      </c>
      <c r="B38" s="11" t="s">
        <v>407</v>
      </c>
      <c r="C38" s="9">
        <v>900</v>
      </c>
      <c r="D38" s="10">
        <v>957.61023</v>
      </c>
      <c r="E38" s="9">
        <f t="shared" si="0"/>
        <v>106.40113666666666</v>
      </c>
      <c r="F38" s="9">
        <f t="shared" si="1"/>
        <v>57.610230000000001</v>
      </c>
    </row>
    <row r="39" spans="1:7" s="6" customFormat="1" ht="15" customHeight="1">
      <c r="A39" s="3">
        <v>1000000000</v>
      </c>
      <c r="B39" s="4" t="s">
        <v>16</v>
      </c>
      <c r="C39" s="125">
        <f>SUM(C4,C25)</f>
        <v>7887.6425799999997</v>
      </c>
      <c r="D39" s="125">
        <f>SUM(D4,D25)</f>
        <v>7596.2189600000002</v>
      </c>
      <c r="E39" s="5">
        <f t="shared" si="0"/>
        <v>96.305314077758325</v>
      </c>
      <c r="F39" s="5">
        <f t="shared" si="1"/>
        <v>-291.42361999999957</v>
      </c>
    </row>
    <row r="40" spans="1:7" s="6" customFormat="1" ht="20.25" customHeight="1">
      <c r="A40" s="3">
        <v>2000000000</v>
      </c>
      <c r="B40" s="4" t="s">
        <v>17</v>
      </c>
      <c r="C40" s="5">
        <f>C41+C43+C45+C46+C48+C49+C42+C44+C51+C47</f>
        <v>14862.764200000001</v>
      </c>
      <c r="D40" s="224">
        <f>D41+D43+D45+D46+D48+D49+D42+D44+D51</f>
        <v>14746.343390000002</v>
      </c>
      <c r="E40" s="5">
        <f t="shared" si="0"/>
        <v>99.216694765298115</v>
      </c>
      <c r="F40" s="5">
        <f t="shared" si="1"/>
        <v>-116.42080999999962</v>
      </c>
      <c r="G40" s="19"/>
    </row>
    <row r="41" spans="1:7" ht="15.75" customHeight="1">
      <c r="A41" s="16">
        <v>2021000000</v>
      </c>
      <c r="B41" s="17" t="s">
        <v>18</v>
      </c>
      <c r="C41" s="12">
        <v>1479.2</v>
      </c>
      <c r="D41" s="20">
        <v>1479.2</v>
      </c>
      <c r="E41" s="9">
        <f t="shared" si="0"/>
        <v>100</v>
      </c>
      <c r="F41" s="9">
        <f t="shared" si="1"/>
        <v>0</v>
      </c>
    </row>
    <row r="42" spans="1:7" ht="15.75" hidden="1" customHeight="1">
      <c r="A42" s="16">
        <v>2020100310</v>
      </c>
      <c r="B42" s="17" t="s">
        <v>223</v>
      </c>
      <c r="C42" s="12">
        <v>0</v>
      </c>
      <c r="D42" s="20">
        <v>0</v>
      </c>
      <c r="E42" s="9" t="e">
        <f t="shared" si="0"/>
        <v>#DIV/0!</v>
      </c>
      <c r="F42" s="9">
        <f t="shared" si="1"/>
        <v>0</v>
      </c>
    </row>
    <row r="43" spans="1:7" ht="15.75" customHeight="1">
      <c r="A43" s="16">
        <v>2022000000</v>
      </c>
      <c r="B43" s="17" t="s">
        <v>19</v>
      </c>
      <c r="C43" s="12">
        <v>9585.9362700000001</v>
      </c>
      <c r="D43" s="10">
        <v>9480.7693099999997</v>
      </c>
      <c r="E43" s="9">
        <f t="shared" si="0"/>
        <v>98.902903617989523</v>
      </c>
      <c r="F43" s="9">
        <f t="shared" si="1"/>
        <v>-105.16696000000047</v>
      </c>
    </row>
    <row r="44" spans="1:7" hidden="1">
      <c r="A44" s="16">
        <v>2022999910</v>
      </c>
      <c r="B44" s="18" t="s">
        <v>323</v>
      </c>
      <c r="C44" s="12">
        <v>0</v>
      </c>
      <c r="D44" s="10">
        <v>0</v>
      </c>
      <c r="E44" s="9" t="e">
        <f>SUM(D44/C44*100)</f>
        <v>#DIV/0!</v>
      </c>
      <c r="F44" s="9">
        <f>SUM(D44-C44)</f>
        <v>0</v>
      </c>
    </row>
    <row r="45" spans="1:7" ht="15" customHeight="1">
      <c r="A45" s="16">
        <v>2023000000</v>
      </c>
      <c r="B45" s="17" t="s">
        <v>20</v>
      </c>
      <c r="C45" s="12">
        <v>100.99429000000001</v>
      </c>
      <c r="D45" s="180">
        <v>100.99429000000001</v>
      </c>
      <c r="E45" s="9">
        <f t="shared" si="0"/>
        <v>100</v>
      </c>
      <c r="F45" s="9">
        <f t="shared" si="1"/>
        <v>0</v>
      </c>
    </row>
    <row r="46" spans="1:7" ht="12.75" customHeight="1">
      <c r="A46" s="16">
        <v>2020400000</v>
      </c>
      <c r="B46" s="17" t="s">
        <v>21</v>
      </c>
      <c r="C46" s="12">
        <v>3696.63364</v>
      </c>
      <c r="D46" s="181">
        <v>3685.37979</v>
      </c>
      <c r="E46" s="9">
        <f t="shared" si="0"/>
        <v>99.695564908617769</v>
      </c>
      <c r="F46" s="9">
        <f t="shared" si="1"/>
        <v>-11.253850000000057</v>
      </c>
    </row>
    <row r="47" spans="1:7" ht="0.75" customHeight="1">
      <c r="A47" s="16">
        <v>2020700000</v>
      </c>
      <c r="B47" s="17" t="s">
        <v>330</v>
      </c>
      <c r="C47" s="12">
        <v>0</v>
      </c>
      <c r="D47" s="181"/>
      <c r="E47" s="9"/>
      <c r="F47" s="9"/>
    </row>
    <row r="48" spans="1:7" ht="15" hidden="1" customHeight="1">
      <c r="A48" s="16">
        <v>2020900000</v>
      </c>
      <c r="B48" s="18" t="s">
        <v>22</v>
      </c>
      <c r="C48" s="12">
        <v>0</v>
      </c>
      <c r="D48" s="181">
        <v>0</v>
      </c>
      <c r="E48" s="9" t="e">
        <f t="shared" si="0"/>
        <v>#DIV/0!</v>
      </c>
      <c r="F48" s="9">
        <f t="shared" si="1"/>
        <v>0</v>
      </c>
    </row>
    <row r="49" spans="1:7" ht="15.75" customHeight="1">
      <c r="A49" s="7">
        <v>2190500005</v>
      </c>
      <c r="B49" s="11" t="s">
        <v>23</v>
      </c>
      <c r="C49" s="14">
        <v>0</v>
      </c>
      <c r="D49" s="14">
        <v>0</v>
      </c>
      <c r="E49" s="5" t="e">
        <f>SUM(D49/C49*100)</f>
        <v>#DIV/0!</v>
      </c>
      <c r="F49" s="5">
        <f>SUM(D49-C49)</f>
        <v>0</v>
      </c>
    </row>
    <row r="50" spans="1:7" s="6" customFormat="1" ht="18" hidden="1" customHeight="1">
      <c r="A50" s="3">
        <v>3000000000</v>
      </c>
      <c r="B50" s="13" t="s">
        <v>24</v>
      </c>
      <c r="C50" s="184">
        <v>0</v>
      </c>
      <c r="D50" s="14">
        <v>0</v>
      </c>
      <c r="E50" s="5" t="e">
        <f t="shared" si="0"/>
        <v>#DIV/0!</v>
      </c>
      <c r="F50" s="5">
        <f t="shared" si="1"/>
        <v>0</v>
      </c>
    </row>
    <row r="51" spans="1:7" s="6" customFormat="1" ht="17.25" customHeight="1">
      <c r="A51" s="7">
        <v>2070500010</v>
      </c>
      <c r="B51" s="8" t="s">
        <v>325</v>
      </c>
      <c r="C51" s="12"/>
      <c r="D51" s="10"/>
      <c r="E51" s="9" t="e">
        <f t="shared" si="0"/>
        <v>#DIV/0!</v>
      </c>
      <c r="F51" s="9">
        <f t="shared" si="1"/>
        <v>0</v>
      </c>
    </row>
    <row r="52" spans="1:7" s="6" customFormat="1" ht="15.75" customHeight="1">
      <c r="A52" s="3"/>
      <c r="B52" s="4" t="s">
        <v>25</v>
      </c>
      <c r="C52" s="240">
        <f>C39+C40</f>
        <v>22750.406780000001</v>
      </c>
      <c r="D52" s="241">
        <f>D39+D40</f>
        <v>22342.56235</v>
      </c>
      <c r="E52" s="5">
        <f t="shared" si="0"/>
        <v>98.207309284867208</v>
      </c>
      <c r="F52" s="5">
        <f t="shared" si="1"/>
        <v>-407.84443000000101</v>
      </c>
      <c r="G52" s="93"/>
    </row>
    <row r="53" spans="1:7" s="6" customFormat="1">
      <c r="A53" s="3"/>
      <c r="B53" s="21" t="s">
        <v>300</v>
      </c>
      <c r="C53" s="92">
        <f>C52-C103</f>
        <v>-753.31070999999793</v>
      </c>
      <c r="D53" s="92">
        <f>D52-D103</f>
        <v>20.698469999999361</v>
      </c>
      <c r="E53" s="22"/>
      <c r="F53" s="22"/>
    </row>
    <row r="54" spans="1:7">
      <c r="A54" s="23"/>
      <c r="B54" s="24"/>
      <c r="C54" s="179"/>
      <c r="D54" s="179"/>
      <c r="E54" s="26"/>
      <c r="F54" s="91"/>
    </row>
    <row r="55" spans="1:7" ht="42.75" customHeight="1">
      <c r="A55" s="28" t="s">
        <v>0</v>
      </c>
      <c r="B55" s="28" t="s">
        <v>26</v>
      </c>
      <c r="C55" s="72" t="s">
        <v>395</v>
      </c>
      <c r="D55" s="399" t="s">
        <v>410</v>
      </c>
      <c r="E55" s="72" t="s">
        <v>2</v>
      </c>
      <c r="F55" s="73" t="s">
        <v>3</v>
      </c>
    </row>
    <row r="56" spans="1:7">
      <c r="A56" s="88">
        <v>1</v>
      </c>
      <c r="B56" s="28">
        <v>2</v>
      </c>
      <c r="C56" s="86">
        <v>3</v>
      </c>
      <c r="D56" s="86">
        <v>4</v>
      </c>
      <c r="E56" s="86">
        <v>5</v>
      </c>
      <c r="F56" s="86">
        <v>6</v>
      </c>
    </row>
    <row r="57" spans="1:7" s="6" customFormat="1" ht="29.25" customHeight="1">
      <c r="A57" s="30" t="s">
        <v>27</v>
      </c>
      <c r="B57" s="31" t="s">
        <v>28</v>
      </c>
      <c r="C57" s="176">
        <f>C58+C59+C60+C61+C62+C64+C63</f>
        <v>2831.9647500000001</v>
      </c>
      <c r="D57" s="32">
        <f>D58+D59+D60+D61+D62+D64+D63</f>
        <v>2787.7168799999999</v>
      </c>
      <c r="E57" s="34">
        <f>SUM(D57/C57*100)</f>
        <v>98.437555764068037</v>
      </c>
      <c r="F57" s="34">
        <f>SUM(D57-C57)</f>
        <v>-44.247870000000148</v>
      </c>
    </row>
    <row r="58" spans="1:7" s="6" customFormat="1" ht="31.5" hidden="1">
      <c r="A58" s="35" t="s">
        <v>29</v>
      </c>
      <c r="B58" s="36" t="s">
        <v>30</v>
      </c>
      <c r="C58" s="37"/>
      <c r="D58" s="37"/>
      <c r="E58" s="38"/>
      <c r="F58" s="38"/>
    </row>
    <row r="59" spans="1:7">
      <c r="A59" s="35" t="s">
        <v>31</v>
      </c>
      <c r="B59" s="39" t="s">
        <v>32</v>
      </c>
      <c r="C59" s="37">
        <v>2660.6980800000001</v>
      </c>
      <c r="D59" s="37">
        <v>2617.45021</v>
      </c>
      <c r="E59" s="38">
        <f t="shared" ref="E59:E103" si="3">SUM(D59/C59*100)</f>
        <v>98.374566797898382</v>
      </c>
      <c r="F59" s="38">
        <f t="shared" ref="F59:F103" si="4">SUM(D59-C59)</f>
        <v>-43.247870000000148</v>
      </c>
    </row>
    <row r="60" spans="1:7" ht="0.75" hidden="1" customHeight="1">
      <c r="A60" s="35" t="s">
        <v>33</v>
      </c>
      <c r="B60" s="39" t="s">
        <v>34</v>
      </c>
      <c r="C60" s="37"/>
      <c r="D60" s="37"/>
      <c r="E60" s="38"/>
      <c r="F60" s="38">
        <f t="shared" si="4"/>
        <v>0</v>
      </c>
    </row>
    <row r="61" spans="1:7" ht="31.5" hidden="1" customHeight="1">
      <c r="A61" s="35" t="s">
        <v>35</v>
      </c>
      <c r="B61" s="39" t="s">
        <v>36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7">
      <c r="A62" s="35" t="s">
        <v>37</v>
      </c>
      <c r="B62" s="39" t="s">
        <v>38</v>
      </c>
      <c r="C62" s="37"/>
      <c r="D62" s="37">
        <v>0</v>
      </c>
      <c r="E62" s="38" t="e">
        <f t="shared" si="3"/>
        <v>#DIV/0!</v>
      </c>
      <c r="F62" s="38">
        <f t="shared" si="4"/>
        <v>0</v>
      </c>
    </row>
    <row r="63" spans="1:7" ht="15.75" customHeight="1">
      <c r="A63" s="35" t="s">
        <v>39</v>
      </c>
      <c r="B63" s="39" t="s">
        <v>40</v>
      </c>
      <c r="C63" s="40">
        <v>1</v>
      </c>
      <c r="D63" s="40">
        <v>0</v>
      </c>
      <c r="E63" s="38">
        <f>SUM(D63/C63*100)</f>
        <v>0</v>
      </c>
      <c r="F63" s="38">
        <f t="shared" si="4"/>
        <v>-1</v>
      </c>
    </row>
    <row r="64" spans="1:7" ht="18" customHeight="1">
      <c r="A64" s="35" t="s">
        <v>41</v>
      </c>
      <c r="B64" s="39" t="s">
        <v>42</v>
      </c>
      <c r="C64" s="37">
        <v>170.26667</v>
      </c>
      <c r="D64" s="37">
        <v>170.26667</v>
      </c>
      <c r="E64" s="38">
        <f t="shared" si="3"/>
        <v>100</v>
      </c>
      <c r="F64" s="38">
        <f t="shared" si="4"/>
        <v>0</v>
      </c>
    </row>
    <row r="65" spans="1:7" s="6" customFormat="1">
      <c r="A65" s="41" t="s">
        <v>43</v>
      </c>
      <c r="B65" s="42" t="s">
        <v>44</v>
      </c>
      <c r="C65" s="32">
        <f>C66</f>
        <v>100.99429000000001</v>
      </c>
      <c r="D65" s="32">
        <f>D66</f>
        <v>100.99429000000001</v>
      </c>
      <c r="E65" s="34">
        <f t="shared" si="3"/>
        <v>100</v>
      </c>
      <c r="F65" s="34">
        <f t="shared" si="4"/>
        <v>0</v>
      </c>
    </row>
    <row r="66" spans="1:7">
      <c r="A66" s="43" t="s">
        <v>45</v>
      </c>
      <c r="B66" s="44" t="s">
        <v>46</v>
      </c>
      <c r="C66" s="37">
        <v>100.99429000000001</v>
      </c>
      <c r="D66" s="37">
        <v>100.99429000000001</v>
      </c>
      <c r="E66" s="38">
        <f t="shared" si="3"/>
        <v>100</v>
      </c>
      <c r="F66" s="38">
        <f t="shared" si="4"/>
        <v>0</v>
      </c>
    </row>
    <row r="67" spans="1:7" s="6" customFormat="1" ht="15" customHeight="1">
      <c r="A67" s="30" t="s">
        <v>47</v>
      </c>
      <c r="B67" s="31" t="s">
        <v>48</v>
      </c>
      <c r="C67" s="32">
        <f>C70+C71+C72</f>
        <v>10.5</v>
      </c>
      <c r="D67" s="32">
        <f>D70+D71+D72</f>
        <v>8</v>
      </c>
      <c r="E67" s="34">
        <f t="shared" si="3"/>
        <v>76.19047619047619</v>
      </c>
      <c r="F67" s="34">
        <f t="shared" si="4"/>
        <v>-2.5</v>
      </c>
    </row>
    <row r="68" spans="1:7" hidden="1">
      <c r="A68" s="35" t="s">
        <v>49</v>
      </c>
      <c r="B68" s="39" t="s">
        <v>50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idden="1">
      <c r="A69" s="45" t="s">
        <v>51</v>
      </c>
      <c r="B69" s="39" t="s">
        <v>52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t="17.25" customHeight="1">
      <c r="A70" s="46" t="s">
        <v>53</v>
      </c>
      <c r="B70" s="47" t="s">
        <v>54</v>
      </c>
      <c r="C70" s="95">
        <v>0</v>
      </c>
      <c r="D70" s="37">
        <v>0</v>
      </c>
      <c r="E70" s="34" t="e">
        <f t="shared" si="3"/>
        <v>#DIV/0!</v>
      </c>
      <c r="F70" s="34">
        <f t="shared" si="4"/>
        <v>0</v>
      </c>
    </row>
    <row r="71" spans="1:7" ht="15.75" customHeight="1">
      <c r="A71" s="46" t="s">
        <v>210</v>
      </c>
      <c r="B71" s="47" t="s">
        <v>211</v>
      </c>
      <c r="C71" s="37">
        <v>8.5</v>
      </c>
      <c r="D71" s="37">
        <v>6</v>
      </c>
      <c r="E71" s="34">
        <f t="shared" si="3"/>
        <v>70.588235294117652</v>
      </c>
      <c r="F71" s="34">
        <f t="shared" si="4"/>
        <v>-2.5</v>
      </c>
    </row>
    <row r="72" spans="1:7" ht="15.75" customHeight="1">
      <c r="A72" s="46" t="s">
        <v>331</v>
      </c>
      <c r="B72" s="47" t="s">
        <v>387</v>
      </c>
      <c r="C72" s="37">
        <v>2</v>
      </c>
      <c r="D72" s="37">
        <v>2</v>
      </c>
      <c r="E72" s="34"/>
      <c r="F72" s="34"/>
    </row>
    <row r="73" spans="1:7" s="6" customFormat="1" ht="17.25" customHeight="1">
      <c r="A73" s="30" t="s">
        <v>55</v>
      </c>
      <c r="B73" s="31" t="s">
        <v>56</v>
      </c>
      <c r="C73" s="48">
        <f>SUM(C74:C77)</f>
        <v>4577.6575700000003</v>
      </c>
      <c r="D73" s="48">
        <f>SUM(D74:D77)</f>
        <v>4574.0727299999999</v>
      </c>
      <c r="E73" s="34">
        <f t="shared" si="3"/>
        <v>99.92168833196493</v>
      </c>
      <c r="F73" s="34">
        <f t="shared" si="4"/>
        <v>-3.5848400000004403</v>
      </c>
    </row>
    <row r="74" spans="1:7" ht="15" hidden="1" customHeight="1">
      <c r="A74" s="35" t="s">
        <v>57</v>
      </c>
      <c r="B74" s="39" t="s">
        <v>58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</row>
    <row r="75" spans="1:7" s="6" customFormat="1" ht="15" hidden="1" customHeight="1">
      <c r="A75" s="35" t="s">
        <v>59</v>
      </c>
      <c r="B75" s="39" t="s">
        <v>60</v>
      </c>
      <c r="C75" s="49"/>
      <c r="D75" s="37">
        <v>0</v>
      </c>
      <c r="E75" s="38" t="e">
        <f t="shared" si="3"/>
        <v>#DIV/0!</v>
      </c>
      <c r="F75" s="38">
        <f t="shared" si="4"/>
        <v>0</v>
      </c>
      <c r="G75" s="50"/>
    </row>
    <row r="76" spans="1:7">
      <c r="A76" s="35" t="s">
        <v>61</v>
      </c>
      <c r="B76" s="39" t="s">
        <v>62</v>
      </c>
      <c r="C76" s="49">
        <v>4138.0205100000003</v>
      </c>
      <c r="D76" s="37">
        <v>4137.4356699999998</v>
      </c>
      <c r="E76" s="38">
        <f t="shared" si="3"/>
        <v>99.985866672275137</v>
      </c>
      <c r="F76" s="38">
        <f t="shared" si="4"/>
        <v>-0.58484000000044034</v>
      </c>
    </row>
    <row r="77" spans="1:7">
      <c r="A77" s="35" t="s">
        <v>63</v>
      </c>
      <c r="B77" s="39" t="s">
        <v>64</v>
      </c>
      <c r="C77" s="49">
        <v>439.63706000000002</v>
      </c>
      <c r="D77" s="37">
        <v>436.63706000000002</v>
      </c>
      <c r="E77" s="38">
        <f t="shared" si="3"/>
        <v>99.31761894686494</v>
      </c>
      <c r="F77" s="38">
        <f t="shared" si="4"/>
        <v>-3</v>
      </c>
    </row>
    <row r="78" spans="1:7" s="6" customFormat="1" ht="17.25" customHeight="1">
      <c r="A78" s="30" t="s">
        <v>65</v>
      </c>
      <c r="B78" s="31" t="s">
        <v>66</v>
      </c>
      <c r="C78" s="32">
        <f>SUM(C79:C82)</f>
        <v>14680.54888</v>
      </c>
      <c r="D78" s="32">
        <f>SUM(D79:D82)</f>
        <v>14467.794980000001</v>
      </c>
      <c r="E78" s="34">
        <f t="shared" si="3"/>
        <v>98.550776937980544</v>
      </c>
      <c r="F78" s="34">
        <f t="shared" si="4"/>
        <v>-212.7538999999997</v>
      </c>
    </row>
    <row r="79" spans="1:7" ht="15.75" hidden="1" customHeight="1">
      <c r="A79" s="35" t="s">
        <v>67</v>
      </c>
      <c r="B79" s="51" t="s">
        <v>68</v>
      </c>
      <c r="C79" s="37">
        <v>0</v>
      </c>
      <c r="D79" s="37">
        <v>0</v>
      </c>
      <c r="E79" s="38" t="e">
        <f t="shared" si="3"/>
        <v>#DIV/0!</v>
      </c>
      <c r="F79" s="38">
        <f t="shared" si="4"/>
        <v>0</v>
      </c>
    </row>
    <row r="80" spans="1:7" ht="17.25" customHeight="1">
      <c r="A80" s="35" t="s">
        <v>69</v>
      </c>
      <c r="B80" s="51" t="s">
        <v>70</v>
      </c>
      <c r="C80" s="37">
        <v>12688.308580000001</v>
      </c>
      <c r="D80" s="37">
        <v>12475.70498</v>
      </c>
      <c r="E80" s="38">
        <f t="shared" si="3"/>
        <v>98.324413386862943</v>
      </c>
      <c r="F80" s="38">
        <f t="shared" si="4"/>
        <v>-212.60360000000037</v>
      </c>
    </row>
    <row r="81" spans="1:6" ht="18" customHeight="1">
      <c r="A81" s="35" t="s">
        <v>71</v>
      </c>
      <c r="B81" s="39" t="s">
        <v>72</v>
      </c>
      <c r="C81" s="37">
        <v>1992.2402999999999</v>
      </c>
      <c r="D81" s="37">
        <v>1992.09</v>
      </c>
      <c r="E81" s="38">
        <f t="shared" si="3"/>
        <v>99.992455729361566</v>
      </c>
      <c r="F81" s="38">
        <f t="shared" si="4"/>
        <v>-0.15030000000001564</v>
      </c>
    </row>
    <row r="82" spans="1:6" hidden="1">
      <c r="A82" s="35" t="s">
        <v>247</v>
      </c>
      <c r="B82" s="39" t="s">
        <v>248</v>
      </c>
      <c r="C82" s="37">
        <v>0</v>
      </c>
      <c r="D82" s="37">
        <v>0</v>
      </c>
      <c r="E82" s="38" t="e">
        <f t="shared" si="3"/>
        <v>#DIV/0!</v>
      </c>
      <c r="F82" s="38">
        <f t="shared" si="4"/>
        <v>0</v>
      </c>
    </row>
    <row r="83" spans="1:6" s="6" customFormat="1" ht="20.25" customHeight="1">
      <c r="A83" s="30" t="s">
        <v>81</v>
      </c>
      <c r="B83" s="31" t="s">
        <v>82</v>
      </c>
      <c r="C83" s="32">
        <f>C84+C85</f>
        <v>1263.0519999999999</v>
      </c>
      <c r="D83" s="32">
        <f>D84+D85</f>
        <v>344.28500000000003</v>
      </c>
      <c r="E83" s="34">
        <f t="shared" si="3"/>
        <v>27.258180977505287</v>
      </c>
      <c r="F83" s="34">
        <f t="shared" si="4"/>
        <v>-918.76699999999983</v>
      </c>
    </row>
    <row r="84" spans="1:6" ht="18" customHeight="1">
      <c r="A84" s="35" t="s">
        <v>83</v>
      </c>
      <c r="B84" s="39" t="s">
        <v>225</v>
      </c>
      <c r="C84" s="37">
        <v>1263.0519999999999</v>
      </c>
      <c r="D84" s="37">
        <v>344.28500000000003</v>
      </c>
      <c r="E84" s="38">
        <f t="shared" si="3"/>
        <v>27.258180977505287</v>
      </c>
      <c r="F84" s="38">
        <f t="shared" si="4"/>
        <v>-918.76699999999983</v>
      </c>
    </row>
    <row r="85" spans="1:6" hidden="1">
      <c r="A85" s="35" t="s">
        <v>254</v>
      </c>
      <c r="B85" s="39" t="s">
        <v>255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s="6" customFormat="1" ht="21" customHeight="1">
      <c r="A86" s="52">
        <v>1000</v>
      </c>
      <c r="B86" s="31" t="s">
        <v>84</v>
      </c>
      <c r="C86" s="32">
        <f>SUM(C87:C90)</f>
        <v>4</v>
      </c>
      <c r="D86" s="32">
        <f>SUM(D87:D90)</f>
        <v>4</v>
      </c>
      <c r="E86" s="38">
        <f t="shared" si="3"/>
        <v>100</v>
      </c>
      <c r="F86" s="38">
        <f t="shared" si="4"/>
        <v>0</v>
      </c>
    </row>
    <row r="87" spans="1:6" ht="22.5" hidden="1" customHeight="1">
      <c r="A87" s="53">
        <v>1001</v>
      </c>
      <c r="B87" s="54" t="s">
        <v>85</v>
      </c>
      <c r="C87" s="37"/>
      <c r="D87" s="37"/>
      <c r="E87" s="38" t="e">
        <f t="shared" si="3"/>
        <v>#DIV/0!</v>
      </c>
      <c r="F87" s="38">
        <f t="shared" si="4"/>
        <v>0</v>
      </c>
    </row>
    <row r="88" spans="1:6" ht="20.25" customHeight="1">
      <c r="A88" s="53">
        <v>1003</v>
      </c>
      <c r="B88" s="54" t="s">
        <v>86</v>
      </c>
      <c r="C88" s="37">
        <v>4</v>
      </c>
      <c r="D88" s="37">
        <v>4</v>
      </c>
      <c r="E88" s="38">
        <f t="shared" si="3"/>
        <v>100</v>
      </c>
      <c r="F88" s="38">
        <f t="shared" si="4"/>
        <v>0</v>
      </c>
    </row>
    <row r="89" spans="1:6" ht="22.5" hidden="1" customHeight="1">
      <c r="A89" s="53">
        <v>1004</v>
      </c>
      <c r="B89" s="54" t="s">
        <v>87</v>
      </c>
      <c r="C89" s="37">
        <v>0</v>
      </c>
      <c r="D89" s="55">
        <v>0</v>
      </c>
      <c r="E89" s="38" t="e">
        <f t="shared" si="3"/>
        <v>#DIV/0!</v>
      </c>
      <c r="F89" s="38">
        <f t="shared" si="4"/>
        <v>0</v>
      </c>
    </row>
    <row r="90" spans="1:6" ht="1.5" customHeight="1">
      <c r="A90" s="35" t="s">
        <v>88</v>
      </c>
      <c r="B90" s="39" t="s">
        <v>89</v>
      </c>
      <c r="C90" s="37">
        <v>0</v>
      </c>
      <c r="D90" s="37">
        <v>0</v>
      </c>
      <c r="E90" s="38" t="e">
        <f t="shared" si="3"/>
        <v>#DIV/0!</v>
      </c>
      <c r="F90" s="38">
        <f t="shared" si="4"/>
        <v>0</v>
      </c>
    </row>
    <row r="91" spans="1:6" ht="0.75" customHeight="1">
      <c r="A91" s="52">
        <v>1000</v>
      </c>
      <c r="B91" s="31" t="s">
        <v>84</v>
      </c>
      <c r="C91" s="32">
        <f>SUM(C92)</f>
        <v>0</v>
      </c>
      <c r="D91" s="32">
        <f>SUM(D92)</f>
        <v>0</v>
      </c>
      <c r="E91" s="34" t="e">
        <f t="shared" si="3"/>
        <v>#DIV/0!</v>
      </c>
      <c r="F91" s="34">
        <f t="shared" si="4"/>
        <v>0</v>
      </c>
    </row>
    <row r="92" spans="1:6" ht="19.5" hidden="1" customHeight="1">
      <c r="A92" s="53">
        <v>1006</v>
      </c>
      <c r="B92" s="54" t="s">
        <v>85</v>
      </c>
      <c r="C92" s="37">
        <v>0</v>
      </c>
      <c r="D92" s="37">
        <v>0</v>
      </c>
      <c r="E92" s="38" t="e">
        <f t="shared" si="3"/>
        <v>#DIV/0!</v>
      </c>
      <c r="F92" s="38">
        <f t="shared" si="4"/>
        <v>0</v>
      </c>
    </row>
    <row r="93" spans="1:6" ht="16.5" customHeight="1">
      <c r="A93" s="53">
        <v>1100</v>
      </c>
      <c r="B93" s="56" t="s">
        <v>91</v>
      </c>
      <c r="C93" s="32">
        <f>C94+C95+C96+C97+C98</f>
        <v>35</v>
      </c>
      <c r="D93" s="32">
        <f>D94+D95+D96+D97+D98</f>
        <v>35</v>
      </c>
      <c r="E93" s="38">
        <f t="shared" si="3"/>
        <v>100</v>
      </c>
      <c r="F93" s="22">
        <f>F94+F95+F96+F97+F98</f>
        <v>0</v>
      </c>
    </row>
    <row r="94" spans="1:6" ht="18.75" customHeight="1">
      <c r="A94" s="53">
        <v>1101</v>
      </c>
      <c r="B94" s="54" t="s">
        <v>93</v>
      </c>
      <c r="C94" s="37">
        <v>35</v>
      </c>
      <c r="D94" s="37">
        <v>35</v>
      </c>
      <c r="E94" s="38">
        <f t="shared" si="3"/>
        <v>100</v>
      </c>
      <c r="F94" s="38">
        <f>SUM(D94-C94)</f>
        <v>0</v>
      </c>
    </row>
    <row r="95" spans="1:6" ht="0.75" hidden="1" customHeight="1">
      <c r="A95" s="35" t="s">
        <v>88</v>
      </c>
      <c r="B95" s="39" t="s">
        <v>89</v>
      </c>
      <c r="C95" s="37"/>
      <c r="D95" s="37"/>
      <c r="E95" s="38" t="e">
        <f t="shared" si="3"/>
        <v>#DIV/0!</v>
      </c>
      <c r="F95" s="38">
        <f>SUM(D95-C95)</f>
        <v>0</v>
      </c>
    </row>
    <row r="96" spans="1:6" ht="18" hidden="1" customHeight="1">
      <c r="A96" s="35" t="s">
        <v>96</v>
      </c>
      <c r="B96" s="39" t="s">
        <v>97</v>
      </c>
      <c r="C96" s="37"/>
      <c r="D96" s="37"/>
      <c r="E96" s="38" t="e">
        <f t="shared" si="3"/>
        <v>#DIV/0!</v>
      </c>
      <c r="F96" s="38"/>
    </row>
    <row r="97" spans="1:6" ht="17.25" hidden="1" customHeight="1">
      <c r="A97" s="35" t="s">
        <v>98</v>
      </c>
      <c r="B97" s="39" t="s">
        <v>99</v>
      </c>
      <c r="C97" s="37"/>
      <c r="D97" s="37"/>
      <c r="E97" s="38" t="e">
        <f t="shared" si="3"/>
        <v>#DIV/0!</v>
      </c>
      <c r="F97" s="38"/>
    </row>
    <row r="98" spans="1:6" ht="18" hidden="1" customHeight="1">
      <c r="A98" s="35" t="s">
        <v>100</v>
      </c>
      <c r="B98" s="39" t="s">
        <v>101</v>
      </c>
      <c r="C98" s="37"/>
      <c r="D98" s="37"/>
      <c r="E98" s="38" t="e">
        <f t="shared" si="3"/>
        <v>#DIV/0!</v>
      </c>
      <c r="F98" s="38"/>
    </row>
    <row r="99" spans="1:6" s="6" customFormat="1" ht="57.75" hidden="1" customHeight="1">
      <c r="A99" s="52">
        <v>1400</v>
      </c>
      <c r="B99" s="56" t="s">
        <v>109</v>
      </c>
      <c r="C99" s="48">
        <f>C100+C101+C102</f>
        <v>0</v>
      </c>
      <c r="D99" s="48">
        <f>SUM(D100:D102)</f>
        <v>0</v>
      </c>
      <c r="E99" s="34" t="e">
        <f t="shared" si="3"/>
        <v>#DIV/0!</v>
      </c>
      <c r="F99" s="34">
        <f t="shared" si="4"/>
        <v>0</v>
      </c>
    </row>
    <row r="100" spans="1:6" ht="1.5" hidden="1" customHeight="1">
      <c r="A100" s="53">
        <v>1401</v>
      </c>
      <c r="B100" s="54" t="s">
        <v>110</v>
      </c>
      <c r="C100" s="49"/>
      <c r="D100" s="37"/>
      <c r="E100" s="38" t="e">
        <f t="shared" si="3"/>
        <v>#DIV/0!</v>
      </c>
      <c r="F100" s="38">
        <f t="shared" si="4"/>
        <v>0</v>
      </c>
    </row>
    <row r="101" spans="1:6" ht="16.5" hidden="1" customHeight="1">
      <c r="A101" s="53">
        <v>1402</v>
      </c>
      <c r="B101" s="54" t="s">
        <v>111</v>
      </c>
      <c r="C101" s="49"/>
      <c r="D101" s="37"/>
      <c r="E101" s="38" t="e">
        <f t="shared" si="3"/>
        <v>#DIV/0!</v>
      </c>
      <c r="F101" s="38">
        <f t="shared" si="4"/>
        <v>0</v>
      </c>
    </row>
    <row r="102" spans="1:6" ht="20.25" hidden="1" customHeight="1">
      <c r="A102" s="53">
        <v>1403</v>
      </c>
      <c r="B102" s="54" t="s">
        <v>112</v>
      </c>
      <c r="C102" s="49"/>
      <c r="D102" s="37"/>
      <c r="E102" s="38" t="e">
        <f t="shared" si="3"/>
        <v>#DIV/0!</v>
      </c>
      <c r="F102" s="38">
        <f t="shared" si="4"/>
        <v>0</v>
      </c>
    </row>
    <row r="103" spans="1:6" s="6" customFormat="1" ht="14.25" customHeight="1">
      <c r="A103" s="52"/>
      <c r="B103" s="57" t="s">
        <v>113</v>
      </c>
      <c r="C103" s="243">
        <f>C57+C65+C67+C73+C78+C83+C86+C93+C99+C91</f>
        <v>23503.717489999999</v>
      </c>
      <c r="D103" s="243">
        <f>D57+D65+D67+D73+D78+D83+D86+D93+D99+D91</f>
        <v>22321.863880000001</v>
      </c>
      <c r="E103" s="34">
        <f t="shared" si="3"/>
        <v>94.971631145146134</v>
      </c>
      <c r="F103" s="34">
        <f t="shared" si="4"/>
        <v>-1181.8536099999983</v>
      </c>
    </row>
    <row r="104" spans="1:6">
      <c r="D104" s="175"/>
    </row>
    <row r="105" spans="1:6" s="65" customFormat="1" ht="12.75">
      <c r="A105" s="63" t="s">
        <v>114</v>
      </c>
      <c r="B105" s="63"/>
      <c r="C105" s="117"/>
      <c r="D105" s="64"/>
    </row>
    <row r="106" spans="1:6" s="65" customFormat="1" ht="18.75" customHeight="1">
      <c r="A106" s="66" t="s">
        <v>115</v>
      </c>
      <c r="B106" s="66"/>
      <c r="C106" s="65" t="s">
        <v>116</v>
      </c>
    </row>
    <row r="143" hidden="1"/>
  </sheetData>
  <customSheetViews>
    <customSheetView guid="{61528DAC-5C4C-48F4-ADE2-8A724B05A086}" scale="70" showPageBreaks="1" hiddenRows="1" state="hidden" view="pageBreakPreview" topLeftCell="A31">
      <selection activeCell="D70" sqref="D70"/>
      <pageMargins left="0.70866141732283472" right="0.70866141732283472" top="0.74803149606299213" bottom="0.74803149606299213" header="0.31496062992125984" footer="0.31496062992125984"/>
      <pageSetup paperSize="9" scale="57" orientation="portrait" r:id="rId1"/>
    </customSheetView>
    <customSheetView guid="{5C539BE6-C8E0-453F-AB5E-9E58094195EA}" scale="70" showPageBreaks="1" hiddenRows="1" view="pageBreakPreview" topLeftCell="A34">
      <selection activeCell="D94" sqref="D94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42584DC0-1D41-4C93-9B38-C388E7B8DAC4}" scale="70" showPageBreaks="1" hiddenRows="1" view="pageBreakPreview" topLeftCell="A61">
      <selection activeCell="D101" sqref="C101:D101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A54C432C-6C68-4B53-A75C-446EB3A61B2B}" scale="70" showPageBreaks="1" hiddenRows="1" view="pageBreakPreview" topLeftCell="A50">
      <selection activeCell="D81" sqref="D81"/>
      <pageMargins left="0.70866141732283472" right="0.70866141732283472" top="0.74803149606299213" bottom="0.74803149606299213" header="0.31496062992125984" footer="0.31496062992125984"/>
      <pageSetup paperSize="9" scale="64" orientation="portrait" r:id="rId4"/>
    </customSheetView>
    <customSheetView guid="{1A52382B-3765-4E8C-903F-6B8919B7242E}" scale="86" showPageBreaks="1" hiddenRows="1" view="pageBreakPreview" topLeftCell="A46">
      <selection activeCell="J91" sqref="J91"/>
      <pageMargins left="0.7" right="0.7" top="0.75" bottom="0.75" header="0.3" footer="0.3"/>
      <pageSetup paperSize="9" scale="52" orientation="portrait" r:id="rId5"/>
    </customSheetView>
    <customSheetView guid="{B31C8DB7-3E78-4144-A6B5-8DE36DE63F0E}" scale="86" showPageBreaks="1" hiddenRows="1" view="pageBreakPreview" topLeftCell="A4">
      <selection activeCell="D27" sqref="D27"/>
      <pageMargins left="0.7" right="0.7" top="0.75" bottom="0.75" header="0.3" footer="0.3"/>
      <pageSetup paperSize="9" scale="53" orientation="portrait" r:id="rId6"/>
    </customSheetView>
    <customSheetView guid="{5BFCA170-DEAE-4D2C-98A0-1E68B427AC01}" scale="86" showPageBreaks="1" hiddenRows="1" view="pageBreakPreview" topLeftCell="A7">
      <selection activeCell="C47" sqref="C47"/>
      <pageMargins left="0.7" right="0.7" top="0.75" bottom="0.75" header="0.3" footer="0.3"/>
      <pageSetup paperSize="9" scale="53" orientation="portrait" r:id="rId7"/>
    </customSheetView>
    <customSheetView guid="{B30CE22D-C12F-4E12-8BB9-3AAE0A6991CC}" scale="70" showPageBreaks="1" hiddenRows="1" view="pageBreakPreview" topLeftCell="A28">
      <selection activeCell="C94" sqref="C94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39" orientation="portrait" r:id="rId9"/>
    </customSheetView>
    <customSheetView guid="{3DCB9AAA-F09C-4EA6-B992-F93E466D374A}" scale="70" showPageBreaks="1" hiddenRows="1" view="pageBreakPreview" topLeftCell="A4">
      <selection activeCell="C47" sqref="C47"/>
      <pageMargins left="0.7" right="0.7" top="0.75" bottom="0.75" header="0.3" footer="0.3"/>
      <pageSetup paperSize="9" scale="53" orientation="portrait" r:id="rId10"/>
    </customSheetView>
    <customSheetView guid="{F85EE840-0C31-454A-8951-832C2E9E0600}" scale="70" showPageBreaks="1" hiddenRows="1" state="hidden" view="pageBreakPreview" topLeftCell="A37">
      <selection activeCell="C69" sqref="C69"/>
      <pageMargins left="0.70866141732283472" right="0.70866141732283472" top="0.74803149606299213" bottom="0.74803149606299213" header="0.31496062992125984" footer="0.31496062992125984"/>
      <pageSetup paperSize="9" scale="58" orientation="portrait" r:id="rId11"/>
    </customSheetView>
    <customSheetView guid="{F1E84C44-1ACD-474A-BDE0-C7088DB6C590}" scale="70" showPageBreaks="1" hiddenRows="1" state="hidden" view="pageBreakPreview" topLeftCell="A31">
      <selection activeCell="D70" sqref="D70"/>
      <pageMargins left="0.70866141732283472" right="0.70866141732283472" top="0.74803149606299213" bottom="0.74803149606299213" header="0.31496062992125984" footer="0.31496062992125984"/>
      <pageSetup paperSize="9" scale="57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7" orientation="portrait" r:id="rId1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0"/>
  <dimension ref="A1:G143"/>
  <sheetViews>
    <sheetView view="pageBreakPreview" topLeftCell="A12" zoomScale="70" zoomScaleNormal="100" zoomScaleSheetLayoutView="70" workbookViewId="0">
      <selection activeCell="D29" sqref="D29"/>
    </sheetView>
  </sheetViews>
  <sheetFormatPr defaultRowHeight="15.75"/>
  <cols>
    <col min="1" max="1" width="14.7109375" style="58" customWidth="1"/>
    <col min="2" max="2" width="57.5703125" style="59" customWidth="1"/>
    <col min="3" max="3" width="17" style="62" customWidth="1"/>
    <col min="4" max="4" width="15" style="62" customWidth="1"/>
    <col min="5" max="5" width="14.140625" style="62" customWidth="1"/>
    <col min="6" max="6" width="10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95" t="s">
        <v>420</v>
      </c>
      <c r="B1" s="595"/>
      <c r="C1" s="595"/>
      <c r="D1" s="595"/>
      <c r="E1" s="595"/>
      <c r="F1" s="595"/>
    </row>
    <row r="2" spans="1:6">
      <c r="A2" s="595"/>
      <c r="B2" s="595"/>
      <c r="C2" s="595"/>
      <c r="D2" s="595"/>
      <c r="E2" s="595"/>
      <c r="F2" s="595"/>
    </row>
    <row r="3" spans="1:6" ht="66.75" customHeight="1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2301.8199999999997</v>
      </c>
      <c r="D4" s="5">
        <f>D5+D12+D14+D17+D7</f>
        <v>2570.5387599999999</v>
      </c>
      <c r="E4" s="5">
        <f>SUM(D4/C4*100)</f>
        <v>111.6741865132808</v>
      </c>
      <c r="F4" s="5">
        <f>SUM(D4-C4)</f>
        <v>268.7187600000002</v>
      </c>
    </row>
    <row r="5" spans="1:6" s="6" customFormat="1">
      <c r="A5" s="68">
        <v>1010000000</v>
      </c>
      <c r="B5" s="67" t="s">
        <v>5</v>
      </c>
      <c r="C5" s="5">
        <f>C6</f>
        <v>273</v>
      </c>
      <c r="D5" s="5">
        <f>D6</f>
        <v>323.16827000000001</v>
      </c>
      <c r="E5" s="5">
        <f t="shared" ref="E5:E52" si="0">SUM(D5/C5*100)</f>
        <v>118.37665567765568</v>
      </c>
      <c r="F5" s="5">
        <f t="shared" ref="F5:F52" si="1">SUM(D5-C5)</f>
        <v>50.168270000000007</v>
      </c>
    </row>
    <row r="6" spans="1:6">
      <c r="A6" s="7">
        <v>1010200001</v>
      </c>
      <c r="B6" s="8" t="s">
        <v>220</v>
      </c>
      <c r="C6" s="9">
        <v>273</v>
      </c>
      <c r="D6" s="10">
        <v>323.16827000000001</v>
      </c>
      <c r="E6" s="9">
        <f t="shared" ref="E6:E11" si="2">SUM(D6/C6*100)</f>
        <v>118.37665567765568</v>
      </c>
      <c r="F6" s="9">
        <f t="shared" si="1"/>
        <v>50.168270000000007</v>
      </c>
    </row>
    <row r="7" spans="1:6" ht="31.5">
      <c r="A7" s="3">
        <v>1030000000</v>
      </c>
      <c r="B7" s="13" t="s">
        <v>259</v>
      </c>
      <c r="C7" s="5">
        <f>C8+C10+C9</f>
        <v>550.81999999999994</v>
      </c>
      <c r="D7" s="242">
        <f>D8+D9+D10+D11</f>
        <v>651.2116299999999</v>
      </c>
      <c r="E7" s="9">
        <f t="shared" si="2"/>
        <v>118.22585055008896</v>
      </c>
      <c r="F7" s="9">
        <f t="shared" si="1"/>
        <v>100.39162999999996</v>
      </c>
    </row>
    <row r="8" spans="1:6">
      <c r="A8" s="7">
        <v>1030223001</v>
      </c>
      <c r="B8" s="8" t="s">
        <v>261</v>
      </c>
      <c r="C8" s="9">
        <v>205.45599999999999</v>
      </c>
      <c r="D8" s="10">
        <v>326.45697999999999</v>
      </c>
      <c r="E8" s="9">
        <f t="shared" si="2"/>
        <v>158.89386535316567</v>
      </c>
      <c r="F8" s="9">
        <f t="shared" si="1"/>
        <v>121.00098</v>
      </c>
    </row>
    <row r="9" spans="1:6">
      <c r="A9" s="7">
        <v>1030224001</v>
      </c>
      <c r="B9" s="8" t="s">
        <v>267</v>
      </c>
      <c r="C9" s="9">
        <v>2.2029999999999998</v>
      </c>
      <c r="D9" s="10">
        <v>1.7633799999999999</v>
      </c>
      <c r="E9" s="9">
        <f t="shared" si="2"/>
        <v>80.044484793463468</v>
      </c>
      <c r="F9" s="9">
        <f t="shared" si="1"/>
        <v>-0.4396199999999999</v>
      </c>
    </row>
    <row r="10" spans="1:6">
      <c r="A10" s="7">
        <v>1030225001</v>
      </c>
      <c r="B10" s="8" t="s">
        <v>260</v>
      </c>
      <c r="C10" s="9">
        <v>343.161</v>
      </c>
      <c r="D10" s="10">
        <v>360.44537000000003</v>
      </c>
      <c r="E10" s="9">
        <f t="shared" si="2"/>
        <v>105.03681070984175</v>
      </c>
      <c r="F10" s="9">
        <f t="shared" si="1"/>
        <v>17.284370000000024</v>
      </c>
    </row>
    <row r="11" spans="1:6">
      <c r="A11" s="7">
        <v>1030265001</v>
      </c>
      <c r="B11" s="8" t="s">
        <v>269</v>
      </c>
      <c r="C11" s="9">
        <v>0</v>
      </c>
      <c r="D11" s="10">
        <v>-37.454099999999997</v>
      </c>
      <c r="E11" s="9" t="e">
        <f t="shared" si="2"/>
        <v>#DIV/0!</v>
      </c>
      <c r="F11" s="9">
        <f t="shared" si="1"/>
        <v>-37.454099999999997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3.70086</v>
      </c>
      <c r="E12" s="5">
        <f t="shared" si="0"/>
        <v>37.008600000000001</v>
      </c>
      <c r="F12" s="5">
        <f t="shared" si="1"/>
        <v>-6.2991399999999995</v>
      </c>
    </row>
    <row r="13" spans="1:6" ht="15.75" customHeight="1">
      <c r="A13" s="7">
        <v>1050300000</v>
      </c>
      <c r="B13" s="11" t="s">
        <v>221</v>
      </c>
      <c r="C13" s="12">
        <v>10</v>
      </c>
      <c r="D13" s="10">
        <v>3.70086</v>
      </c>
      <c r="E13" s="9">
        <f t="shared" si="0"/>
        <v>37.008600000000001</v>
      </c>
      <c r="F13" s="9">
        <f t="shared" si="1"/>
        <v>-6.2991399999999995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1460</v>
      </c>
      <c r="D14" s="5">
        <f>D15+D16</f>
        <v>1587.6179999999999</v>
      </c>
      <c r="E14" s="5">
        <f t="shared" si="0"/>
        <v>108.74095890410958</v>
      </c>
      <c r="F14" s="5">
        <f t="shared" si="1"/>
        <v>127.61799999999994</v>
      </c>
    </row>
    <row r="15" spans="1:6" s="6" customFormat="1" ht="15.75" customHeight="1">
      <c r="A15" s="7">
        <v>1060100000</v>
      </c>
      <c r="B15" s="11" t="s">
        <v>8</v>
      </c>
      <c r="C15" s="9">
        <v>360</v>
      </c>
      <c r="D15" s="10">
        <v>371.22931</v>
      </c>
      <c r="E15" s="9">
        <f t="shared" si="0"/>
        <v>103.11925277777777</v>
      </c>
      <c r="F15" s="9">
        <f>SUM(D15-C15)</f>
        <v>11.229309999999998</v>
      </c>
    </row>
    <row r="16" spans="1:6" ht="15.75" customHeight="1">
      <c r="A16" s="7">
        <v>1060600000</v>
      </c>
      <c r="B16" s="11" t="s">
        <v>7</v>
      </c>
      <c r="C16" s="9">
        <v>1100</v>
      </c>
      <c r="D16" s="10">
        <v>1216.38869</v>
      </c>
      <c r="E16" s="9">
        <f t="shared" si="0"/>
        <v>110.58079000000001</v>
      </c>
      <c r="F16" s="9">
        <f t="shared" si="1"/>
        <v>116.38869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4.84</v>
      </c>
      <c r="E17" s="5">
        <f t="shared" si="0"/>
        <v>60.5</v>
      </c>
      <c r="F17" s="5">
        <f t="shared" si="1"/>
        <v>-3.16</v>
      </c>
    </row>
    <row r="18" spans="1:6" ht="18" customHeight="1">
      <c r="A18" s="7">
        <v>1080400001</v>
      </c>
      <c r="B18" s="8" t="s">
        <v>219</v>
      </c>
      <c r="C18" s="9">
        <v>8</v>
      </c>
      <c r="D18" s="9">
        <v>4.84</v>
      </c>
      <c r="E18" s="9">
        <f t="shared" si="0"/>
        <v>60.5</v>
      </c>
      <c r="F18" s="9">
        <f t="shared" si="1"/>
        <v>-3.16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119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C26+C30+C32+C37</f>
        <v>956.66285000000005</v>
      </c>
      <c r="D25" s="5">
        <f>D26+D30+D32+D37+D35</f>
        <v>1731.2947799999999</v>
      </c>
      <c r="E25" s="5">
        <f t="shared" si="0"/>
        <v>180.97230178845138</v>
      </c>
      <c r="F25" s="5">
        <f t="shared" si="1"/>
        <v>774.6319299999999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130</v>
      </c>
      <c r="D26" s="224">
        <f>D27+D28+D29</f>
        <v>203.25954000000002</v>
      </c>
      <c r="E26" s="5">
        <f t="shared" si="0"/>
        <v>156.35349230769231</v>
      </c>
      <c r="F26" s="5">
        <f t="shared" si="1"/>
        <v>73.259540000000015</v>
      </c>
    </row>
    <row r="27" spans="1:6" ht="15.75" customHeight="1">
      <c r="A27" s="16">
        <v>1110502510</v>
      </c>
      <c r="B27" s="17" t="s">
        <v>217</v>
      </c>
      <c r="C27" s="12">
        <v>100</v>
      </c>
      <c r="D27" s="12">
        <v>149.25879</v>
      </c>
      <c r="E27" s="9">
        <f t="shared" si="0"/>
        <v>149.25879</v>
      </c>
      <c r="F27" s="9">
        <f t="shared" si="1"/>
        <v>49.258790000000005</v>
      </c>
    </row>
    <row r="28" spans="1:6" ht="17.25" customHeight="1">
      <c r="A28" s="7">
        <v>1110503510</v>
      </c>
      <c r="B28" s="11" t="s">
        <v>216</v>
      </c>
      <c r="C28" s="12">
        <v>30</v>
      </c>
      <c r="D28" s="10">
        <v>54.000749999999996</v>
      </c>
      <c r="E28" s="9">
        <f t="shared" si="0"/>
        <v>180.0025</v>
      </c>
      <c r="F28" s="9">
        <f t="shared" si="1"/>
        <v>24.000749999999996</v>
      </c>
    </row>
    <row r="29" spans="1:6" ht="33" customHeight="1">
      <c r="A29" s="7">
        <v>1110532000</v>
      </c>
      <c r="B29" s="8" t="s">
        <v>408</v>
      </c>
      <c r="C29" s="12"/>
      <c r="D29" s="10">
        <v>0</v>
      </c>
      <c r="E29" s="9"/>
      <c r="F29" s="9"/>
    </row>
    <row r="30" spans="1:6" s="15" customFormat="1" ht="15" customHeight="1">
      <c r="A30" s="68">
        <v>1130000000</v>
      </c>
      <c r="B30" s="69" t="s">
        <v>124</v>
      </c>
      <c r="C30" s="5">
        <f>C31</f>
        <v>50</v>
      </c>
      <c r="D30" s="5">
        <f>D31</f>
        <v>63.020650000000003</v>
      </c>
      <c r="E30" s="5">
        <f t="shared" si="0"/>
        <v>126.04130000000001</v>
      </c>
      <c r="F30" s="5">
        <f t="shared" si="1"/>
        <v>13.020650000000003</v>
      </c>
    </row>
    <row r="31" spans="1:6" ht="15.75" customHeight="1">
      <c r="A31" s="7">
        <v>1130206005</v>
      </c>
      <c r="B31" s="8" t="s">
        <v>215</v>
      </c>
      <c r="C31" s="9">
        <v>50</v>
      </c>
      <c r="D31" s="10">
        <v>63.020650000000003</v>
      </c>
      <c r="E31" s="9">
        <f t="shared" si="0"/>
        <v>126.04130000000001</v>
      </c>
      <c r="F31" s="9">
        <f t="shared" si="1"/>
        <v>13.020650000000003</v>
      </c>
    </row>
    <row r="32" spans="1:6" ht="18.75" customHeight="1">
      <c r="A32" s="70">
        <v>1140000000</v>
      </c>
      <c r="B32" s="71" t="s">
        <v>125</v>
      </c>
      <c r="C32" s="5">
        <f>C33+C34</f>
        <v>0</v>
      </c>
      <c r="D32" s="5">
        <f>D33+D34</f>
        <v>97.840500000000006</v>
      </c>
      <c r="E32" s="5" t="e">
        <f t="shared" si="0"/>
        <v>#DIV/0!</v>
      </c>
      <c r="F32" s="5">
        <f t="shared" si="1"/>
        <v>97.840500000000006</v>
      </c>
    </row>
    <row r="33" spans="1:7" ht="21.75" customHeight="1">
      <c r="A33" s="16">
        <v>1140200000</v>
      </c>
      <c r="B33" s="18" t="s">
        <v>126</v>
      </c>
      <c r="C33" s="9"/>
      <c r="D33" s="10">
        <v>97.840500000000006</v>
      </c>
      <c r="E33" s="9" t="e">
        <f t="shared" si="0"/>
        <v>#DIV/0!</v>
      </c>
      <c r="F33" s="9">
        <f t="shared" si="1"/>
        <v>97.840500000000006</v>
      </c>
    </row>
    <row r="34" spans="1:7" ht="21.75" customHeight="1">
      <c r="A34" s="7">
        <v>1140600000</v>
      </c>
      <c r="B34" s="8" t="s">
        <v>214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20.25" customHeight="1">
      <c r="A35" s="7">
        <v>1169000000</v>
      </c>
      <c r="B35" s="13" t="s">
        <v>316</v>
      </c>
      <c r="C35" s="9">
        <v>0</v>
      </c>
      <c r="D35" s="10">
        <f>D36</f>
        <v>218.01411999999999</v>
      </c>
      <c r="E35" s="9" t="e">
        <f>SUM(D35/C35*100)</f>
        <v>#DIV/0!</v>
      </c>
      <c r="F35" s="9">
        <f>SUM(D35-C35)</f>
        <v>218.01411999999999</v>
      </c>
    </row>
    <row r="36" spans="1:7" ht="30.75" customHeight="1">
      <c r="A36" s="7">
        <v>1160701010</v>
      </c>
      <c r="B36" s="8" t="s">
        <v>401</v>
      </c>
      <c r="C36" s="9">
        <v>0</v>
      </c>
      <c r="D36" s="10">
        <v>218.01411999999999</v>
      </c>
      <c r="E36" s="9" t="e">
        <f>SUM(D36/C36*100)</f>
        <v>#DIV/0!</v>
      </c>
      <c r="F36" s="9">
        <f>SUM(D36-C36)</f>
        <v>218.01411999999999</v>
      </c>
    </row>
    <row r="37" spans="1:7" ht="19.5" customHeight="1">
      <c r="A37" s="3">
        <v>1170000000</v>
      </c>
      <c r="B37" s="13" t="s">
        <v>128</v>
      </c>
      <c r="C37" s="5">
        <f>C38+C39</f>
        <v>776.66285000000005</v>
      </c>
      <c r="D37" s="5">
        <f>D38+D39</f>
        <v>1149.1599699999999</v>
      </c>
      <c r="E37" s="5">
        <f t="shared" si="0"/>
        <v>147.9612382644541</v>
      </c>
      <c r="F37" s="5">
        <f t="shared" si="1"/>
        <v>372.49711999999988</v>
      </c>
    </row>
    <row r="38" spans="1:7" ht="15.75" customHeight="1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 ht="18.75" customHeight="1">
      <c r="A39" s="7">
        <v>1171503010</v>
      </c>
      <c r="B39" s="11" t="s">
        <v>407</v>
      </c>
      <c r="C39" s="9">
        <v>776.66285000000005</v>
      </c>
      <c r="D39" s="10">
        <v>1149.1599699999999</v>
      </c>
      <c r="E39" s="9">
        <f t="shared" si="0"/>
        <v>147.9612382644541</v>
      </c>
      <c r="F39" s="9">
        <f t="shared" si="1"/>
        <v>372.49711999999988</v>
      </c>
    </row>
    <row r="40" spans="1:7" s="6" customFormat="1" ht="20.25" customHeight="1">
      <c r="A40" s="3">
        <v>1000000000</v>
      </c>
      <c r="B40" s="4" t="s">
        <v>16</v>
      </c>
      <c r="C40" s="252">
        <f>SUM(C4,C25)</f>
        <v>3258.4828499999999</v>
      </c>
      <c r="D40" s="252">
        <f>SUM(D4,D25)</f>
        <v>4301.8335399999996</v>
      </c>
      <c r="E40" s="5">
        <f t="shared" si="0"/>
        <v>132.01952374860588</v>
      </c>
      <c r="F40" s="5">
        <f t="shared" si="1"/>
        <v>1043.3506899999998</v>
      </c>
    </row>
    <row r="41" spans="1:7" s="6" customFormat="1">
      <c r="A41" s="3">
        <v>2000000000</v>
      </c>
      <c r="B41" s="4" t="s">
        <v>17</v>
      </c>
      <c r="C41" s="5">
        <f>C42+C44+C46+C47+C49+C50+C48+C43+C45</f>
        <v>11167.23504</v>
      </c>
      <c r="D41" s="224">
        <f>D42+D44+D46+D47+D49+D50+D43+D48</f>
        <v>10911.96184</v>
      </c>
      <c r="E41" s="5">
        <f t="shared" si="0"/>
        <v>97.714087694172875</v>
      </c>
      <c r="F41" s="5">
        <f t="shared" si="1"/>
        <v>-255.27319999999963</v>
      </c>
      <c r="G41" s="19"/>
    </row>
    <row r="42" spans="1:7">
      <c r="A42" s="16">
        <v>2021000000</v>
      </c>
      <c r="B42" s="17" t="s">
        <v>18</v>
      </c>
      <c r="C42" s="98">
        <v>3478.3</v>
      </c>
      <c r="D42" s="20">
        <v>3478.3</v>
      </c>
      <c r="E42" s="9">
        <f t="shared" si="0"/>
        <v>100</v>
      </c>
      <c r="F42" s="9">
        <f t="shared" si="1"/>
        <v>0</v>
      </c>
    </row>
    <row r="43" spans="1:7" ht="17.25" hidden="1" customHeight="1">
      <c r="A43" s="16">
        <v>2021500200</v>
      </c>
      <c r="B43" s="17" t="s">
        <v>223</v>
      </c>
      <c r="C43" s="12"/>
      <c r="D43" s="20">
        <v>0</v>
      </c>
      <c r="E43" s="9" t="e">
        <f>SUM(D43/C43*100)</f>
        <v>#DIV/0!</v>
      </c>
      <c r="F43" s="9">
        <f>SUM(D43-C43)</f>
        <v>0</v>
      </c>
    </row>
    <row r="44" spans="1:7" ht="19.5" customHeight="1">
      <c r="A44" s="16">
        <v>2022000000</v>
      </c>
      <c r="B44" s="17" t="s">
        <v>19</v>
      </c>
      <c r="C44" s="12">
        <v>5605.0820800000001</v>
      </c>
      <c r="D44" s="10">
        <v>5434.8999400000002</v>
      </c>
      <c r="E44" s="9">
        <f t="shared" si="0"/>
        <v>96.963788619487985</v>
      </c>
      <c r="F44" s="9">
        <f t="shared" si="1"/>
        <v>-170.18213999999989</v>
      </c>
    </row>
    <row r="45" spans="1:7" hidden="1">
      <c r="A45" s="16">
        <v>2022999910</v>
      </c>
      <c r="B45" s="18" t="s">
        <v>323</v>
      </c>
      <c r="C45" s="12">
        <v>0</v>
      </c>
      <c r="D45" s="10">
        <v>0</v>
      </c>
      <c r="E45" s="9" t="e">
        <f>SUM(D45/C45*100)</f>
        <v>#DIV/0!</v>
      </c>
      <c r="F45" s="9">
        <f>SUM(D45-C45)</f>
        <v>0</v>
      </c>
    </row>
    <row r="46" spans="1:7" ht="17.25" customHeight="1">
      <c r="A46" s="16">
        <v>2023000000</v>
      </c>
      <c r="B46" s="17" t="s">
        <v>20</v>
      </c>
      <c r="C46" s="12">
        <v>278.29858999999999</v>
      </c>
      <c r="D46" s="180">
        <v>278.29858999999999</v>
      </c>
      <c r="E46" s="9">
        <f t="shared" si="0"/>
        <v>100</v>
      </c>
      <c r="F46" s="9">
        <f t="shared" si="1"/>
        <v>0</v>
      </c>
    </row>
    <row r="47" spans="1:7" ht="19.5" customHeight="1">
      <c r="A47" s="16">
        <v>2020400000</v>
      </c>
      <c r="B47" s="17" t="s">
        <v>21</v>
      </c>
      <c r="C47" s="12">
        <v>1805.5543700000001</v>
      </c>
      <c r="D47" s="181">
        <v>1720.4633100000001</v>
      </c>
      <c r="E47" s="9">
        <f t="shared" si="0"/>
        <v>95.287261274774011</v>
      </c>
      <c r="F47" s="9">
        <f t="shared" si="1"/>
        <v>-85.09105999999997</v>
      </c>
    </row>
    <row r="48" spans="1:7" ht="20.25" customHeight="1">
      <c r="A48" s="7">
        <v>2070500010</v>
      </c>
      <c r="B48" s="18" t="s">
        <v>276</v>
      </c>
      <c r="C48" s="12"/>
      <c r="D48" s="181"/>
      <c r="E48" s="9" t="e">
        <f t="shared" si="0"/>
        <v>#DIV/0!</v>
      </c>
      <c r="F48" s="9">
        <f t="shared" si="1"/>
        <v>0</v>
      </c>
    </row>
    <row r="49" spans="1:7" ht="19.5" hidden="1" customHeight="1">
      <c r="A49" s="16">
        <v>2020900000</v>
      </c>
      <c r="B49" s="18" t="s">
        <v>22</v>
      </c>
      <c r="C49" s="12"/>
      <c r="D49" s="181"/>
      <c r="E49" s="9" t="e">
        <f t="shared" si="0"/>
        <v>#DIV/0!</v>
      </c>
      <c r="F49" s="9">
        <f t="shared" si="1"/>
        <v>0</v>
      </c>
    </row>
    <row r="50" spans="1:7" ht="0.75" hidden="1" customHeight="1">
      <c r="A50" s="7">
        <v>2190500005</v>
      </c>
      <c r="B50" s="11" t="s">
        <v>23</v>
      </c>
      <c r="C50" s="14"/>
      <c r="D50" s="14"/>
      <c r="E50" s="5"/>
      <c r="F50" s="5">
        <f>SUM(D50-C50)</f>
        <v>0</v>
      </c>
    </row>
    <row r="51" spans="1:7" s="6" customFormat="1" ht="3" hidden="1" customHeight="1">
      <c r="A51" s="3">
        <v>3000000000</v>
      </c>
      <c r="B51" s="13" t="s">
        <v>24</v>
      </c>
      <c r="C51" s="120">
        <v>0</v>
      </c>
      <c r="D51" s="14">
        <v>0</v>
      </c>
      <c r="E51" s="5" t="e">
        <f t="shared" si="0"/>
        <v>#DIV/0!</v>
      </c>
      <c r="F51" s="5">
        <f t="shared" si="1"/>
        <v>0</v>
      </c>
    </row>
    <row r="52" spans="1:7" s="6" customFormat="1" ht="17.25" customHeight="1">
      <c r="A52" s="3"/>
      <c r="B52" s="4" t="s">
        <v>25</v>
      </c>
      <c r="C52" s="240">
        <f>C40+C41</f>
        <v>14425.71789</v>
      </c>
      <c r="D52" s="241">
        <f>D40+D41</f>
        <v>15213.79538</v>
      </c>
      <c r="E52" s="5">
        <f t="shared" si="0"/>
        <v>105.46300361624499</v>
      </c>
      <c r="F52" s="5">
        <f t="shared" si="1"/>
        <v>788.07748999999967</v>
      </c>
      <c r="G52" s="193"/>
    </row>
    <row r="53" spans="1:7" s="6" customFormat="1">
      <c r="A53" s="3"/>
      <c r="B53" s="21" t="s">
        <v>299</v>
      </c>
      <c r="C53" s="92">
        <f>C52-C100</f>
        <v>-310.18125999999938</v>
      </c>
      <c r="D53" s="92">
        <f>D52-D100</f>
        <v>1636.5421000000006</v>
      </c>
      <c r="E53" s="22"/>
      <c r="F53" s="22"/>
    </row>
    <row r="54" spans="1:7" ht="23.25" customHeight="1">
      <c r="A54" s="23"/>
      <c r="B54" s="24"/>
      <c r="C54" s="173"/>
      <c r="D54" s="173"/>
      <c r="E54" s="130"/>
      <c r="F54" s="91"/>
    </row>
    <row r="55" spans="1:7" ht="65.25" customHeight="1">
      <c r="A55" s="28" t="s">
        <v>0</v>
      </c>
      <c r="B55" s="28" t="s">
        <v>26</v>
      </c>
      <c r="C55" s="72" t="s">
        <v>395</v>
      </c>
      <c r="D55" s="399" t="s">
        <v>410</v>
      </c>
      <c r="E55" s="72" t="s">
        <v>2</v>
      </c>
      <c r="F55" s="73" t="s">
        <v>3</v>
      </c>
    </row>
    <row r="56" spans="1:7" ht="19.5" customHeight="1">
      <c r="A56" s="29">
        <v>1</v>
      </c>
      <c r="B56" s="28">
        <v>2</v>
      </c>
      <c r="C56" s="86">
        <v>3</v>
      </c>
      <c r="D56" s="86">
        <v>4</v>
      </c>
      <c r="E56" s="86">
        <v>5</v>
      </c>
      <c r="F56" s="86">
        <v>6</v>
      </c>
    </row>
    <row r="57" spans="1:7" s="6" customFormat="1">
      <c r="A57" s="30" t="s">
        <v>27</v>
      </c>
      <c r="B57" s="31" t="s">
        <v>28</v>
      </c>
      <c r="C57" s="32">
        <f>C58+C59+C60+C61+C62+C64+C63</f>
        <v>1880.068</v>
      </c>
      <c r="D57" s="33">
        <f>D58+D59+D60+D61+D62+D64+D63</f>
        <v>1734.7407799999999</v>
      </c>
      <c r="E57" s="34">
        <f>SUM(D57/C57*100)</f>
        <v>92.270108315231141</v>
      </c>
      <c r="F57" s="34">
        <f>SUM(D57-C57)</f>
        <v>-145.32722000000012</v>
      </c>
    </row>
    <row r="58" spans="1:7" s="6" customFormat="1" ht="0.75" hidden="1" customHeight="1">
      <c r="A58" s="35" t="s">
        <v>29</v>
      </c>
      <c r="B58" s="36" t="s">
        <v>30</v>
      </c>
      <c r="C58" s="37"/>
      <c r="D58" s="37"/>
      <c r="E58" s="38"/>
      <c r="F58" s="38"/>
    </row>
    <row r="59" spans="1:7" ht="18" customHeight="1">
      <c r="A59" s="35" t="s">
        <v>31</v>
      </c>
      <c r="B59" s="39" t="s">
        <v>32</v>
      </c>
      <c r="C59" s="37">
        <v>1853.566</v>
      </c>
      <c r="D59" s="37">
        <v>1718.2387799999999</v>
      </c>
      <c r="E59" s="38">
        <f t="shared" ref="E59:E100" si="3">SUM(D59/C59*100)</f>
        <v>92.699088136057725</v>
      </c>
      <c r="F59" s="38">
        <f t="shared" ref="F59:F100" si="4">SUM(D59-C59)</f>
        <v>-135.32722000000012</v>
      </c>
    </row>
    <row r="60" spans="1:7" ht="16.5" hidden="1" customHeight="1">
      <c r="A60" s="35" t="s">
        <v>33</v>
      </c>
      <c r="B60" s="39" t="s">
        <v>34</v>
      </c>
      <c r="C60" s="37"/>
      <c r="D60" s="37"/>
      <c r="E60" s="38"/>
      <c r="F60" s="38">
        <f t="shared" si="4"/>
        <v>0</v>
      </c>
    </row>
    <row r="61" spans="1:7" ht="31.5" hidden="1" customHeight="1">
      <c r="A61" s="35" t="s">
        <v>35</v>
      </c>
      <c r="B61" s="39" t="s">
        <v>36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7" ht="15.75" customHeight="1">
      <c r="A62" s="35" t="s">
        <v>37</v>
      </c>
      <c r="B62" s="39" t="s">
        <v>38</v>
      </c>
      <c r="C62" s="37"/>
      <c r="D62" s="37">
        <v>0</v>
      </c>
      <c r="E62" s="38" t="e">
        <f t="shared" si="3"/>
        <v>#DIV/0!</v>
      </c>
      <c r="F62" s="38">
        <f t="shared" si="4"/>
        <v>0</v>
      </c>
    </row>
    <row r="63" spans="1:7" ht="15.75" customHeight="1">
      <c r="A63" s="35" t="s">
        <v>39</v>
      </c>
      <c r="B63" s="39" t="s">
        <v>40</v>
      </c>
      <c r="C63" s="40">
        <v>10</v>
      </c>
      <c r="D63" s="40">
        <v>0</v>
      </c>
      <c r="E63" s="38">
        <f t="shared" si="3"/>
        <v>0</v>
      </c>
      <c r="F63" s="38">
        <f t="shared" si="4"/>
        <v>-10</v>
      </c>
    </row>
    <row r="64" spans="1:7" ht="18" customHeight="1">
      <c r="A64" s="35" t="s">
        <v>41</v>
      </c>
      <c r="B64" s="39" t="s">
        <v>42</v>
      </c>
      <c r="C64" s="37">
        <v>16.501999999999999</v>
      </c>
      <c r="D64" s="37">
        <v>16.501999999999999</v>
      </c>
      <c r="E64" s="38">
        <f t="shared" si="3"/>
        <v>100</v>
      </c>
      <c r="F64" s="38">
        <f t="shared" si="4"/>
        <v>0</v>
      </c>
    </row>
    <row r="65" spans="1:7" s="6" customFormat="1">
      <c r="A65" s="41" t="s">
        <v>43</v>
      </c>
      <c r="B65" s="42" t="s">
        <v>44</v>
      </c>
      <c r="C65" s="32">
        <f>C66</f>
        <v>264.00599</v>
      </c>
      <c r="D65" s="32">
        <f>D66</f>
        <v>264.00599</v>
      </c>
      <c r="E65" s="34">
        <f t="shared" si="3"/>
        <v>100</v>
      </c>
      <c r="F65" s="34">
        <f t="shared" si="4"/>
        <v>0</v>
      </c>
    </row>
    <row r="66" spans="1:7">
      <c r="A66" s="43" t="s">
        <v>45</v>
      </c>
      <c r="B66" s="44" t="s">
        <v>46</v>
      </c>
      <c r="C66" s="37">
        <v>264.00599</v>
      </c>
      <c r="D66" s="37">
        <v>264.00599</v>
      </c>
      <c r="E66" s="38">
        <f t="shared" si="3"/>
        <v>100</v>
      </c>
      <c r="F66" s="38">
        <f t="shared" si="4"/>
        <v>0</v>
      </c>
    </row>
    <row r="67" spans="1:7" s="6" customFormat="1" ht="18.75" customHeight="1">
      <c r="A67" s="30" t="s">
        <v>47</v>
      </c>
      <c r="B67" s="31" t="s">
        <v>48</v>
      </c>
      <c r="C67" s="32">
        <f>C71+C70+C69+C68+C72</f>
        <v>18.5</v>
      </c>
      <c r="D67" s="32">
        <f>SUM(D70+D71+D72)</f>
        <v>11.561340000000001</v>
      </c>
      <c r="E67" s="34">
        <f t="shared" si="3"/>
        <v>62.493729729729743</v>
      </c>
      <c r="F67" s="34">
        <f t="shared" si="4"/>
        <v>-6.9386599999999987</v>
      </c>
    </row>
    <row r="68" spans="1:7" hidden="1">
      <c r="A68" s="35" t="s">
        <v>49</v>
      </c>
      <c r="B68" s="39" t="s">
        <v>50</v>
      </c>
      <c r="C68" s="37"/>
      <c r="D68" s="37"/>
      <c r="E68" s="38" t="e">
        <f t="shared" si="3"/>
        <v>#DIV/0!</v>
      </c>
      <c r="F68" s="38">
        <f t="shared" si="4"/>
        <v>0</v>
      </c>
    </row>
    <row r="69" spans="1:7" hidden="1">
      <c r="A69" s="45" t="s">
        <v>51</v>
      </c>
      <c r="B69" s="39" t="s">
        <v>52</v>
      </c>
      <c r="C69" s="37"/>
      <c r="D69" s="37"/>
      <c r="E69" s="38" t="e">
        <f t="shared" si="3"/>
        <v>#DIV/0!</v>
      </c>
      <c r="F69" s="38">
        <f t="shared" si="4"/>
        <v>0</v>
      </c>
    </row>
    <row r="70" spans="1:7" ht="15.75" customHeight="1">
      <c r="A70" s="46" t="s">
        <v>53</v>
      </c>
      <c r="B70" s="47" t="s">
        <v>54</v>
      </c>
      <c r="C70" s="37">
        <v>3</v>
      </c>
      <c r="D70" s="37">
        <v>2.83134</v>
      </c>
      <c r="E70" s="38">
        <f t="shared" si="3"/>
        <v>94.378</v>
      </c>
      <c r="F70" s="38">
        <f t="shared" si="4"/>
        <v>-0.16866000000000003</v>
      </c>
    </row>
    <row r="71" spans="1:7" ht="15.75" customHeight="1">
      <c r="A71" s="46" t="s">
        <v>210</v>
      </c>
      <c r="B71" s="47" t="s">
        <v>211</v>
      </c>
      <c r="C71" s="37">
        <v>13.5</v>
      </c>
      <c r="D71" s="37">
        <v>6.73</v>
      </c>
      <c r="E71" s="38">
        <f>SUM(D71/C71*100)</f>
        <v>49.851851851851855</v>
      </c>
      <c r="F71" s="38">
        <f>SUM(D71-C71)</f>
        <v>-6.77</v>
      </c>
    </row>
    <row r="72" spans="1:7" ht="15.75" customHeight="1">
      <c r="A72" s="46" t="s">
        <v>331</v>
      </c>
      <c r="B72" s="47" t="s">
        <v>386</v>
      </c>
      <c r="C72" s="37">
        <v>2</v>
      </c>
      <c r="D72" s="37">
        <v>2</v>
      </c>
      <c r="E72" s="38"/>
      <c r="F72" s="38"/>
    </row>
    <row r="73" spans="1:7" s="6" customFormat="1">
      <c r="A73" s="30" t="s">
        <v>55</v>
      </c>
      <c r="B73" s="31" t="s">
        <v>56</v>
      </c>
      <c r="C73" s="48">
        <f>SUM(C74:C77)</f>
        <v>7933.1311699999997</v>
      </c>
      <c r="D73" s="48">
        <f>SUM(D74:D77)</f>
        <v>7505.4548999999997</v>
      </c>
      <c r="E73" s="34">
        <f t="shared" si="3"/>
        <v>94.608985269053605</v>
      </c>
      <c r="F73" s="34">
        <f t="shared" si="4"/>
        <v>-427.67626999999993</v>
      </c>
    </row>
    <row r="74" spans="1:7" ht="20.25" customHeight="1">
      <c r="A74" s="35" t="s">
        <v>57</v>
      </c>
      <c r="B74" s="39" t="s">
        <v>58</v>
      </c>
      <c r="C74" s="49">
        <v>14.2926</v>
      </c>
      <c r="D74" s="37">
        <v>14.2926</v>
      </c>
      <c r="E74" s="38">
        <f t="shared" si="3"/>
        <v>100</v>
      </c>
      <c r="F74" s="38">
        <f t="shared" si="4"/>
        <v>0</v>
      </c>
    </row>
    <row r="75" spans="1:7" s="6" customFormat="1" ht="21" hidden="1" customHeight="1">
      <c r="A75" s="35" t="s">
        <v>59</v>
      </c>
      <c r="B75" s="39" t="s">
        <v>60</v>
      </c>
      <c r="C75" s="49"/>
      <c r="D75" s="37">
        <v>0</v>
      </c>
      <c r="E75" s="38" t="e">
        <f t="shared" si="3"/>
        <v>#DIV/0!</v>
      </c>
      <c r="F75" s="38">
        <f t="shared" si="4"/>
        <v>0</v>
      </c>
      <c r="G75" s="50"/>
    </row>
    <row r="76" spans="1:7">
      <c r="A76" s="35" t="s">
        <v>61</v>
      </c>
      <c r="B76" s="39" t="s">
        <v>62</v>
      </c>
      <c r="C76" s="49">
        <v>7731.5635700000003</v>
      </c>
      <c r="D76" s="37">
        <v>7431.6623</v>
      </c>
      <c r="E76" s="38">
        <f t="shared" si="3"/>
        <v>96.121078650071809</v>
      </c>
      <c r="F76" s="38">
        <f t="shared" si="4"/>
        <v>-299.9012700000003</v>
      </c>
    </row>
    <row r="77" spans="1:7">
      <c r="A77" s="35" t="s">
        <v>63</v>
      </c>
      <c r="B77" s="39" t="s">
        <v>64</v>
      </c>
      <c r="C77" s="49">
        <v>187.27500000000001</v>
      </c>
      <c r="D77" s="37">
        <v>59.5</v>
      </c>
      <c r="E77" s="38">
        <f t="shared" si="3"/>
        <v>31.771459084234415</v>
      </c>
      <c r="F77" s="38">
        <f t="shared" si="4"/>
        <v>-127.77500000000001</v>
      </c>
    </row>
    <row r="78" spans="1:7" s="6" customFormat="1" ht="18" customHeight="1">
      <c r="A78" s="30" t="s">
        <v>65</v>
      </c>
      <c r="B78" s="31" t="s">
        <v>66</v>
      </c>
      <c r="C78" s="32">
        <f>SUM(C79:C82)</f>
        <v>2777.0939900000003</v>
      </c>
      <c r="D78" s="32">
        <f>SUM(D79:D82)</f>
        <v>2203.6188700000002</v>
      </c>
      <c r="E78" s="34">
        <f t="shared" si="3"/>
        <v>79.349812355468757</v>
      </c>
      <c r="F78" s="34">
        <f t="shared" si="4"/>
        <v>-573.47512000000006</v>
      </c>
    </row>
    <row r="79" spans="1:7" hidden="1">
      <c r="A79" s="35" t="s">
        <v>67</v>
      </c>
      <c r="B79" s="51" t="s">
        <v>68</v>
      </c>
      <c r="C79" s="37"/>
      <c r="D79" s="37"/>
      <c r="E79" s="38" t="e">
        <f t="shared" si="3"/>
        <v>#DIV/0!</v>
      </c>
      <c r="F79" s="38">
        <f t="shared" si="4"/>
        <v>0</v>
      </c>
    </row>
    <row r="80" spans="1:7" ht="15.75" customHeight="1">
      <c r="A80" s="35" t="s">
        <v>69</v>
      </c>
      <c r="B80" s="51" t="s">
        <v>70</v>
      </c>
      <c r="C80" s="37">
        <v>1404.96199</v>
      </c>
      <c r="D80" s="37">
        <v>1130.10887</v>
      </c>
      <c r="E80" s="38">
        <f t="shared" si="3"/>
        <v>80.436971109802059</v>
      </c>
      <c r="F80" s="38">
        <f t="shared" si="4"/>
        <v>-274.85311999999999</v>
      </c>
    </row>
    <row r="81" spans="1:6" ht="16.5" customHeight="1">
      <c r="A81" s="35" t="s">
        <v>71</v>
      </c>
      <c r="B81" s="39" t="s">
        <v>72</v>
      </c>
      <c r="C81" s="37">
        <v>1372.1320000000001</v>
      </c>
      <c r="D81" s="37">
        <v>1073.51</v>
      </c>
      <c r="E81" s="38">
        <f t="shared" si="3"/>
        <v>78.236641955730207</v>
      </c>
      <c r="F81" s="38">
        <f t="shared" si="4"/>
        <v>-298.62200000000007</v>
      </c>
    </row>
    <row r="82" spans="1:6" ht="31.5" hidden="1">
      <c r="A82" s="35" t="s">
        <v>247</v>
      </c>
      <c r="B82" s="39" t="s">
        <v>257</v>
      </c>
      <c r="C82" s="37">
        <v>0</v>
      </c>
      <c r="D82" s="37">
        <v>0</v>
      </c>
      <c r="E82" s="38" t="e">
        <f t="shared" si="3"/>
        <v>#DIV/0!</v>
      </c>
      <c r="F82" s="38">
        <f t="shared" si="4"/>
        <v>0</v>
      </c>
    </row>
    <row r="83" spans="1:6" s="6" customFormat="1">
      <c r="A83" s="30" t="s">
        <v>81</v>
      </c>
      <c r="B83" s="31" t="s">
        <v>82</v>
      </c>
      <c r="C83" s="32">
        <f>C84</f>
        <v>1819.1</v>
      </c>
      <c r="D83" s="32">
        <f>SUM(D84)</f>
        <v>1813.8714</v>
      </c>
      <c r="E83" s="34">
        <f t="shared" si="3"/>
        <v>99.712572151063711</v>
      </c>
      <c r="F83" s="34">
        <f t="shared" si="4"/>
        <v>-5.2285999999999149</v>
      </c>
    </row>
    <row r="84" spans="1:6" ht="16.5" customHeight="1">
      <c r="A84" s="35" t="s">
        <v>83</v>
      </c>
      <c r="B84" s="39" t="s">
        <v>225</v>
      </c>
      <c r="C84" s="37">
        <v>1819.1</v>
      </c>
      <c r="D84" s="37">
        <v>1813.8714</v>
      </c>
      <c r="E84" s="38">
        <f t="shared" si="3"/>
        <v>99.712572151063711</v>
      </c>
      <c r="F84" s="38">
        <f t="shared" si="4"/>
        <v>-5.2285999999999149</v>
      </c>
    </row>
    <row r="85" spans="1:6" s="6" customFormat="1" ht="18" hidden="1" customHeight="1">
      <c r="A85" s="52">
        <v>1000</v>
      </c>
      <c r="B85" s="31" t="s">
        <v>84</v>
      </c>
      <c r="C85" s="32">
        <f>SUM(C86:C89)</f>
        <v>0</v>
      </c>
      <c r="D85" s="32">
        <f>SUM(D86:D89)</f>
        <v>0</v>
      </c>
      <c r="E85" s="34" t="e">
        <f t="shared" si="3"/>
        <v>#DIV/0!</v>
      </c>
      <c r="F85" s="34">
        <f t="shared" si="4"/>
        <v>0</v>
      </c>
    </row>
    <row r="86" spans="1:6" ht="0.75" hidden="1" customHeight="1">
      <c r="A86" s="53">
        <v>1001</v>
      </c>
      <c r="B86" s="54" t="s">
        <v>85</v>
      </c>
      <c r="C86" s="37"/>
      <c r="D86" s="32">
        <v>0</v>
      </c>
      <c r="E86" s="38" t="e">
        <f t="shared" si="3"/>
        <v>#DIV/0!</v>
      </c>
      <c r="F86" s="38">
        <f t="shared" si="4"/>
        <v>0</v>
      </c>
    </row>
    <row r="87" spans="1:6" ht="18.75" hidden="1" customHeight="1">
      <c r="A87" s="53">
        <v>1003</v>
      </c>
      <c r="B87" s="54" t="s">
        <v>86</v>
      </c>
      <c r="C87" s="37">
        <v>0</v>
      </c>
      <c r="D87" s="32">
        <v>0</v>
      </c>
      <c r="E87" s="38" t="e">
        <f t="shared" si="3"/>
        <v>#DIV/0!</v>
      </c>
      <c r="F87" s="38">
        <f t="shared" si="4"/>
        <v>0</v>
      </c>
    </row>
    <row r="88" spans="1:6" ht="19.5" hidden="1" customHeight="1">
      <c r="A88" s="53">
        <v>1004</v>
      </c>
      <c r="B88" s="54" t="s">
        <v>87</v>
      </c>
      <c r="C88" s="37">
        <v>0</v>
      </c>
      <c r="D88" s="32">
        <v>0</v>
      </c>
      <c r="E88" s="38" t="e">
        <f t="shared" si="3"/>
        <v>#DIV/0!</v>
      </c>
      <c r="F88" s="38">
        <f t="shared" si="4"/>
        <v>0</v>
      </c>
    </row>
    <row r="89" spans="1:6" ht="18" hidden="1" customHeight="1">
      <c r="A89" s="35" t="s">
        <v>88</v>
      </c>
      <c r="B89" s="39" t="s">
        <v>89</v>
      </c>
      <c r="C89" s="37">
        <v>0</v>
      </c>
      <c r="D89" s="37">
        <v>0</v>
      </c>
      <c r="E89" s="38"/>
      <c r="F89" s="38">
        <f t="shared" si="4"/>
        <v>0</v>
      </c>
    </row>
    <row r="90" spans="1:6" ht="15.75" customHeight="1">
      <c r="A90" s="30" t="s">
        <v>90</v>
      </c>
      <c r="B90" s="31" t="s">
        <v>91</v>
      </c>
      <c r="C90" s="32">
        <f>C91+C92+C93+C94+C95</f>
        <v>44</v>
      </c>
      <c r="D90" s="32">
        <f>D91+D92+D93+D94+D95</f>
        <v>44</v>
      </c>
      <c r="E90" s="38">
        <f t="shared" si="3"/>
        <v>100</v>
      </c>
      <c r="F90" s="22">
        <f>F91+F92+F93+F94+F95</f>
        <v>0</v>
      </c>
    </row>
    <row r="91" spans="1:6" ht="19.5" customHeight="1">
      <c r="A91" s="35" t="s">
        <v>92</v>
      </c>
      <c r="B91" s="39" t="s">
        <v>93</v>
      </c>
      <c r="C91" s="37">
        <v>44</v>
      </c>
      <c r="D91" s="37">
        <v>44</v>
      </c>
      <c r="E91" s="38">
        <f t="shared" si="3"/>
        <v>100</v>
      </c>
      <c r="F91" s="38">
        <f>SUM(D91-C91)</f>
        <v>0</v>
      </c>
    </row>
    <row r="92" spans="1:6" ht="15" hidden="1" customHeight="1">
      <c r="A92" s="35" t="s">
        <v>94</v>
      </c>
      <c r="B92" s="39" t="s">
        <v>95</v>
      </c>
      <c r="C92" s="37"/>
      <c r="D92" s="37"/>
      <c r="E92" s="38" t="e">
        <f t="shared" si="3"/>
        <v>#DIV/0!</v>
      </c>
      <c r="F92" s="38">
        <f>SUM(D92-C92)</f>
        <v>0</v>
      </c>
    </row>
    <row r="93" spans="1:6" ht="15" hidden="1" customHeight="1">
      <c r="A93" s="35" t="s">
        <v>96</v>
      </c>
      <c r="B93" s="39" t="s">
        <v>97</v>
      </c>
      <c r="C93" s="37"/>
      <c r="D93" s="37"/>
      <c r="E93" s="38" t="e">
        <f t="shared" si="3"/>
        <v>#DIV/0!</v>
      </c>
      <c r="F93" s="38"/>
    </row>
    <row r="94" spans="1:6" ht="15" hidden="1" customHeight="1">
      <c r="A94" s="35" t="s">
        <v>98</v>
      </c>
      <c r="B94" s="39" t="s">
        <v>99</v>
      </c>
      <c r="C94" s="37"/>
      <c r="D94" s="37"/>
      <c r="E94" s="38" t="e">
        <f t="shared" si="3"/>
        <v>#DIV/0!</v>
      </c>
      <c r="F94" s="38"/>
    </row>
    <row r="95" spans="1:6" ht="13.5" hidden="1" customHeight="1">
      <c r="A95" s="35" t="s">
        <v>100</v>
      </c>
      <c r="B95" s="39" t="s">
        <v>101</v>
      </c>
      <c r="C95" s="37"/>
      <c r="D95" s="37"/>
      <c r="E95" s="38" t="e">
        <f t="shared" si="3"/>
        <v>#DIV/0!</v>
      </c>
      <c r="F95" s="38"/>
    </row>
    <row r="96" spans="1:6" s="6" customFormat="1" ht="0.75" hidden="1" customHeight="1">
      <c r="A96" s="52">
        <v>1400</v>
      </c>
      <c r="B96" s="56" t="s">
        <v>109</v>
      </c>
      <c r="C96" s="48">
        <f>C97+C98+C99</f>
        <v>0</v>
      </c>
      <c r="D96" s="48">
        <f>SUM(D97:D99)</f>
        <v>0</v>
      </c>
      <c r="E96" s="34" t="e">
        <f t="shared" si="3"/>
        <v>#DIV/0!</v>
      </c>
      <c r="F96" s="34">
        <f t="shared" si="4"/>
        <v>0</v>
      </c>
    </row>
    <row r="97" spans="1:6" ht="15" hidden="1" customHeight="1">
      <c r="A97" s="53">
        <v>1401</v>
      </c>
      <c r="B97" s="54" t="s">
        <v>110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6" ht="57.75" hidden="1" customHeight="1">
      <c r="A98" s="53">
        <v>1402</v>
      </c>
      <c r="B98" s="54" t="s">
        <v>111</v>
      </c>
      <c r="C98" s="49"/>
      <c r="D98" s="37"/>
      <c r="E98" s="38" t="e">
        <f t="shared" si="3"/>
        <v>#DIV/0!</v>
      </c>
      <c r="F98" s="38">
        <f t="shared" si="4"/>
        <v>0</v>
      </c>
    </row>
    <row r="99" spans="1:6" ht="15" hidden="1" customHeight="1">
      <c r="A99" s="53">
        <v>1403</v>
      </c>
      <c r="B99" s="54" t="s">
        <v>112</v>
      </c>
      <c r="C99" s="49">
        <v>0</v>
      </c>
      <c r="D99" s="37">
        <v>0</v>
      </c>
      <c r="E99" s="38" t="e">
        <f t="shared" si="3"/>
        <v>#DIV/0!</v>
      </c>
      <c r="F99" s="38">
        <f t="shared" si="4"/>
        <v>0</v>
      </c>
    </row>
    <row r="100" spans="1:6" s="6" customFormat="1" ht="16.5" customHeight="1">
      <c r="A100" s="52"/>
      <c r="B100" s="57" t="s">
        <v>113</v>
      </c>
      <c r="C100" s="243">
        <f>C57+C65+C67+C73+C78+C83+C85+C90+C96</f>
        <v>14735.899149999999</v>
      </c>
      <c r="D100" s="243">
        <f>D57+D65+D67+D73+D78+D83+D85+D90+D96</f>
        <v>13577.253279999999</v>
      </c>
      <c r="E100" s="34">
        <f t="shared" si="3"/>
        <v>92.137257060421717</v>
      </c>
      <c r="F100" s="34">
        <f t="shared" si="4"/>
        <v>-1158.6458700000003</v>
      </c>
    </row>
    <row r="101" spans="1:6" ht="20.25" customHeight="1">
      <c r="C101" s="225"/>
      <c r="D101" s="226"/>
    </row>
    <row r="102" spans="1:6" s="65" customFormat="1" ht="13.5" customHeight="1">
      <c r="A102" s="63" t="s">
        <v>114</v>
      </c>
      <c r="B102" s="63"/>
      <c r="C102" s="64"/>
      <c r="D102" s="64"/>
    </row>
    <row r="103" spans="1:6" s="65" customFormat="1" ht="12.75">
      <c r="A103" s="66" t="s">
        <v>115</v>
      </c>
      <c r="B103" s="66"/>
      <c r="C103" s="132" t="s">
        <v>116</v>
      </c>
      <c r="D103" s="132"/>
    </row>
    <row r="104" spans="1:6" ht="5.25" customHeight="1"/>
    <row r="143" hidden="1"/>
  </sheetData>
  <customSheetViews>
    <customSheetView guid="{61528DAC-5C4C-48F4-ADE2-8A724B05A086}" scale="70" showPageBreaks="1" hiddenRows="1" state="hidden" view="pageBreakPreview" topLeftCell="A12">
      <selection activeCell="D29" sqref="D29"/>
      <pageMargins left="0.70866141732283472" right="0.70866141732283472" top="0.74803149606299213" bottom="0.74803149606299213" header="0.31496062992125984" footer="0.31496062992125984"/>
      <pageSetup paperSize="9" scale="55" orientation="portrait" r:id="rId1"/>
    </customSheetView>
    <customSheetView guid="{5C539BE6-C8E0-453F-AB5E-9E58094195EA}" scale="70" showPageBreaks="1" hiddenRows="1" view="pageBreakPreview">
      <selection activeCell="D35" sqref="D35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42584DC0-1D41-4C93-9B38-C388E7B8DAC4}" scale="70" showPageBreaks="1" hiddenRows="1" view="pageBreakPreview" topLeftCell="A69">
      <selection activeCell="C98" sqref="C98:D98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A54C432C-6C68-4B53-A75C-446EB3A61B2B}" scale="70" showPageBreaks="1" hiddenRows="1" view="pageBreakPreview" topLeftCell="A51">
      <selection activeCell="D88" sqref="D88"/>
      <pageMargins left="0.70866141732283472" right="0.70866141732283472" top="0.74803149606299213" bottom="0.74803149606299213" header="0.31496062992125984" footer="0.31496062992125984"/>
      <pageSetup paperSize="9" scale="63" orientation="portrait" r:id="rId4"/>
    </customSheetView>
    <customSheetView guid="{1A52382B-3765-4E8C-903F-6B8919B7242E}" scale="70" showPageBreaks="1" hiddenRows="1" view="pageBreakPreview" topLeftCell="A40">
      <selection activeCell="D90" sqref="D90"/>
      <pageMargins left="0.7" right="0.7" top="0.75" bottom="0.75" header="0.3" footer="0.3"/>
      <pageSetup paperSize="9" scale="57" orientation="portrait" r:id="rId5"/>
    </customSheetView>
    <customSheetView guid="{B31C8DB7-3E78-4144-A6B5-8DE36DE63F0E}" hiddenRows="1" topLeftCell="A31">
      <selection activeCell="D46" sqref="D46"/>
      <pageMargins left="0.7" right="0.7" top="0.75" bottom="0.75" header="0.3" footer="0.3"/>
      <pageSetup paperSize="9" scale="57" orientation="portrait" r:id="rId6"/>
    </customSheetView>
    <customSheetView guid="{5BFCA170-DEAE-4D2C-98A0-1E68B427AC01}" showPageBreaks="1" hiddenRows="1" topLeftCell="A51">
      <selection activeCell="D98" sqref="D98"/>
      <pageMargins left="0.7" right="0.7" top="0.75" bottom="0.75" header="0.3" footer="0.3"/>
      <pageSetup paperSize="9" scale="57" orientation="portrait" r:id="rId7"/>
    </customSheetView>
    <customSheetView guid="{B30CE22D-C12F-4E12-8BB9-3AAE0A6991CC}" scale="70" showPageBreaks="1" hiddenRows="1" view="pageBreakPreview" topLeftCell="A28">
      <selection activeCell="C90" sqref="C90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1718F1EE-9F48-4DBE-9531-3B70F9C4A5DD}" scale="70" showPageBreaks="1" hiddenRows="1" view="pageBreakPreview" topLeftCell="A3">
      <selection activeCell="E6" sqref="E6"/>
      <pageMargins left="0.7" right="0.7" top="0.75" bottom="0.75" header="0.3" footer="0.3"/>
      <pageSetup paperSize="9" scale="40" orientation="portrait" r:id="rId9"/>
    </customSheetView>
    <customSheetView guid="{3DCB9AAA-F09C-4EA6-B992-F93E466D374A}" hiddenRows="1" topLeftCell="A43">
      <selection activeCell="B100" sqref="B100"/>
      <pageMargins left="0.7" right="0.7" top="0.75" bottom="0.75" header="0.3" footer="0.3"/>
      <pageSetup paperSize="9" scale="57" orientation="portrait" r:id="rId10"/>
    </customSheetView>
    <customSheetView guid="{F85EE840-0C31-454A-8951-832C2E9E0600}" scale="70" showPageBreaks="1" hiddenRows="1" state="hidden" view="pageBreakPreview" topLeftCell="A18">
      <selection activeCell="C69" sqref="C69"/>
      <pageMargins left="0.70866141732283472" right="0.70866141732283472" top="0.74803149606299213" bottom="0.74803149606299213" header="0.31496062992125984" footer="0.31496062992125984"/>
      <pageSetup paperSize="9" scale="55" orientation="portrait" r:id="rId11"/>
    </customSheetView>
    <customSheetView guid="{F1E84C44-1ACD-474A-BDE0-C7088DB6C590}" scale="70" showPageBreaks="1" hiddenRows="1" state="hidden" view="pageBreakPreview" topLeftCell="A12">
      <selection activeCell="D29" sqref="D29"/>
      <pageMargins left="0.70866141732283472" right="0.70866141732283472" top="0.74803149606299213" bottom="0.74803149606299213" header="0.31496062992125984" footer="0.31496062992125984"/>
      <pageSetup paperSize="9" scale="55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5" orientation="portrait" r:id="rId1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1"/>
  <dimension ref="A1:G143"/>
  <sheetViews>
    <sheetView view="pageBreakPreview" topLeftCell="A34" zoomScale="70" zoomScaleNormal="100" zoomScaleSheetLayoutView="70" workbookViewId="0">
      <selection activeCell="D89" sqref="D89"/>
    </sheetView>
  </sheetViews>
  <sheetFormatPr defaultRowHeight="15.75"/>
  <cols>
    <col min="1" max="1" width="18" style="58" customWidth="1"/>
    <col min="2" max="2" width="57.5703125" style="59" customWidth="1"/>
    <col min="3" max="3" width="16.5703125" style="62" customWidth="1"/>
    <col min="4" max="4" width="16.28515625" style="62" customWidth="1"/>
    <col min="5" max="5" width="13.85546875" style="62" customWidth="1"/>
    <col min="6" max="6" width="12.570312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95" t="s">
        <v>419</v>
      </c>
      <c r="B1" s="595"/>
      <c r="C1" s="595"/>
      <c r="D1" s="595"/>
      <c r="E1" s="595"/>
      <c r="F1" s="595"/>
    </row>
    <row r="2" spans="1:6">
      <c r="A2" s="595"/>
      <c r="B2" s="595"/>
      <c r="C2" s="595"/>
      <c r="D2" s="595"/>
      <c r="E2" s="595"/>
      <c r="F2" s="595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1933.92697</v>
      </c>
      <c r="D4" s="5">
        <f>D5+D12+D14+D17+D7+D20</f>
        <v>1923.4324299999998</v>
      </c>
      <c r="E4" s="5">
        <f>SUM(D4/C4*100)</f>
        <v>99.457345589425231</v>
      </c>
      <c r="F4" s="5">
        <f>SUM(D4-C4)</f>
        <v>-10.494540000000143</v>
      </c>
    </row>
    <row r="5" spans="1:6" s="6" customFormat="1">
      <c r="A5" s="68">
        <v>1010000000</v>
      </c>
      <c r="B5" s="67" t="s">
        <v>5</v>
      </c>
      <c r="C5" s="5">
        <f>C6</f>
        <v>162</v>
      </c>
      <c r="D5" s="5">
        <f>D6</f>
        <v>190.92481000000001</v>
      </c>
      <c r="E5" s="5">
        <f t="shared" ref="E5:E51" si="0">SUM(D5/C5*100)</f>
        <v>117.85482098765432</v>
      </c>
      <c r="F5" s="5">
        <f t="shared" ref="F5:F48" si="1">SUM(D5-C5)</f>
        <v>28.924810000000008</v>
      </c>
    </row>
    <row r="6" spans="1:6">
      <c r="A6" s="7">
        <v>1010200001</v>
      </c>
      <c r="B6" s="8" t="s">
        <v>220</v>
      </c>
      <c r="C6" s="9">
        <v>162</v>
      </c>
      <c r="D6" s="10">
        <v>190.92481000000001</v>
      </c>
      <c r="E6" s="9">
        <f t="shared" ref="E6:E11" si="2">SUM(D6/C6*100)</f>
        <v>117.85482098765432</v>
      </c>
      <c r="F6" s="9">
        <f t="shared" si="1"/>
        <v>28.924810000000008</v>
      </c>
    </row>
    <row r="7" spans="1:6" ht="31.5">
      <c r="A7" s="3">
        <v>1030000000</v>
      </c>
      <c r="B7" s="13" t="s">
        <v>259</v>
      </c>
      <c r="C7" s="5">
        <f>C8+C10+C9</f>
        <v>779.92696999999998</v>
      </c>
      <c r="D7" s="5">
        <f>D8+D10+D9+D11</f>
        <v>808.97937999999999</v>
      </c>
      <c r="E7" s="9">
        <f t="shared" si="2"/>
        <v>103.72501671534708</v>
      </c>
      <c r="F7" s="9">
        <f t="shared" si="1"/>
        <v>29.052410000000009</v>
      </c>
    </row>
    <row r="8" spans="1:6">
      <c r="A8" s="7">
        <v>1030223001</v>
      </c>
      <c r="B8" s="8" t="s">
        <v>261</v>
      </c>
      <c r="C8" s="9">
        <v>350.88997000000001</v>
      </c>
      <c r="D8" s="10">
        <v>405.54705999999999</v>
      </c>
      <c r="E8" s="9">
        <f t="shared" si="2"/>
        <v>115.57670343213286</v>
      </c>
      <c r="F8" s="9">
        <f t="shared" si="1"/>
        <v>54.657089999999982</v>
      </c>
    </row>
    <row r="9" spans="1:6">
      <c r="A9" s="7">
        <v>1030224001</v>
      </c>
      <c r="B9" s="8" t="s">
        <v>267</v>
      </c>
      <c r="C9" s="9">
        <v>2.7370000000000001</v>
      </c>
      <c r="D9" s="10">
        <v>2.1905800000000002</v>
      </c>
      <c r="E9" s="9">
        <f t="shared" si="2"/>
        <v>80.03580562659846</v>
      </c>
      <c r="F9" s="9">
        <f t="shared" si="1"/>
        <v>-0.54641999999999991</v>
      </c>
    </row>
    <row r="10" spans="1:6">
      <c r="A10" s="7">
        <v>1030225001</v>
      </c>
      <c r="B10" s="8" t="s">
        <v>260</v>
      </c>
      <c r="C10" s="9">
        <v>426.3</v>
      </c>
      <c r="D10" s="10">
        <v>447.76974999999999</v>
      </c>
      <c r="E10" s="9">
        <f t="shared" si="2"/>
        <v>105.03630072718741</v>
      </c>
      <c r="F10" s="9">
        <f t="shared" si="1"/>
        <v>21.469749999999976</v>
      </c>
    </row>
    <row r="11" spans="1:6">
      <c r="A11" s="7">
        <v>1030226001</v>
      </c>
      <c r="B11" s="8" t="s">
        <v>269</v>
      </c>
      <c r="C11" s="9">
        <v>0</v>
      </c>
      <c r="D11" s="10">
        <v>-46.528010000000002</v>
      </c>
      <c r="E11" s="9" t="e">
        <f t="shared" si="2"/>
        <v>#DIV/0!</v>
      </c>
      <c r="F11" s="9">
        <f t="shared" si="1"/>
        <v>-46.528010000000002</v>
      </c>
    </row>
    <row r="12" spans="1:6" s="6" customFormat="1">
      <c r="A12" s="68">
        <v>1050000000</v>
      </c>
      <c r="B12" s="67" t="s">
        <v>6</v>
      </c>
      <c r="C12" s="5">
        <f>SUM(C13:C13)</f>
        <v>30</v>
      </c>
      <c r="D12" s="5">
        <f>D13</f>
        <v>2.0487000000000002</v>
      </c>
      <c r="E12" s="5">
        <f t="shared" si="0"/>
        <v>6.8290000000000006</v>
      </c>
      <c r="F12" s="5">
        <f t="shared" si="1"/>
        <v>-27.9513</v>
      </c>
    </row>
    <row r="13" spans="1:6" ht="15.75" customHeight="1">
      <c r="A13" s="7">
        <v>1050300000</v>
      </c>
      <c r="B13" s="11" t="s">
        <v>221</v>
      </c>
      <c r="C13" s="12">
        <v>30</v>
      </c>
      <c r="D13" s="10">
        <v>2.0487000000000002</v>
      </c>
      <c r="E13" s="9">
        <f t="shared" si="0"/>
        <v>6.8290000000000006</v>
      </c>
      <c r="F13" s="9">
        <f t="shared" si="1"/>
        <v>-27.9513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958</v>
      </c>
      <c r="D14" s="5">
        <f>D15+D16</f>
        <v>914.17953999999997</v>
      </c>
      <c r="E14" s="5">
        <f t="shared" si="0"/>
        <v>95.425839248434229</v>
      </c>
      <c r="F14" s="5">
        <f t="shared" si="1"/>
        <v>-43.820460000000026</v>
      </c>
    </row>
    <row r="15" spans="1:6" s="6" customFormat="1" ht="15.75" customHeight="1">
      <c r="A15" s="7">
        <v>1060100000</v>
      </c>
      <c r="B15" s="11" t="s">
        <v>8</v>
      </c>
      <c r="C15" s="9">
        <v>198</v>
      </c>
      <c r="D15" s="10">
        <v>199.17413999999999</v>
      </c>
      <c r="E15" s="9">
        <f t="shared" si="0"/>
        <v>100.593</v>
      </c>
      <c r="F15" s="9">
        <f>SUM(D15-C15)</f>
        <v>1.1741399999999942</v>
      </c>
    </row>
    <row r="16" spans="1:6" ht="15.75" customHeight="1">
      <c r="A16" s="7">
        <v>1060600000</v>
      </c>
      <c r="B16" s="11" t="s">
        <v>7</v>
      </c>
      <c r="C16" s="9">
        <v>760</v>
      </c>
      <c r="D16" s="10">
        <v>715.00540000000001</v>
      </c>
      <c r="E16" s="9">
        <f t="shared" si="0"/>
        <v>94.07965789473684</v>
      </c>
      <c r="F16" s="9">
        <f t="shared" si="1"/>
        <v>-44.994599999999991</v>
      </c>
    </row>
    <row r="17" spans="1:6" s="6" customFormat="1">
      <c r="A17" s="3">
        <v>1080000000</v>
      </c>
      <c r="B17" s="4" t="s">
        <v>10</v>
      </c>
      <c r="C17" s="5">
        <f>C18+C19</f>
        <v>4</v>
      </c>
      <c r="D17" s="5">
        <f>D18+D19</f>
        <v>7.3</v>
      </c>
      <c r="E17" s="5">
        <f t="shared" si="0"/>
        <v>182.5</v>
      </c>
      <c r="F17" s="5">
        <f t="shared" si="1"/>
        <v>3.3</v>
      </c>
    </row>
    <row r="18" spans="1:6" ht="18" customHeight="1">
      <c r="A18" s="7">
        <v>1080400001</v>
      </c>
      <c r="B18" s="8" t="s">
        <v>219</v>
      </c>
      <c r="C18" s="9">
        <v>4</v>
      </c>
      <c r="D18" s="10">
        <v>7.3</v>
      </c>
      <c r="E18" s="9">
        <f t="shared" si="0"/>
        <v>182.5</v>
      </c>
      <c r="F18" s="9">
        <f t="shared" si="1"/>
        <v>3.3</v>
      </c>
    </row>
    <row r="19" spans="1:6" ht="36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2.25" hidden="1" customHeight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4.75" hidden="1" customHeight="1">
      <c r="A21" s="7">
        <v>1090100000</v>
      </c>
      <c r="B21" s="8" t="s">
        <v>118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18.75" hidden="1" customHeight="1">
      <c r="A22" s="7">
        <v>1090400000</v>
      </c>
      <c r="B22" s="8" t="s">
        <v>119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18" hidden="1" customHeight="1">
      <c r="A23" s="7">
        <v>1090600000</v>
      </c>
      <c r="B23" s="8" t="s">
        <v>120</v>
      </c>
      <c r="C23" s="9">
        <v>0</v>
      </c>
      <c r="D23" s="10">
        <v>0</v>
      </c>
      <c r="E23" s="9" t="e">
        <f t="shared" si="0"/>
        <v>#DIV/0!</v>
      </c>
      <c r="F23" s="9">
        <f t="shared" si="1"/>
        <v>0</v>
      </c>
    </row>
    <row r="24" spans="1:6" s="15" customFormat="1" ht="28.5" hidden="1" customHeight="1">
      <c r="A24" s="3">
        <v>1090700000</v>
      </c>
      <c r="B24" s="13" t="s">
        <v>121</v>
      </c>
      <c r="C24" s="5">
        <v>0</v>
      </c>
      <c r="D24" s="14">
        <v>0</v>
      </c>
      <c r="E24" s="9" t="e">
        <f t="shared" si="0"/>
        <v>#DIV/0!</v>
      </c>
      <c r="F24" s="9">
        <f t="shared" si="1"/>
        <v>0</v>
      </c>
    </row>
    <row r="25" spans="1:6" s="6" customFormat="1" ht="17.25" customHeight="1">
      <c r="A25" s="3"/>
      <c r="B25" s="4" t="s">
        <v>12</v>
      </c>
      <c r="C25" s="5">
        <f>C26+C29+C31+C36+C34</f>
        <v>675.05020000000002</v>
      </c>
      <c r="D25" s="5">
        <f>D26+D29+D31+D36+D34</f>
        <v>698.76235999999994</v>
      </c>
      <c r="E25" s="5">
        <f t="shared" si="0"/>
        <v>103.5126513554103</v>
      </c>
      <c r="F25" s="5">
        <f t="shared" si="1"/>
        <v>23.712159999999926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213.87064000000001</v>
      </c>
      <c r="D26" s="242">
        <f>D27+D28</f>
        <v>211.31376</v>
      </c>
      <c r="E26" s="5">
        <f t="shared" si="0"/>
        <v>98.804473582722707</v>
      </c>
      <c r="F26" s="5">
        <f t="shared" si="1"/>
        <v>-2.5568800000000067</v>
      </c>
    </row>
    <row r="27" spans="1:6">
      <c r="A27" s="16">
        <v>1110502510</v>
      </c>
      <c r="B27" s="17" t="s">
        <v>217</v>
      </c>
      <c r="C27" s="12">
        <v>207.87064000000001</v>
      </c>
      <c r="D27" s="10">
        <v>204.54</v>
      </c>
      <c r="E27" s="9">
        <f t="shared" si="0"/>
        <v>98.397734283206134</v>
      </c>
      <c r="F27" s="9">
        <f t="shared" si="1"/>
        <v>-3.3306400000000167</v>
      </c>
    </row>
    <row r="28" spans="1:6" ht="18" customHeight="1">
      <c r="A28" s="7">
        <v>1110503510</v>
      </c>
      <c r="B28" s="11" t="s">
        <v>216</v>
      </c>
      <c r="C28" s="12">
        <v>6</v>
      </c>
      <c r="D28" s="10">
        <v>6.7737600000000002</v>
      </c>
      <c r="E28" s="9">
        <f t="shared" si="0"/>
        <v>112.896</v>
      </c>
      <c r="F28" s="9">
        <f t="shared" si="1"/>
        <v>0.77376000000000023</v>
      </c>
    </row>
    <row r="29" spans="1:6" s="15" customFormat="1" ht="29.25">
      <c r="A29" s="68">
        <v>1130000000</v>
      </c>
      <c r="B29" s="69" t="s">
        <v>124</v>
      </c>
      <c r="C29" s="5">
        <f>C30</f>
        <v>10</v>
      </c>
      <c r="D29" s="5">
        <f>D30</f>
        <v>7.5</v>
      </c>
      <c r="E29" s="5">
        <f t="shared" si="0"/>
        <v>75</v>
      </c>
      <c r="F29" s="5">
        <f t="shared" si="1"/>
        <v>-2.5</v>
      </c>
    </row>
    <row r="30" spans="1:6" ht="17.25" customHeight="1">
      <c r="A30" s="7">
        <v>1130206005</v>
      </c>
      <c r="B30" s="8" t="s">
        <v>215</v>
      </c>
      <c r="C30" s="9">
        <v>10</v>
      </c>
      <c r="D30" s="10">
        <v>7.5</v>
      </c>
      <c r="E30" s="9">
        <f t="shared" si="0"/>
        <v>75</v>
      </c>
      <c r="F30" s="9">
        <f t="shared" si="1"/>
        <v>-2.5</v>
      </c>
    </row>
    <row r="31" spans="1:6" ht="23.25" customHeight="1">
      <c r="A31" s="70">
        <v>1140000000</v>
      </c>
      <c r="B31" s="71" t="s">
        <v>125</v>
      </c>
      <c r="C31" s="5">
        <f>C32+C33</f>
        <v>13.4</v>
      </c>
      <c r="D31" s="5">
        <f>D32+D33</f>
        <v>64.994699999999995</v>
      </c>
      <c r="E31" s="5">
        <f t="shared" si="0"/>
        <v>485.03507462686565</v>
      </c>
      <c r="F31" s="5">
        <f t="shared" si="1"/>
        <v>51.594699999999996</v>
      </c>
    </row>
    <row r="32" spans="1:6" ht="22.5" customHeight="1">
      <c r="A32" s="16">
        <v>1140200000</v>
      </c>
      <c r="B32" s="18" t="s">
        <v>213</v>
      </c>
      <c r="C32" s="9">
        <v>13.4</v>
      </c>
      <c r="D32" s="10">
        <v>64.994699999999995</v>
      </c>
      <c r="E32" s="9">
        <f t="shared" si="0"/>
        <v>485.03507462686565</v>
      </c>
      <c r="F32" s="9">
        <f t="shared" si="1"/>
        <v>51.594699999999996</v>
      </c>
    </row>
    <row r="33" spans="1:7" ht="21.75" customHeight="1">
      <c r="A33" s="7">
        <v>1140600000</v>
      </c>
      <c r="B33" s="8" t="s">
        <v>214</v>
      </c>
      <c r="C33" s="9">
        <v>0</v>
      </c>
      <c r="D33" s="10">
        <v>0</v>
      </c>
      <c r="E33" s="9" t="e">
        <f>SUM(D33/C33*100)</f>
        <v>#DIV/0!</v>
      </c>
      <c r="F33" s="9">
        <f t="shared" si="1"/>
        <v>0</v>
      </c>
    </row>
    <row r="34" spans="1:7" ht="22.5" customHeight="1">
      <c r="A34" s="3">
        <v>1160000000</v>
      </c>
      <c r="B34" s="13" t="s">
        <v>236</v>
      </c>
      <c r="C34" s="5">
        <f>C35</f>
        <v>0</v>
      </c>
      <c r="D34" s="5">
        <f>D35</f>
        <v>0</v>
      </c>
      <c r="E34" s="9" t="e">
        <f>SUM(D34/C34*100)</f>
        <v>#DIV/0!</v>
      </c>
      <c r="F34" s="9">
        <f>SUM(D34-C34)</f>
        <v>0</v>
      </c>
    </row>
    <row r="35" spans="1:7" ht="29.25" customHeight="1">
      <c r="A35" s="7">
        <v>1163305010</v>
      </c>
      <c r="B35" s="8" t="s">
        <v>251</v>
      </c>
      <c r="C35" s="9">
        <v>0</v>
      </c>
      <c r="D35" s="10">
        <v>0</v>
      </c>
      <c r="E35" s="9" t="e">
        <f>SUM(D35/C35*100)</f>
        <v>#DIV/0!</v>
      </c>
      <c r="F35" s="9">
        <f>SUM(D35-C35)</f>
        <v>0</v>
      </c>
    </row>
    <row r="36" spans="1:7" ht="17.25" customHeight="1">
      <c r="A36" s="3">
        <v>1170000000</v>
      </c>
      <c r="B36" s="13" t="s">
        <v>128</v>
      </c>
      <c r="C36" s="5">
        <f>C37+C38</f>
        <v>437.77956</v>
      </c>
      <c r="D36" s="5">
        <f>D37+D38</f>
        <v>414.95389999999998</v>
      </c>
      <c r="E36" s="5">
        <f t="shared" si="0"/>
        <v>94.786037977652498</v>
      </c>
      <c r="F36" s="5">
        <f t="shared" si="1"/>
        <v>-22.825660000000028</v>
      </c>
    </row>
    <row r="37" spans="1:7" ht="17.25" customHeight="1">
      <c r="A37" s="7">
        <v>1171503010</v>
      </c>
      <c r="B37" s="11" t="s">
        <v>407</v>
      </c>
      <c r="C37" s="9">
        <v>437.77956</v>
      </c>
      <c r="D37" s="9">
        <v>414.95389999999998</v>
      </c>
      <c r="E37" s="9">
        <f t="shared" si="0"/>
        <v>94.786037977652498</v>
      </c>
      <c r="F37" s="9">
        <f t="shared" si="1"/>
        <v>-22.825660000000028</v>
      </c>
    </row>
    <row r="38" spans="1:7" ht="19.5" hidden="1" customHeight="1">
      <c r="A38" s="7">
        <v>1170505005</v>
      </c>
      <c r="B38" s="11" t="s">
        <v>212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5" customHeight="1">
      <c r="A39" s="3">
        <v>1000000000</v>
      </c>
      <c r="B39" s="4" t="s">
        <v>16</v>
      </c>
      <c r="C39" s="125">
        <f>SUM(C4,C25)</f>
        <v>2608.9771700000001</v>
      </c>
      <c r="D39" s="125">
        <f>SUM(D4,D25)</f>
        <v>2622.1947899999996</v>
      </c>
      <c r="E39" s="5">
        <f t="shared" si="0"/>
        <v>100.50662076126942</v>
      </c>
      <c r="F39" s="5">
        <f t="shared" si="1"/>
        <v>13.217619999999442</v>
      </c>
    </row>
    <row r="40" spans="1:7" s="6" customFormat="1">
      <c r="A40" s="3">
        <v>2000000000</v>
      </c>
      <c r="B40" s="4" t="s">
        <v>17</v>
      </c>
      <c r="C40" s="224">
        <f>C41+C42+C43+C44+C48+C49</f>
        <v>16619.14644</v>
      </c>
      <c r="D40" s="224">
        <f>D41+D42+D43+D44+D48+D49+D50</f>
        <v>16592.246439999999</v>
      </c>
      <c r="E40" s="5">
        <f t="shared" si="0"/>
        <v>99.838138498284991</v>
      </c>
      <c r="F40" s="5">
        <f t="shared" si="1"/>
        <v>-26.900000000001455</v>
      </c>
      <c r="G40" s="19"/>
    </row>
    <row r="41" spans="1:7">
      <c r="A41" s="16">
        <v>2021000000</v>
      </c>
      <c r="B41" s="17" t="s">
        <v>18</v>
      </c>
      <c r="C41" s="12">
        <v>4849.2</v>
      </c>
      <c r="D41" s="20">
        <v>4849.2</v>
      </c>
      <c r="E41" s="9">
        <f t="shared" si="0"/>
        <v>100</v>
      </c>
      <c r="F41" s="9">
        <f t="shared" si="1"/>
        <v>0</v>
      </c>
    </row>
    <row r="42" spans="1:7" ht="17.25" customHeight="1">
      <c r="A42" s="16">
        <v>2021500200</v>
      </c>
      <c r="B42" s="17" t="s">
        <v>223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>
      <c r="A43" s="16">
        <v>2022000000</v>
      </c>
      <c r="B43" s="17" t="s">
        <v>19</v>
      </c>
      <c r="C43" s="12">
        <v>10736.637360000001</v>
      </c>
      <c r="D43" s="10">
        <v>10709.737359999999</v>
      </c>
      <c r="E43" s="9">
        <f t="shared" si="0"/>
        <v>99.749456006587138</v>
      </c>
      <c r="F43" s="9">
        <f t="shared" si="1"/>
        <v>-26.900000000001455</v>
      </c>
    </row>
    <row r="44" spans="1:7" ht="18" customHeight="1">
      <c r="A44" s="16">
        <v>2023000000</v>
      </c>
      <c r="B44" s="17" t="s">
        <v>20</v>
      </c>
      <c r="C44" s="12">
        <v>266.97908999999999</v>
      </c>
      <c r="D44" s="180">
        <v>266.97908999999999</v>
      </c>
      <c r="E44" s="9">
        <f t="shared" si="0"/>
        <v>100</v>
      </c>
      <c r="F44" s="9">
        <f t="shared" si="1"/>
        <v>0</v>
      </c>
    </row>
    <row r="45" spans="1:7" ht="0.75" hidden="1" customHeight="1">
      <c r="A45" s="16">
        <v>2020400000</v>
      </c>
      <c r="B45" s="17" t="s">
        <v>21</v>
      </c>
      <c r="C45" s="12"/>
      <c r="D45" s="181"/>
      <c r="E45" s="9" t="e">
        <f t="shared" si="0"/>
        <v>#DIV/0!</v>
      </c>
      <c r="F45" s="9">
        <f t="shared" si="1"/>
        <v>0</v>
      </c>
    </row>
    <row r="46" spans="1:7" ht="18" hidden="1" customHeight="1">
      <c r="A46" s="16">
        <v>2020900000</v>
      </c>
      <c r="B46" s="18" t="s">
        <v>22</v>
      </c>
      <c r="C46" s="12"/>
      <c r="D46" s="181"/>
      <c r="E46" s="9" t="e">
        <f t="shared" si="0"/>
        <v>#DIV/0!</v>
      </c>
      <c r="F46" s="9">
        <f t="shared" si="1"/>
        <v>0</v>
      </c>
    </row>
    <row r="47" spans="1:7" hidden="1">
      <c r="A47" s="7">
        <v>2190500005</v>
      </c>
      <c r="B47" s="11" t="s">
        <v>23</v>
      </c>
      <c r="C47" s="14"/>
      <c r="D47" s="14"/>
      <c r="E47" s="5"/>
      <c r="F47" s="5">
        <f>SUM(D47-C47)</f>
        <v>0</v>
      </c>
    </row>
    <row r="48" spans="1:7" s="6" customFormat="1" ht="18" customHeight="1">
      <c r="A48" s="7">
        <v>2024000000</v>
      </c>
      <c r="B48" s="8" t="s">
        <v>21</v>
      </c>
      <c r="C48" s="12">
        <v>766.32998999999995</v>
      </c>
      <c r="D48" s="10">
        <v>766.32998999999995</v>
      </c>
      <c r="E48" s="9">
        <f t="shared" si="0"/>
        <v>100</v>
      </c>
      <c r="F48" s="9">
        <f t="shared" si="1"/>
        <v>0</v>
      </c>
    </row>
    <row r="49" spans="1:7" s="6" customFormat="1" ht="18.75" customHeight="1">
      <c r="A49" s="7">
        <v>2070500010</v>
      </c>
      <c r="B49" s="8" t="s">
        <v>326</v>
      </c>
      <c r="C49" s="12"/>
      <c r="D49" s="10"/>
      <c r="E49" s="9" t="e">
        <f>SUM(D49/C49*100)</f>
        <v>#DIV/0!</v>
      </c>
      <c r="F49" s="9">
        <f>SUM(D49-C49)</f>
        <v>0</v>
      </c>
    </row>
    <row r="50" spans="1:7" s="6" customFormat="1" ht="18.75" customHeight="1">
      <c r="A50" s="7">
        <v>2190500005</v>
      </c>
      <c r="B50" s="11" t="s">
        <v>23</v>
      </c>
      <c r="C50" s="12">
        <v>0</v>
      </c>
      <c r="D50" s="10">
        <v>0</v>
      </c>
      <c r="E50" s="9"/>
      <c r="F50" s="9"/>
    </row>
    <row r="51" spans="1:7" s="6" customFormat="1" ht="19.5" customHeight="1">
      <c r="A51" s="3"/>
      <c r="B51" s="4" t="s">
        <v>25</v>
      </c>
      <c r="C51" s="240">
        <f>C39+C40</f>
        <v>19228.123610000002</v>
      </c>
      <c r="D51" s="240">
        <f>SUM(D39,D40,)</f>
        <v>19214.441229999997</v>
      </c>
      <c r="E51" s="5">
        <f t="shared" si="0"/>
        <v>99.928841834608917</v>
      </c>
      <c r="F51" s="5">
        <f>SUM(D51-C51)</f>
        <v>-13.682380000005651</v>
      </c>
      <c r="G51" s="193"/>
    </row>
    <row r="52" spans="1:7" s="6" customFormat="1">
      <c r="A52" s="3"/>
      <c r="B52" s="21" t="s">
        <v>299</v>
      </c>
      <c r="C52" s="240">
        <f>C51-C98</f>
        <v>-659.32935999999609</v>
      </c>
      <c r="D52" s="240">
        <f>D51-D98</f>
        <v>-169.32279000000563</v>
      </c>
      <c r="E52" s="22"/>
      <c r="F52" s="22"/>
    </row>
    <row r="53" spans="1:7">
      <c r="A53" s="23"/>
      <c r="B53" s="24"/>
      <c r="C53" s="179"/>
      <c r="D53" s="179"/>
      <c r="E53" s="26"/>
      <c r="F53" s="91"/>
    </row>
    <row r="54" spans="1:7" ht="60" customHeight="1">
      <c r="A54" s="28" t="s">
        <v>0</v>
      </c>
      <c r="B54" s="28" t="s">
        <v>26</v>
      </c>
      <c r="C54" s="72" t="s">
        <v>395</v>
      </c>
      <c r="D54" s="399" t="s">
        <v>410</v>
      </c>
      <c r="E54" s="72" t="s">
        <v>2</v>
      </c>
      <c r="F54" s="73" t="s">
        <v>3</v>
      </c>
    </row>
    <row r="55" spans="1:7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7" s="6" customFormat="1" ht="29.25" customHeight="1">
      <c r="A56" s="30" t="s">
        <v>27</v>
      </c>
      <c r="B56" s="31" t="s">
        <v>28</v>
      </c>
      <c r="C56" s="32">
        <f>C57+C58+C59+C60+C61+C63+C62</f>
        <v>1924.64084</v>
      </c>
      <c r="D56" s="176">
        <f>D57+D58+D59+D60+D61+D63+D62</f>
        <v>1770.5265400000001</v>
      </c>
      <c r="E56" s="34">
        <f>SUM(D56/C56*100)</f>
        <v>91.992568338100938</v>
      </c>
      <c r="F56" s="34">
        <f>SUM(D56-C56)</f>
        <v>-154.11429999999996</v>
      </c>
    </row>
    <row r="57" spans="1:7" s="6" customFormat="1" ht="31.5" hidden="1">
      <c r="A57" s="35" t="s">
        <v>29</v>
      </c>
      <c r="B57" s="36" t="s">
        <v>30</v>
      </c>
      <c r="C57" s="37"/>
      <c r="D57" s="37"/>
      <c r="E57" s="38"/>
      <c r="F57" s="38"/>
    </row>
    <row r="58" spans="1:7">
      <c r="A58" s="35" t="s">
        <v>31</v>
      </c>
      <c r="B58" s="39" t="s">
        <v>32</v>
      </c>
      <c r="C58" s="37">
        <v>1830.51</v>
      </c>
      <c r="D58" s="37">
        <v>1756.3957</v>
      </c>
      <c r="E58" s="38">
        <f t="shared" ref="E58:E98" si="3">SUM(D58/C58*100)</f>
        <v>95.951166614768567</v>
      </c>
      <c r="F58" s="38">
        <f t="shared" ref="F58:F98" si="4">SUM(D58-C58)</f>
        <v>-74.114299999999957</v>
      </c>
    </row>
    <row r="59" spans="1:7" ht="0.7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7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7">
      <c r="A61" s="35" t="s">
        <v>37</v>
      </c>
      <c r="B61" s="39" t="s">
        <v>38</v>
      </c>
      <c r="C61" s="37"/>
      <c r="D61" s="37">
        <v>0</v>
      </c>
      <c r="E61" s="38" t="e">
        <f t="shared" si="3"/>
        <v>#DIV/0!</v>
      </c>
      <c r="F61" s="38">
        <f t="shared" si="4"/>
        <v>0</v>
      </c>
    </row>
    <row r="62" spans="1:7" ht="15.75" customHeight="1">
      <c r="A62" s="35" t="s">
        <v>39</v>
      </c>
      <c r="B62" s="39" t="s">
        <v>40</v>
      </c>
      <c r="C62" s="40">
        <v>10</v>
      </c>
      <c r="D62" s="40">
        <v>0</v>
      </c>
      <c r="E62" s="38">
        <f t="shared" si="3"/>
        <v>0</v>
      </c>
      <c r="F62" s="38">
        <f t="shared" si="4"/>
        <v>-10</v>
      </c>
    </row>
    <row r="63" spans="1:7" ht="18.75" customHeight="1">
      <c r="A63" s="35" t="s">
        <v>41</v>
      </c>
      <c r="B63" s="39" t="s">
        <v>42</v>
      </c>
      <c r="C63" s="37">
        <v>84.130840000000006</v>
      </c>
      <c r="D63" s="37">
        <v>14.130839999999999</v>
      </c>
      <c r="E63" s="38">
        <f t="shared" si="3"/>
        <v>16.796266386975333</v>
      </c>
      <c r="F63" s="38">
        <f t="shared" si="4"/>
        <v>-70</v>
      </c>
    </row>
    <row r="64" spans="1:7" s="6" customFormat="1">
      <c r="A64" s="41" t="s">
        <v>43</v>
      </c>
      <c r="B64" s="42" t="s">
        <v>44</v>
      </c>
      <c r="C64" s="32">
        <f>C65</f>
        <v>266.97908999999999</v>
      </c>
      <c r="D64" s="32">
        <f>D65</f>
        <v>266.97908999999999</v>
      </c>
      <c r="E64" s="34">
        <f>SUM(D64/C64*100)</f>
        <v>100</v>
      </c>
      <c r="F64" s="34">
        <f t="shared" si="4"/>
        <v>0</v>
      </c>
    </row>
    <row r="65" spans="1:7">
      <c r="A65" s="43" t="s">
        <v>45</v>
      </c>
      <c r="B65" s="44" t="s">
        <v>46</v>
      </c>
      <c r="C65" s="37">
        <v>266.97908999999999</v>
      </c>
      <c r="D65" s="37">
        <v>266.97908999999999</v>
      </c>
      <c r="E65" s="258">
        <f>SUM(D65/C65*100)</f>
        <v>100</v>
      </c>
      <c r="F65" s="38">
        <f t="shared" si="4"/>
        <v>0</v>
      </c>
    </row>
    <row r="66" spans="1:7" s="6" customFormat="1" ht="18" customHeight="1">
      <c r="A66" s="30" t="s">
        <v>47</v>
      </c>
      <c r="B66" s="31" t="s">
        <v>48</v>
      </c>
      <c r="C66" s="32">
        <f>C69+C70+C71</f>
        <v>12.5</v>
      </c>
      <c r="D66" s="32">
        <f>D69+D70+D71</f>
        <v>11.87134</v>
      </c>
      <c r="E66" s="34">
        <f t="shared" si="3"/>
        <v>94.97072</v>
      </c>
      <c r="F66" s="34">
        <f t="shared" si="4"/>
        <v>-0.62866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53</v>
      </c>
      <c r="B69" s="47" t="s">
        <v>54</v>
      </c>
      <c r="C69" s="37">
        <v>3</v>
      </c>
      <c r="D69" s="37">
        <v>2.83134</v>
      </c>
      <c r="E69" s="34">
        <f t="shared" si="3"/>
        <v>94.378</v>
      </c>
      <c r="F69" s="34">
        <f t="shared" si="4"/>
        <v>-0.16866000000000003</v>
      </c>
    </row>
    <row r="70" spans="1:7" ht="15.75" customHeight="1">
      <c r="A70" s="46" t="s">
        <v>210</v>
      </c>
      <c r="B70" s="47" t="s">
        <v>211</v>
      </c>
      <c r="C70" s="37">
        <v>7.5</v>
      </c>
      <c r="D70" s="37">
        <v>7.04</v>
      </c>
      <c r="E70" s="34">
        <f t="shared" si="3"/>
        <v>93.86666666666666</v>
      </c>
      <c r="F70" s="34">
        <f t="shared" si="4"/>
        <v>-0.45999999999999996</v>
      </c>
    </row>
    <row r="71" spans="1:7" ht="15.75" customHeight="1">
      <c r="A71" s="46" t="s">
        <v>331</v>
      </c>
      <c r="B71" s="47" t="s">
        <v>386</v>
      </c>
      <c r="C71" s="37">
        <v>2</v>
      </c>
      <c r="D71" s="37">
        <v>2</v>
      </c>
      <c r="E71" s="34"/>
      <c r="F71" s="34"/>
    </row>
    <row r="72" spans="1:7" s="6" customFormat="1" ht="16.5" customHeight="1">
      <c r="A72" s="30" t="s">
        <v>55</v>
      </c>
      <c r="B72" s="31" t="s">
        <v>56</v>
      </c>
      <c r="C72" s="48">
        <f>C73+C74+C75+C76</f>
        <v>6575.8638799999999</v>
      </c>
      <c r="D72" s="48">
        <f>SUM(D73:D76)</f>
        <v>6540.8638700000001</v>
      </c>
      <c r="E72" s="34">
        <f t="shared" si="3"/>
        <v>99.46775038780153</v>
      </c>
      <c r="F72" s="34">
        <f t="shared" si="4"/>
        <v>-35.000009999999747</v>
      </c>
    </row>
    <row r="73" spans="1:7" ht="15" customHeight="1">
      <c r="A73" s="35" t="s">
        <v>57</v>
      </c>
      <c r="B73" s="39" t="s">
        <v>58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5" customHeight="1">
      <c r="A74" s="35" t="s">
        <v>59</v>
      </c>
      <c r="B74" s="39" t="s">
        <v>60</v>
      </c>
      <c r="C74" s="49"/>
      <c r="D74" s="37"/>
      <c r="E74" s="38" t="e">
        <f t="shared" si="3"/>
        <v>#DIV/0!</v>
      </c>
      <c r="F74" s="38">
        <f t="shared" si="4"/>
        <v>0</v>
      </c>
      <c r="G74" s="50"/>
    </row>
    <row r="75" spans="1:7">
      <c r="A75" s="35" t="s">
        <v>61</v>
      </c>
      <c r="B75" s="39" t="s">
        <v>62</v>
      </c>
      <c r="C75" s="49">
        <v>5775.8638799999999</v>
      </c>
      <c r="D75" s="37">
        <v>5775.8638700000001</v>
      </c>
      <c r="E75" s="38">
        <f t="shared" si="3"/>
        <v>99.999999826865732</v>
      </c>
      <c r="F75" s="38">
        <f t="shared" si="4"/>
        <v>-9.9999997473787516E-6</v>
      </c>
    </row>
    <row r="76" spans="1:7">
      <c r="A76" s="35" t="s">
        <v>63</v>
      </c>
      <c r="B76" s="39" t="s">
        <v>64</v>
      </c>
      <c r="C76" s="49">
        <v>800</v>
      </c>
      <c r="D76" s="37">
        <v>765</v>
      </c>
      <c r="E76" s="38">
        <f t="shared" si="3"/>
        <v>95.625</v>
      </c>
      <c r="F76" s="38">
        <f t="shared" si="4"/>
        <v>-35</v>
      </c>
    </row>
    <row r="77" spans="1:7" s="6" customFormat="1" ht="18" customHeight="1">
      <c r="A77" s="30" t="s">
        <v>65</v>
      </c>
      <c r="B77" s="31" t="s">
        <v>66</v>
      </c>
      <c r="C77" s="32">
        <f>SUM(C78:C80)</f>
        <v>1271.33916</v>
      </c>
      <c r="D77" s="32">
        <f>SUM(D78:D80)</f>
        <v>1020.83318</v>
      </c>
      <c r="E77" s="34">
        <f t="shared" si="3"/>
        <v>80.295896808527473</v>
      </c>
      <c r="F77" s="34">
        <f t="shared" si="4"/>
        <v>-250.50598000000002</v>
      </c>
    </row>
    <row r="78" spans="1:7" ht="14.25" hidden="1" customHeight="1">
      <c r="A78" s="35" t="s">
        <v>67</v>
      </c>
      <c r="B78" s="51" t="s">
        <v>68</v>
      </c>
      <c r="C78" s="37">
        <v>0</v>
      </c>
      <c r="D78" s="37">
        <v>0</v>
      </c>
      <c r="E78" s="34" t="e">
        <f t="shared" si="3"/>
        <v>#DIV/0!</v>
      </c>
      <c r="F78" s="34">
        <f t="shared" si="4"/>
        <v>0</v>
      </c>
    </row>
    <row r="79" spans="1:7" ht="17.25" customHeight="1">
      <c r="A79" s="35" t="s">
        <v>69</v>
      </c>
      <c r="B79" s="51" t="s">
        <v>70</v>
      </c>
      <c r="C79" s="37">
        <v>310.24400000000003</v>
      </c>
      <c r="D79" s="37">
        <v>280.27269999999999</v>
      </c>
      <c r="E79" s="34">
        <f t="shared" si="3"/>
        <v>90.339442503319958</v>
      </c>
      <c r="F79" s="34">
        <f t="shared" si="4"/>
        <v>-29.971300000000042</v>
      </c>
    </row>
    <row r="80" spans="1:7">
      <c r="A80" s="35" t="s">
        <v>71</v>
      </c>
      <c r="B80" s="39" t="s">
        <v>72</v>
      </c>
      <c r="C80" s="37">
        <v>961.09515999999996</v>
      </c>
      <c r="D80" s="37">
        <v>740.56047999999998</v>
      </c>
      <c r="E80" s="38">
        <f t="shared" si="3"/>
        <v>77.053814317408481</v>
      </c>
      <c r="F80" s="38">
        <f t="shared" si="4"/>
        <v>-220.53467999999998</v>
      </c>
    </row>
    <row r="81" spans="1:6" s="6" customFormat="1">
      <c r="A81" s="30" t="s">
        <v>81</v>
      </c>
      <c r="B81" s="31" t="s">
        <v>82</v>
      </c>
      <c r="C81" s="32">
        <f>C82</f>
        <v>9821.1299999999992</v>
      </c>
      <c r="D81" s="32">
        <f>D82</f>
        <v>9760.19</v>
      </c>
      <c r="E81" s="34">
        <f>SUM(D81/C81*100)</f>
        <v>99.379501136834563</v>
      </c>
      <c r="F81" s="34">
        <f t="shared" si="4"/>
        <v>-60.93999999999869</v>
      </c>
    </row>
    <row r="82" spans="1:6" ht="15.75" customHeight="1">
      <c r="A82" s="35" t="s">
        <v>83</v>
      </c>
      <c r="B82" s="39" t="s">
        <v>225</v>
      </c>
      <c r="C82" s="37">
        <v>9821.1299999999992</v>
      </c>
      <c r="D82" s="37">
        <v>9760.19</v>
      </c>
      <c r="E82" s="38">
        <f>SUM(D82/C82*100)</f>
        <v>99.379501136834563</v>
      </c>
      <c r="F82" s="38">
        <f t="shared" si="4"/>
        <v>-60.93999999999869</v>
      </c>
    </row>
    <row r="83" spans="1:6" s="6" customFormat="1" ht="1.5" hidden="1" customHeight="1">
      <c r="A83" s="52">
        <v>1000</v>
      </c>
      <c r="B83" s="31" t="s">
        <v>84</v>
      </c>
      <c r="C83" s="32">
        <f>SUM(C84:C87)</f>
        <v>0</v>
      </c>
      <c r="D83" s="32">
        <f>SUM(D84:D87)</f>
        <v>0</v>
      </c>
      <c r="E83" s="34" t="e">
        <f t="shared" si="3"/>
        <v>#DIV/0!</v>
      </c>
      <c r="F83" s="34">
        <f t="shared" si="4"/>
        <v>0</v>
      </c>
    </row>
    <row r="84" spans="1:6" ht="17.25" hidden="1" customHeight="1">
      <c r="A84" s="53">
        <v>1001</v>
      </c>
      <c r="B84" s="54" t="s">
        <v>85</v>
      </c>
      <c r="C84" s="37"/>
      <c r="D84" s="37"/>
      <c r="E84" s="38" t="e">
        <f t="shared" si="3"/>
        <v>#DIV/0!</v>
      </c>
      <c r="F84" s="38">
        <f t="shared" si="4"/>
        <v>0</v>
      </c>
    </row>
    <row r="85" spans="1:6" ht="15.75" hidden="1" customHeight="1">
      <c r="A85" s="53">
        <v>1003</v>
      </c>
      <c r="B85" s="54" t="s">
        <v>86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ht="17.25" hidden="1" customHeight="1">
      <c r="A86" s="53">
        <v>1004</v>
      </c>
      <c r="B86" s="54" t="s">
        <v>87</v>
      </c>
      <c r="C86" s="37"/>
      <c r="D86" s="55"/>
      <c r="E86" s="38" t="e">
        <f t="shared" si="3"/>
        <v>#DIV/0!</v>
      </c>
      <c r="F86" s="38">
        <f t="shared" si="4"/>
        <v>0</v>
      </c>
    </row>
    <row r="87" spans="1:6" ht="17.25" hidden="1" customHeight="1">
      <c r="A87" s="35" t="s">
        <v>88</v>
      </c>
      <c r="B87" s="39" t="s">
        <v>89</v>
      </c>
      <c r="C87" s="37">
        <v>0</v>
      </c>
      <c r="D87" s="37">
        <v>0</v>
      </c>
      <c r="E87" s="38"/>
      <c r="F87" s="38">
        <f t="shared" si="4"/>
        <v>0</v>
      </c>
    </row>
    <row r="88" spans="1:6">
      <c r="A88" s="30" t="s">
        <v>90</v>
      </c>
      <c r="B88" s="31" t="s">
        <v>91</v>
      </c>
      <c r="C88" s="32">
        <f>C89+C90+C91+C92+C93</f>
        <v>15</v>
      </c>
      <c r="D88" s="32">
        <f>D89+D90+D91+D92+D93</f>
        <v>12.5</v>
      </c>
      <c r="E88" s="38">
        <f t="shared" si="3"/>
        <v>83.333333333333343</v>
      </c>
      <c r="F88" s="22">
        <f>F89+F90+F91+F92+F93</f>
        <v>-2.5</v>
      </c>
    </row>
    <row r="89" spans="1:6" ht="18.75" customHeight="1">
      <c r="A89" s="35" t="s">
        <v>92</v>
      </c>
      <c r="B89" s="39" t="s">
        <v>93</v>
      </c>
      <c r="C89" s="37">
        <v>15</v>
      </c>
      <c r="D89" s="37">
        <v>12.5</v>
      </c>
      <c r="E89" s="38">
        <f t="shared" si="3"/>
        <v>83.333333333333343</v>
      </c>
      <c r="F89" s="38">
        <f>SUM(D89-C89)</f>
        <v>-2.5</v>
      </c>
    </row>
    <row r="90" spans="1:6" ht="15.75" hidden="1" customHeight="1">
      <c r="A90" s="35" t="s">
        <v>94</v>
      </c>
      <c r="B90" s="39" t="s">
        <v>95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6" ht="15.7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/>
    </row>
    <row r="92" spans="1:6" ht="15.7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15.7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s="6" customFormat="1" ht="16.5" hidden="1" customHeight="1">
      <c r="A94" s="52">
        <v>1400</v>
      </c>
      <c r="B94" s="56" t="s">
        <v>109</v>
      </c>
      <c r="C94" s="48">
        <f>C95+C96+C97</f>
        <v>0</v>
      </c>
      <c r="D94" s="48">
        <f>SUM(D95:D97)</f>
        <v>0</v>
      </c>
      <c r="E94" s="34" t="e">
        <f t="shared" si="3"/>
        <v>#DIV/0!</v>
      </c>
      <c r="F94" s="34">
        <f t="shared" si="4"/>
        <v>0</v>
      </c>
    </row>
    <row r="95" spans="1:6" ht="0.75" hidden="1" customHeight="1">
      <c r="A95" s="53">
        <v>1401</v>
      </c>
      <c r="B95" s="54" t="s">
        <v>110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6" ht="19.5" hidden="1" customHeight="1">
      <c r="A96" s="53">
        <v>1402</v>
      </c>
      <c r="B96" s="54" t="s">
        <v>111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7" ht="18" hidden="1" customHeight="1">
      <c r="A97" s="53">
        <v>1403</v>
      </c>
      <c r="B97" s="54" t="s">
        <v>112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7" s="6" customFormat="1" ht="15.75" customHeight="1">
      <c r="A98" s="52"/>
      <c r="B98" s="57" t="s">
        <v>113</v>
      </c>
      <c r="C98" s="243">
        <f>C56+C64+C66+C72+C77+C81+C83+C88+C94</f>
        <v>19887.452969999998</v>
      </c>
      <c r="D98" s="243">
        <f>D56+D64+D66+D72+D77+D81+D83+D88+D94</f>
        <v>19383.764020000002</v>
      </c>
      <c r="E98" s="34">
        <f t="shared" si="3"/>
        <v>97.467302873023485</v>
      </c>
      <c r="F98" s="34">
        <f t="shared" si="4"/>
        <v>-503.68894999999611</v>
      </c>
      <c r="G98" s="193"/>
    </row>
    <row r="99" spans="1:7" ht="0.75" customHeight="1">
      <c r="C99" s="124"/>
      <c r="D99" s="100"/>
    </row>
    <row r="100" spans="1:7" s="65" customFormat="1" ht="16.5" customHeight="1">
      <c r="A100" s="63" t="s">
        <v>114</v>
      </c>
      <c r="B100" s="63"/>
      <c r="C100" s="178"/>
      <c r="D100" s="178"/>
    </row>
    <row r="101" spans="1:7" s="65" customFormat="1" ht="20.25" customHeight="1">
      <c r="A101" s="66" t="s">
        <v>115</v>
      </c>
      <c r="B101" s="66"/>
      <c r="C101" s="65" t="s">
        <v>116</v>
      </c>
    </row>
    <row r="102" spans="1:7" ht="13.5" customHeight="1">
      <c r="C102" s="118"/>
    </row>
    <row r="103" spans="1:7" ht="5.25" customHeight="1"/>
    <row r="143" hidden="1"/>
  </sheetData>
  <customSheetViews>
    <customSheetView guid="{61528DAC-5C4C-48F4-ADE2-8A724B05A086}" scale="70" showPageBreaks="1" hiddenRows="1" state="hidden" view="pageBreakPreview" topLeftCell="A34">
      <selection activeCell="D89" sqref="D89"/>
      <pageMargins left="0.70866141732283472" right="0.70866141732283472" top="0.74803149606299213" bottom="0.74803149606299213" header="0.31496062992125984" footer="0.31496062992125984"/>
      <pageSetup paperSize="9" scale="56" orientation="portrait" r:id="rId1"/>
    </customSheetView>
    <customSheetView guid="{5C539BE6-C8E0-453F-AB5E-9E58094195EA}" scale="70" showPageBreaks="1" hiddenRows="1" view="pageBreakPreview" topLeftCell="A37">
      <selection activeCell="C49" sqref="C49"/>
      <pageMargins left="0.70866141732283472" right="0.70866141732283472" top="0.74803149606299213" bottom="0.74803149606299213" header="0.31496062992125984" footer="0.31496062992125984"/>
      <pageSetup paperSize="9" scale="56" orientation="portrait" r:id="rId2"/>
    </customSheetView>
    <customSheetView guid="{42584DC0-1D41-4C93-9B38-C388E7B8DAC4}" scale="70" showPageBreaks="1" hiddenRows="1" view="pageBreakPreview" topLeftCell="C58">
      <selection activeCell="G98" sqref="G98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A54C432C-6C68-4B53-A75C-446EB3A61B2B}" scale="70" showPageBreaks="1" hiddenRows="1" view="pageBreakPreview" topLeftCell="A70">
      <selection activeCell="B88" sqref="B88"/>
      <pageMargins left="0.70866141732283472" right="0.70866141732283472" top="0.74803149606299213" bottom="0.74803149606299213" header="0.31496062992125984" footer="0.31496062992125984"/>
      <pageSetup paperSize="9" scale="64" orientation="portrait" r:id="rId4"/>
    </customSheetView>
    <customSheetView guid="{1A52382B-3765-4E8C-903F-6B8919B7242E}" scale="70" showPageBreaks="1" hiddenRows="1" view="pageBreakPreview" topLeftCell="A44">
      <selection activeCell="G99" sqref="G99"/>
      <pageMargins left="0.7" right="0.7" top="0.75" bottom="0.75" header="0.3" footer="0.3"/>
      <pageSetup paperSize="9" scale="49" orientation="portrait" r:id="rId5"/>
    </customSheetView>
    <customSheetView guid="{B31C8DB7-3E78-4144-A6B5-8DE36DE63F0E}" hiddenRows="1" topLeftCell="A26">
      <selection activeCell="D49" sqref="D49"/>
      <pageMargins left="0.7" right="0.7" top="0.75" bottom="0.75" header="0.3" footer="0.3"/>
      <pageSetup paperSize="9" scale="49" orientation="portrait" r:id="rId6"/>
    </customSheetView>
    <customSheetView guid="{5BFCA170-DEAE-4D2C-98A0-1E68B427AC01}" showPageBreaks="1" hiddenRows="1" topLeftCell="A10">
      <selection activeCell="C35" sqref="C35"/>
      <pageMargins left="0.7" right="0.7" top="0.75" bottom="0.75" header="0.3" footer="0.3"/>
      <pageSetup paperSize="9" scale="49" orientation="portrait" r:id="rId7"/>
    </customSheetView>
    <customSheetView guid="{B30CE22D-C12F-4E12-8BB9-3AAE0A6991CC}" scale="70" showPageBreaks="1" hiddenRows="1" view="pageBreakPreview" topLeftCell="A28">
      <selection activeCell="D98" sqref="D98"/>
      <pageMargins left="0.70866141732283472" right="0.70866141732283472" top="0.74803149606299213" bottom="0.74803149606299213" header="0.31496062992125984" footer="0.31496062992125984"/>
      <pageSetup paperSize="9" scale="59" orientation="portrait" r:id="rId8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40" orientation="portrait" r:id="rId9"/>
    </customSheetView>
    <customSheetView guid="{3DCB9AAA-F09C-4EA6-B992-F93E466D374A}" hiddenRows="1" topLeftCell="A38">
      <selection activeCell="B100" sqref="B100"/>
      <pageMargins left="0.7" right="0.7" top="0.75" bottom="0.75" header="0.3" footer="0.3"/>
      <pageSetup paperSize="9" scale="49" orientation="portrait" r:id="rId10"/>
    </customSheetView>
    <customSheetView guid="{F85EE840-0C31-454A-8951-832C2E9E0600}" scale="70" showPageBreaks="1" hiddenRows="1" state="hidden" view="pageBreakPreview" topLeftCell="A37">
      <selection activeCell="C69" sqref="C69"/>
      <pageMargins left="0.70866141732283472" right="0.70866141732283472" top="0.74803149606299213" bottom="0.74803149606299213" header="0.31496062992125984" footer="0.31496062992125984"/>
      <pageSetup paperSize="9" scale="56" orientation="portrait" r:id="rId11"/>
    </customSheetView>
    <customSheetView guid="{F1E84C44-1ACD-474A-BDE0-C7088DB6C590}" scale="70" showPageBreaks="1" hiddenRows="1" state="hidden" view="pageBreakPreview" topLeftCell="A34">
      <selection activeCell="D89" sqref="D89"/>
      <pageMargins left="0.70866141732283472" right="0.70866141732283472" top="0.74803149606299213" bottom="0.74803149606299213" header="0.31496062992125984" footer="0.31496062992125984"/>
      <pageSetup paperSize="9" scale="56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6" orientation="portrait" r:id="rId1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2"/>
  <dimension ref="A1:H142"/>
  <sheetViews>
    <sheetView view="pageBreakPreview" topLeftCell="A31" zoomScale="70" zoomScaleNormal="100" zoomScaleSheetLayoutView="70" workbookViewId="0">
      <selection activeCell="C77" sqref="C77"/>
    </sheetView>
  </sheetViews>
  <sheetFormatPr defaultRowHeight="15.75"/>
  <cols>
    <col min="1" max="1" width="14.7109375" style="58" customWidth="1"/>
    <col min="2" max="2" width="57.5703125" style="59" customWidth="1"/>
    <col min="3" max="3" width="17.28515625" style="62" customWidth="1"/>
    <col min="4" max="4" width="16.5703125" style="62" customWidth="1"/>
    <col min="5" max="5" width="10.28515625" style="62" customWidth="1"/>
    <col min="6" max="6" width="12.140625" style="62" customWidth="1"/>
    <col min="7" max="7" width="15.42578125" style="1" bestFit="1" customWidth="1"/>
    <col min="8" max="8" width="12" style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95" t="s">
        <v>418</v>
      </c>
      <c r="B1" s="595"/>
      <c r="C1" s="595"/>
      <c r="D1" s="595"/>
      <c r="E1" s="595"/>
      <c r="F1" s="595"/>
    </row>
    <row r="2" spans="1:6">
      <c r="A2" s="595"/>
      <c r="B2" s="595"/>
      <c r="C2" s="595"/>
      <c r="D2" s="595"/>
      <c r="E2" s="595"/>
      <c r="F2" s="595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C5+C12+C14+C17+C20+C7</f>
        <v>1837.2266399999999</v>
      </c>
      <c r="D4" s="5">
        <f>D5+D12+D14+D17+D20+D7</f>
        <v>1876.6090900000002</v>
      </c>
      <c r="E4" s="5">
        <f>SUM(D4/C4*100)</f>
        <v>102.14358147996374</v>
      </c>
      <c r="F4" s="5">
        <f>SUM(D4-C4)</f>
        <v>39.38245000000029</v>
      </c>
    </row>
    <row r="5" spans="1:6" s="6" customFormat="1">
      <c r="A5" s="68">
        <v>1010000000</v>
      </c>
      <c r="B5" s="67" t="s">
        <v>5</v>
      </c>
      <c r="C5" s="5">
        <f>C6</f>
        <v>159</v>
      </c>
      <c r="D5" s="5">
        <f>D6</f>
        <v>173.74345</v>
      </c>
      <c r="E5" s="5">
        <f t="shared" ref="E5:E51" si="0">SUM(D5/C5*100)</f>
        <v>109.27261006289308</v>
      </c>
      <c r="F5" s="5">
        <f t="shared" ref="F5:F51" si="1">SUM(D5-C5)</f>
        <v>14.743449999999996</v>
      </c>
    </row>
    <row r="6" spans="1:6">
      <c r="A6" s="7">
        <v>1010200001</v>
      </c>
      <c r="B6" s="8" t="s">
        <v>220</v>
      </c>
      <c r="C6" s="9">
        <v>159</v>
      </c>
      <c r="D6" s="10">
        <v>173.74345</v>
      </c>
      <c r="E6" s="9">
        <f t="shared" ref="E6:E11" si="2">SUM(D6/C6*100)</f>
        <v>109.27261006289308</v>
      </c>
      <c r="F6" s="9">
        <f t="shared" si="1"/>
        <v>14.743449999999996</v>
      </c>
    </row>
    <row r="7" spans="1:6" ht="31.5">
      <c r="A7" s="3">
        <v>1030000000</v>
      </c>
      <c r="B7" s="13" t="s">
        <v>259</v>
      </c>
      <c r="C7" s="5">
        <f>C8+C10+C9</f>
        <v>938.22663999999997</v>
      </c>
      <c r="D7" s="5">
        <f>D8+D10+D9+D11</f>
        <v>1084.23377</v>
      </c>
      <c r="E7" s="5">
        <f t="shared" si="2"/>
        <v>115.56203200540118</v>
      </c>
      <c r="F7" s="5">
        <f t="shared" si="1"/>
        <v>146.00713000000007</v>
      </c>
    </row>
    <row r="8" spans="1:6">
      <c r="A8" s="7">
        <v>1030223001</v>
      </c>
      <c r="B8" s="8" t="s">
        <v>261</v>
      </c>
      <c r="C8" s="9">
        <v>363.20564000000002</v>
      </c>
      <c r="D8" s="10">
        <v>543.53403000000003</v>
      </c>
      <c r="E8" s="9">
        <f t="shared" si="2"/>
        <v>149.64911613156667</v>
      </c>
      <c r="F8" s="9">
        <f t="shared" si="1"/>
        <v>180.32839000000001</v>
      </c>
    </row>
    <row r="9" spans="1:6">
      <c r="A9" s="7">
        <v>1030224001</v>
      </c>
      <c r="B9" s="8" t="s">
        <v>267</v>
      </c>
      <c r="C9" s="9">
        <v>3.6680000000000001</v>
      </c>
      <c r="D9" s="10">
        <v>2.9359299999999999</v>
      </c>
      <c r="E9" s="9">
        <f>SUM(D9/C9*100)</f>
        <v>80.041712104689196</v>
      </c>
      <c r="F9" s="9">
        <f t="shared" si="1"/>
        <v>-0.73207000000000022</v>
      </c>
    </row>
    <row r="10" spans="1:6">
      <c r="A10" s="7">
        <v>1030225001</v>
      </c>
      <c r="B10" s="8" t="s">
        <v>260</v>
      </c>
      <c r="C10" s="9">
        <v>571.35299999999995</v>
      </c>
      <c r="D10" s="10">
        <v>600.12294999999995</v>
      </c>
      <c r="E10" s="9">
        <f t="shared" si="2"/>
        <v>105.0354071825999</v>
      </c>
      <c r="F10" s="9">
        <f t="shared" si="1"/>
        <v>28.769949999999994</v>
      </c>
    </row>
    <row r="11" spans="1:6">
      <c r="A11" s="7">
        <v>1030226001</v>
      </c>
      <c r="B11" s="8" t="s">
        <v>269</v>
      </c>
      <c r="C11" s="9">
        <v>0</v>
      </c>
      <c r="D11" s="10">
        <v>-62.359139999999996</v>
      </c>
      <c r="E11" s="9" t="e">
        <f t="shared" si="2"/>
        <v>#DIV/0!</v>
      </c>
      <c r="F11" s="9">
        <f t="shared" si="1"/>
        <v>-62.359139999999996</v>
      </c>
    </row>
    <row r="12" spans="1:6" s="6" customFormat="1">
      <c r="A12" s="68">
        <v>1050000000</v>
      </c>
      <c r="B12" s="67" t="s">
        <v>6</v>
      </c>
      <c r="C12" s="5">
        <f>SUM(C13:C13)</f>
        <v>30</v>
      </c>
      <c r="D12" s="5">
        <f>SUM(D13:D13)</f>
        <v>5.9820000000000002</v>
      </c>
      <c r="E12" s="5">
        <f t="shared" si="0"/>
        <v>19.939999999999998</v>
      </c>
      <c r="F12" s="5">
        <f t="shared" si="1"/>
        <v>-24.018000000000001</v>
      </c>
    </row>
    <row r="13" spans="1:6" ht="15.75" customHeight="1">
      <c r="A13" s="7">
        <v>1050300000</v>
      </c>
      <c r="B13" s="11" t="s">
        <v>221</v>
      </c>
      <c r="C13" s="12">
        <v>30</v>
      </c>
      <c r="D13" s="10">
        <v>5.9820000000000002</v>
      </c>
      <c r="E13" s="9">
        <f t="shared" si="0"/>
        <v>19.939999999999998</v>
      </c>
      <c r="F13" s="9">
        <f t="shared" si="1"/>
        <v>-24.018000000000001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702</v>
      </c>
      <c r="D14" s="5">
        <f>D15+D16</f>
        <v>606.54987000000006</v>
      </c>
      <c r="E14" s="5">
        <f t="shared" si="0"/>
        <v>86.40311538461539</v>
      </c>
      <c r="F14" s="5">
        <f t="shared" si="1"/>
        <v>-95.450129999999945</v>
      </c>
    </row>
    <row r="15" spans="1:6" s="6" customFormat="1" ht="15.75" customHeight="1">
      <c r="A15" s="7">
        <v>1060100000</v>
      </c>
      <c r="B15" s="11" t="s">
        <v>8</v>
      </c>
      <c r="C15" s="9">
        <v>247</v>
      </c>
      <c r="D15" s="10">
        <v>179.51551000000001</v>
      </c>
      <c r="E15" s="9">
        <f t="shared" si="0"/>
        <v>72.67834412955466</v>
      </c>
      <c r="F15" s="9">
        <f>SUM(D15-C15)</f>
        <v>-67.484489999999994</v>
      </c>
    </row>
    <row r="16" spans="1:6" ht="15.75" customHeight="1">
      <c r="A16" s="7">
        <v>1060600000</v>
      </c>
      <c r="B16" s="11" t="s">
        <v>7</v>
      </c>
      <c r="C16" s="9">
        <v>455</v>
      </c>
      <c r="D16" s="10">
        <v>427.03435999999999</v>
      </c>
      <c r="E16" s="9">
        <f t="shared" si="0"/>
        <v>93.85370549450549</v>
      </c>
      <c r="F16" s="9">
        <f t="shared" si="1"/>
        <v>-27.965640000000008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6.1</v>
      </c>
      <c r="E17" s="5">
        <f t="shared" si="0"/>
        <v>76.25</v>
      </c>
      <c r="F17" s="5">
        <f t="shared" si="1"/>
        <v>-1.9000000000000004</v>
      </c>
    </row>
    <row r="18" spans="1:6" ht="17.25" customHeight="1">
      <c r="A18" s="7">
        <v>1080400001</v>
      </c>
      <c r="B18" s="8" t="s">
        <v>219</v>
      </c>
      <c r="C18" s="9">
        <v>8</v>
      </c>
      <c r="D18" s="10">
        <v>6.1</v>
      </c>
      <c r="E18" s="9">
        <f t="shared" si="0"/>
        <v>76.25</v>
      </c>
      <c r="F18" s="9">
        <f t="shared" si="1"/>
        <v>-1.9000000000000004</v>
      </c>
    </row>
    <row r="19" spans="1:6" ht="15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3.75" hidden="1" customHeight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2.5" hidden="1" customHeight="1">
      <c r="A21" s="7">
        <v>1090100000</v>
      </c>
      <c r="B21" s="8" t="s">
        <v>118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29.25" hidden="1" customHeight="1">
      <c r="A22" s="7">
        <v>1090400000</v>
      </c>
      <c r="B22" s="8" t="s">
        <v>224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26.25" hidden="1" customHeight="1">
      <c r="A23" s="7">
        <v>1090600000</v>
      </c>
      <c r="B23" s="8" t="s">
        <v>120</v>
      </c>
      <c r="C23" s="9">
        <v>0</v>
      </c>
      <c r="D23" s="10">
        <v>0</v>
      </c>
      <c r="E23" s="9" t="e">
        <f t="shared" si="0"/>
        <v>#DIV/0!</v>
      </c>
      <c r="F23" s="9">
        <f t="shared" si="1"/>
        <v>0</v>
      </c>
    </row>
    <row r="24" spans="1:6" s="15" customFormat="1" ht="18" hidden="1" customHeight="1">
      <c r="A24" s="7">
        <v>1090700000</v>
      </c>
      <c r="B24" s="8" t="s">
        <v>327</v>
      </c>
      <c r="C24" s="9">
        <v>0</v>
      </c>
      <c r="D24" s="10">
        <v>0</v>
      </c>
      <c r="E24" s="9" t="e">
        <f t="shared" si="0"/>
        <v>#DIV/0!</v>
      </c>
      <c r="F24" s="9">
        <f t="shared" si="1"/>
        <v>0</v>
      </c>
    </row>
    <row r="25" spans="1:6" s="6" customFormat="1" ht="15.75" customHeight="1">
      <c r="A25" s="3"/>
      <c r="B25" s="4" t="s">
        <v>12</v>
      </c>
      <c r="C25" s="5">
        <f>C26+C29+C32+C37+C35</f>
        <v>1036.78856</v>
      </c>
      <c r="D25" s="5">
        <f>D26+D29+D32+D37+D35</f>
        <v>1680.9267699999998</v>
      </c>
      <c r="E25" s="5">
        <f t="shared" si="0"/>
        <v>162.12821349031859</v>
      </c>
      <c r="F25" s="5">
        <f t="shared" si="1"/>
        <v>644.13820999999984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350</v>
      </c>
      <c r="D26" s="5">
        <f>D27+D28</f>
        <v>568.55408</v>
      </c>
      <c r="E26" s="5">
        <f t="shared" si="0"/>
        <v>162.44402285714287</v>
      </c>
      <c r="F26" s="5">
        <f t="shared" si="1"/>
        <v>218.55408</v>
      </c>
    </row>
    <row r="27" spans="1:6">
      <c r="A27" s="16">
        <v>1110502510</v>
      </c>
      <c r="B27" s="17" t="s">
        <v>217</v>
      </c>
      <c r="C27" s="12">
        <v>320</v>
      </c>
      <c r="D27" s="10">
        <v>488.11329999999998</v>
      </c>
      <c r="E27" s="9">
        <f t="shared" si="0"/>
        <v>152.53540624999999</v>
      </c>
      <c r="F27" s="9">
        <f t="shared" si="1"/>
        <v>168.11329999999998</v>
      </c>
    </row>
    <row r="28" spans="1:6" ht="18" customHeight="1">
      <c r="A28" s="7">
        <v>1110503505</v>
      </c>
      <c r="B28" s="11" t="s">
        <v>216</v>
      </c>
      <c r="C28" s="12">
        <v>30</v>
      </c>
      <c r="D28" s="10">
        <v>80.440780000000004</v>
      </c>
      <c r="E28" s="9">
        <f t="shared" si="0"/>
        <v>268.13593333333336</v>
      </c>
      <c r="F28" s="9">
        <f t="shared" si="1"/>
        <v>50.440780000000004</v>
      </c>
    </row>
    <row r="29" spans="1:6" s="15" customFormat="1" ht="18" customHeight="1">
      <c r="A29" s="68">
        <v>1130000000</v>
      </c>
      <c r="B29" s="69" t="s">
        <v>124</v>
      </c>
      <c r="C29" s="5">
        <f>C30+C31</f>
        <v>130</v>
      </c>
      <c r="D29" s="5">
        <f>D30+D31</f>
        <v>137.39689000000001</v>
      </c>
      <c r="E29" s="5">
        <f t="shared" si="0"/>
        <v>105.68991538461539</v>
      </c>
      <c r="F29" s="5">
        <f t="shared" si="1"/>
        <v>7.3968900000000133</v>
      </c>
    </row>
    <row r="30" spans="1:6" ht="15.75" customHeight="1">
      <c r="A30" s="7">
        <v>1130206510</v>
      </c>
      <c r="B30" s="8" t="s">
        <v>314</v>
      </c>
      <c r="C30" s="9">
        <v>130</v>
      </c>
      <c r="D30" s="204">
        <v>75.796890000000005</v>
      </c>
      <c r="E30" s="9">
        <f t="shared" si="0"/>
        <v>58.305300000000003</v>
      </c>
      <c r="F30" s="9">
        <f t="shared" si="1"/>
        <v>-54.203109999999995</v>
      </c>
    </row>
    <row r="31" spans="1:6" ht="17.25" customHeight="1">
      <c r="A31" s="7">
        <v>1130299510</v>
      </c>
      <c r="B31" s="8" t="s">
        <v>328</v>
      </c>
      <c r="C31" s="9">
        <v>0</v>
      </c>
      <c r="D31" s="204">
        <v>61.6</v>
      </c>
      <c r="E31" s="9" t="e">
        <f>SUM(D31/C31*100)</f>
        <v>#DIV/0!</v>
      </c>
      <c r="F31" s="9">
        <f>SUM(D31-C31)</f>
        <v>61.6</v>
      </c>
    </row>
    <row r="32" spans="1:6" ht="15.75" customHeight="1">
      <c r="A32" s="70">
        <v>1140000000</v>
      </c>
      <c r="B32" s="71" t="s">
        <v>125</v>
      </c>
      <c r="C32" s="5">
        <f>C33+C34</f>
        <v>32.252499999999998</v>
      </c>
      <c r="D32" s="5">
        <f>D33+D34</f>
        <v>32.252499999999998</v>
      </c>
      <c r="E32" s="5">
        <f t="shared" si="0"/>
        <v>100</v>
      </c>
      <c r="F32" s="5">
        <f t="shared" si="1"/>
        <v>0</v>
      </c>
    </row>
    <row r="33" spans="1:7" ht="15.75" customHeight="1">
      <c r="A33" s="16">
        <v>1140200000</v>
      </c>
      <c r="B33" s="18" t="s">
        <v>126</v>
      </c>
      <c r="C33" s="9">
        <v>32.252499999999998</v>
      </c>
      <c r="D33" s="10">
        <v>32.252499999999998</v>
      </c>
      <c r="E33" s="9">
        <f t="shared" si="0"/>
        <v>100</v>
      </c>
      <c r="F33" s="9">
        <f t="shared" si="1"/>
        <v>0</v>
      </c>
    </row>
    <row r="34" spans="1:7" ht="18" customHeight="1">
      <c r="A34" s="7">
        <v>1140600000</v>
      </c>
      <c r="B34" s="8" t="s">
        <v>214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18" customHeight="1">
      <c r="A35" s="3">
        <v>1160000000</v>
      </c>
      <c r="B35" s="13" t="s">
        <v>236</v>
      </c>
      <c r="C35" s="14">
        <f>C36</f>
        <v>10.63425</v>
      </c>
      <c r="D35" s="14">
        <f>D36</f>
        <v>27.535329999999998</v>
      </c>
      <c r="E35" s="5">
        <f>SUM(D35/C35*100)</f>
        <v>258.93062510285165</v>
      </c>
      <c r="F35" s="5">
        <f>SUM(D35-C35)</f>
        <v>16.90108</v>
      </c>
    </row>
    <row r="36" spans="1:7" ht="35.25" customHeight="1">
      <c r="A36" s="7">
        <v>1160701010</v>
      </c>
      <c r="B36" s="8" t="s">
        <v>405</v>
      </c>
      <c r="C36" s="9">
        <v>10.63425</v>
      </c>
      <c r="D36" s="10">
        <v>27.535329999999998</v>
      </c>
      <c r="E36" s="9">
        <f>SUM(D36/C36*100)</f>
        <v>258.93062510285165</v>
      </c>
      <c r="F36" s="9">
        <f>SUM(D36-C36)</f>
        <v>16.90108</v>
      </c>
    </row>
    <row r="37" spans="1:7" ht="15.75" customHeight="1">
      <c r="A37" s="3"/>
      <c r="B37" s="13" t="s">
        <v>128</v>
      </c>
      <c r="C37" s="5">
        <f>C38+C39</f>
        <v>513.90180999999995</v>
      </c>
      <c r="D37" s="5">
        <f>D38+D39</f>
        <v>915.18796999999995</v>
      </c>
      <c r="E37" s="5">
        <f t="shared" si="0"/>
        <v>178.08615424024291</v>
      </c>
      <c r="F37" s="5">
        <f t="shared" si="1"/>
        <v>401.28616</v>
      </c>
    </row>
    <row r="38" spans="1:7" ht="16.5" customHeight="1">
      <c r="A38" s="7">
        <v>1171503010</v>
      </c>
      <c r="B38" s="11" t="s">
        <v>407</v>
      </c>
      <c r="C38" s="9">
        <v>513.90180999999995</v>
      </c>
      <c r="D38" s="9">
        <v>915.18796999999995</v>
      </c>
      <c r="E38" s="9">
        <f t="shared" si="0"/>
        <v>178.08615424024291</v>
      </c>
      <c r="F38" s="9">
        <f t="shared" si="1"/>
        <v>401.28616</v>
      </c>
    </row>
    <row r="39" spans="1:7" ht="16.5" hidden="1" customHeight="1">
      <c r="A39" s="7">
        <v>1170505005</v>
      </c>
      <c r="B39" s="11" t="s">
        <v>212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15" customHeight="1">
      <c r="A40" s="3">
        <v>1000000000</v>
      </c>
      <c r="B40" s="4" t="s">
        <v>16</v>
      </c>
      <c r="C40" s="125">
        <f>SUM(C4,C25)</f>
        <v>2874.0151999999998</v>
      </c>
      <c r="D40" s="125">
        <f>D4+D25</f>
        <v>3557.53586</v>
      </c>
      <c r="E40" s="5">
        <f t="shared" si="0"/>
        <v>123.7827781843325</v>
      </c>
      <c r="F40" s="5">
        <f t="shared" si="1"/>
        <v>683.52066000000013</v>
      </c>
    </row>
    <row r="41" spans="1:7" s="6" customFormat="1">
      <c r="A41" s="3">
        <v>2000000000</v>
      </c>
      <c r="B41" s="4" t="s">
        <v>17</v>
      </c>
      <c r="C41" s="224">
        <f>C42+C43+C44+C45+C46+C48</f>
        <v>8452.049579999999</v>
      </c>
      <c r="D41" s="224">
        <f>D42+D43+D44+D45+D46+D48+D49</f>
        <v>8452.0170199999993</v>
      </c>
      <c r="E41" s="5">
        <f t="shared" si="0"/>
        <v>99.999614767995723</v>
      </c>
      <c r="F41" s="5">
        <f t="shared" si="1"/>
        <v>-3.2559999999648426E-2</v>
      </c>
      <c r="G41" s="19"/>
    </row>
    <row r="42" spans="1:7" ht="14.25" customHeight="1">
      <c r="A42" s="16">
        <v>2021000000</v>
      </c>
      <c r="B42" s="17" t="s">
        <v>18</v>
      </c>
      <c r="C42" s="98">
        <v>2338.6999999999998</v>
      </c>
      <c r="D42" s="98">
        <v>2338.6999999999998</v>
      </c>
      <c r="E42" s="9">
        <f t="shared" si="0"/>
        <v>100</v>
      </c>
      <c r="F42" s="9">
        <f t="shared" si="1"/>
        <v>0</v>
      </c>
    </row>
    <row r="43" spans="1:7" ht="15.75" hidden="1" customHeight="1">
      <c r="A43" s="16">
        <v>2021500200</v>
      </c>
      <c r="B43" s="17" t="s">
        <v>223</v>
      </c>
      <c r="C43" s="98"/>
      <c r="D43" s="20">
        <v>0</v>
      </c>
      <c r="E43" s="9" t="e">
        <f>SUM(D43/C43*100)</f>
        <v>#DIV/0!</v>
      </c>
      <c r="F43" s="9">
        <f>SUM(D43-C43)</f>
        <v>0</v>
      </c>
    </row>
    <row r="44" spans="1:7">
      <c r="A44" s="16">
        <v>2022000000</v>
      </c>
      <c r="B44" s="17" t="s">
        <v>19</v>
      </c>
      <c r="C44" s="98">
        <v>4937.9274500000001</v>
      </c>
      <c r="D44" s="10">
        <v>4937.9274500000001</v>
      </c>
      <c r="E44" s="9">
        <f t="shared" si="0"/>
        <v>100</v>
      </c>
      <c r="F44" s="9">
        <f t="shared" si="1"/>
        <v>0</v>
      </c>
    </row>
    <row r="45" spans="1:7" ht="18" customHeight="1">
      <c r="A45" s="16">
        <v>2023000000</v>
      </c>
      <c r="B45" s="17" t="s">
        <v>20</v>
      </c>
      <c r="C45" s="12">
        <v>110.18913000000001</v>
      </c>
      <c r="D45" s="180">
        <v>110.18913000000001</v>
      </c>
      <c r="E45" s="9">
        <f t="shared" si="0"/>
        <v>100</v>
      </c>
      <c r="F45" s="9">
        <f t="shared" si="1"/>
        <v>0</v>
      </c>
    </row>
    <row r="46" spans="1:7" ht="19.5" customHeight="1">
      <c r="A46" s="16">
        <v>2020400000</v>
      </c>
      <c r="B46" s="17" t="s">
        <v>21</v>
      </c>
      <c r="C46" s="12">
        <v>1065.2329999999999</v>
      </c>
      <c r="D46" s="181">
        <v>1065.2004400000001</v>
      </c>
      <c r="E46" s="9">
        <f t="shared" si="0"/>
        <v>99.996943391727456</v>
      </c>
      <c r="F46" s="9">
        <f t="shared" si="1"/>
        <v>-3.2559999999875799E-2</v>
      </c>
    </row>
    <row r="47" spans="1:7" ht="32.25" hidden="1" customHeight="1">
      <c r="A47" s="16">
        <v>2020900000</v>
      </c>
      <c r="B47" s="18" t="s">
        <v>22</v>
      </c>
      <c r="C47" s="12">
        <v>0</v>
      </c>
      <c r="D47" s="181">
        <v>0</v>
      </c>
      <c r="E47" s="9" t="e">
        <f t="shared" si="0"/>
        <v>#DIV/0!</v>
      </c>
      <c r="F47" s="9">
        <f t="shared" si="1"/>
        <v>0</v>
      </c>
    </row>
    <row r="48" spans="1:7" ht="21" customHeight="1">
      <c r="A48" s="16">
        <v>2070500010</v>
      </c>
      <c r="B48" s="8" t="s">
        <v>326</v>
      </c>
      <c r="C48" s="12"/>
      <c r="D48" s="181"/>
      <c r="E48" s="9" t="e">
        <f t="shared" si="0"/>
        <v>#DIV/0!</v>
      </c>
      <c r="F48" s="9">
        <f t="shared" si="1"/>
        <v>0</v>
      </c>
    </row>
    <row r="49" spans="1:8" ht="21.75" hidden="1" customHeight="1">
      <c r="A49" s="7">
        <v>2190500005</v>
      </c>
      <c r="B49" s="11" t="s">
        <v>23</v>
      </c>
      <c r="C49" s="12">
        <v>0</v>
      </c>
      <c r="D49" s="181">
        <v>0</v>
      </c>
      <c r="E49" s="9" t="e">
        <f t="shared" si="0"/>
        <v>#DIV/0!</v>
      </c>
      <c r="F49" s="9">
        <f t="shared" si="1"/>
        <v>0</v>
      </c>
    </row>
    <row r="50" spans="1:8" s="6" customFormat="1" ht="20.25" customHeight="1">
      <c r="A50" s="3">
        <v>3000000000</v>
      </c>
      <c r="B50" s="13" t="s">
        <v>24</v>
      </c>
      <c r="C50" s="184">
        <v>0</v>
      </c>
      <c r="D50" s="14">
        <v>0</v>
      </c>
      <c r="E50" s="5" t="e">
        <f t="shared" si="0"/>
        <v>#DIV/0!</v>
      </c>
      <c r="F50" s="5">
        <f t="shared" si="1"/>
        <v>0</v>
      </c>
    </row>
    <row r="51" spans="1:8" s="6" customFormat="1" ht="19.5" customHeight="1">
      <c r="A51" s="3"/>
      <c r="B51" s="4" t="s">
        <v>25</v>
      </c>
      <c r="C51" s="240">
        <f>C40+C41</f>
        <v>11326.064779999999</v>
      </c>
      <c r="D51" s="240">
        <f>D40+D41</f>
        <v>12009.552879999999</v>
      </c>
      <c r="E51" s="92">
        <f t="shared" si="0"/>
        <v>106.0346476316022</v>
      </c>
      <c r="F51" s="92">
        <f t="shared" si="1"/>
        <v>683.48810000000049</v>
      </c>
      <c r="G51" s="193">
        <f>7662.29943-C51</f>
        <v>-3663.7653499999988</v>
      </c>
      <c r="H51" s="193">
        <f>1130.4405-D51</f>
        <v>-10879.112379999999</v>
      </c>
    </row>
    <row r="52" spans="1:8" s="6" customFormat="1">
      <c r="A52" s="3"/>
      <c r="B52" s="21" t="s">
        <v>299</v>
      </c>
      <c r="C52" s="92">
        <f>C51-C98</f>
        <v>-530.02748000000065</v>
      </c>
      <c r="D52" s="92">
        <f>D51-D98</f>
        <v>349.77110999999968</v>
      </c>
      <c r="E52" s="188"/>
      <c r="F52" s="188"/>
    </row>
    <row r="53" spans="1:8">
      <c r="A53" s="23"/>
      <c r="B53" s="24"/>
      <c r="C53" s="179"/>
      <c r="D53" s="179"/>
      <c r="E53" s="26"/>
      <c r="F53" s="27"/>
    </row>
    <row r="54" spans="1:8" ht="45" customHeight="1">
      <c r="A54" s="28" t="s">
        <v>0</v>
      </c>
      <c r="B54" s="28" t="s">
        <v>26</v>
      </c>
      <c r="C54" s="72" t="s">
        <v>395</v>
      </c>
      <c r="D54" s="399" t="s">
        <v>410</v>
      </c>
      <c r="E54" s="72" t="s">
        <v>2</v>
      </c>
      <c r="F54" s="73" t="s">
        <v>3</v>
      </c>
    </row>
    <row r="55" spans="1:8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 ht="18" customHeight="1">
      <c r="A56" s="30" t="s">
        <v>27</v>
      </c>
      <c r="B56" s="31" t="s">
        <v>28</v>
      </c>
      <c r="C56" s="32">
        <f>C57+C58+C59+C60+C61+C63+C62</f>
        <v>1352.6250599999998</v>
      </c>
      <c r="D56" s="33">
        <f>D57+D58+D59+D60+D61+D63+D62</f>
        <v>1336.08367</v>
      </c>
      <c r="E56" s="34">
        <f>SUM(D56/C56*100)</f>
        <v>98.777089787172812</v>
      </c>
      <c r="F56" s="34">
        <f>SUM(D56-C56)</f>
        <v>-16.541389999999865</v>
      </c>
    </row>
    <row r="57" spans="1:8" s="6" customFormat="1" ht="31.5" hidden="1">
      <c r="A57" s="35" t="s">
        <v>29</v>
      </c>
      <c r="B57" s="36" t="s">
        <v>30</v>
      </c>
      <c r="C57" s="37"/>
      <c r="D57" s="37"/>
      <c r="E57" s="38"/>
      <c r="F57" s="38"/>
    </row>
    <row r="58" spans="1:8" ht="18.75" customHeight="1">
      <c r="A58" s="35" t="s">
        <v>31</v>
      </c>
      <c r="B58" s="39" t="s">
        <v>32</v>
      </c>
      <c r="C58" s="37">
        <v>1347.6690599999999</v>
      </c>
      <c r="D58" s="37">
        <v>1332.1276700000001</v>
      </c>
      <c r="E58" s="38">
        <f t="shared" ref="E58:E98" si="3">SUM(D58/C58*100)</f>
        <v>98.846794776159669</v>
      </c>
      <c r="F58" s="38">
        <f t="shared" ref="F58:F98" si="4">SUM(D58-C58)</f>
        <v>-15.541389999999865</v>
      </c>
    </row>
    <row r="59" spans="1:8" ht="0.7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8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8" ht="0.75" customHeight="1">
      <c r="A61" s="35" t="s">
        <v>37</v>
      </c>
      <c r="B61" s="39" t="s">
        <v>38</v>
      </c>
      <c r="C61" s="37"/>
      <c r="D61" s="37">
        <v>0</v>
      </c>
      <c r="E61" s="38" t="e">
        <f t="shared" si="3"/>
        <v>#DIV/0!</v>
      </c>
      <c r="F61" s="38">
        <f t="shared" si="4"/>
        <v>0</v>
      </c>
    </row>
    <row r="62" spans="1:8" ht="18" customHeight="1">
      <c r="A62" s="35" t="s">
        <v>39</v>
      </c>
      <c r="B62" s="39" t="s">
        <v>40</v>
      </c>
      <c r="C62" s="40">
        <v>1</v>
      </c>
      <c r="D62" s="40">
        <v>0</v>
      </c>
      <c r="E62" s="38">
        <f t="shared" si="3"/>
        <v>0</v>
      </c>
      <c r="F62" s="38">
        <f t="shared" si="4"/>
        <v>-1</v>
      </c>
    </row>
    <row r="63" spans="1:8" ht="15.75" customHeight="1">
      <c r="A63" s="35" t="s">
        <v>41</v>
      </c>
      <c r="B63" s="39" t="s">
        <v>42</v>
      </c>
      <c r="C63" s="37">
        <v>3.956</v>
      </c>
      <c r="D63" s="37">
        <v>3.956</v>
      </c>
      <c r="E63" s="38">
        <f t="shared" si="3"/>
        <v>100</v>
      </c>
      <c r="F63" s="38">
        <f t="shared" si="4"/>
        <v>0</v>
      </c>
    </row>
    <row r="64" spans="1:8" s="6" customFormat="1">
      <c r="A64" s="41" t="s">
        <v>43</v>
      </c>
      <c r="B64" s="42" t="s">
        <v>44</v>
      </c>
      <c r="C64" s="32">
        <f>C65</f>
        <v>110.18913000000001</v>
      </c>
      <c r="D64" s="32">
        <f>D65</f>
        <v>110.18913000000001</v>
      </c>
      <c r="E64" s="34">
        <f t="shared" si="3"/>
        <v>100</v>
      </c>
      <c r="F64" s="34">
        <f t="shared" si="4"/>
        <v>0</v>
      </c>
    </row>
    <row r="65" spans="1:7">
      <c r="A65" s="43" t="s">
        <v>45</v>
      </c>
      <c r="B65" s="44" t="s">
        <v>46</v>
      </c>
      <c r="C65" s="37">
        <v>110.18913000000001</v>
      </c>
      <c r="D65" s="37">
        <v>110.18913000000001</v>
      </c>
      <c r="E65" s="38">
        <f t="shared" si="3"/>
        <v>100</v>
      </c>
      <c r="F65" s="38">
        <f t="shared" si="4"/>
        <v>0</v>
      </c>
    </row>
    <row r="66" spans="1:7" s="6" customFormat="1" ht="15" customHeight="1">
      <c r="A66" s="30" t="s">
        <v>47</v>
      </c>
      <c r="B66" s="31" t="s">
        <v>48</v>
      </c>
      <c r="C66" s="32">
        <f>C69+C70+C71</f>
        <v>7.6313399999999998</v>
      </c>
      <c r="D66" s="251">
        <f>D69+D70+D71</f>
        <v>7.6313399999999998</v>
      </c>
      <c r="E66" s="34">
        <f t="shared" si="3"/>
        <v>100</v>
      </c>
      <c r="F66" s="34">
        <f t="shared" si="4"/>
        <v>0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53</v>
      </c>
      <c r="B69" s="47" t="s">
        <v>54</v>
      </c>
      <c r="C69" s="37">
        <v>2.83134</v>
      </c>
      <c r="D69" s="37">
        <v>2.83134</v>
      </c>
      <c r="E69" s="34">
        <f t="shared" si="3"/>
        <v>100</v>
      </c>
      <c r="F69" s="34">
        <f t="shared" si="4"/>
        <v>0</v>
      </c>
    </row>
    <row r="70" spans="1:7" ht="15.75" customHeight="1">
      <c r="A70" s="46" t="s">
        <v>210</v>
      </c>
      <c r="B70" s="47" t="s">
        <v>211</v>
      </c>
      <c r="C70" s="37">
        <v>2.8</v>
      </c>
      <c r="D70" s="37">
        <v>2.8</v>
      </c>
      <c r="E70" s="34">
        <f t="shared" si="3"/>
        <v>100</v>
      </c>
      <c r="F70" s="34">
        <f t="shared" si="4"/>
        <v>0</v>
      </c>
    </row>
    <row r="71" spans="1:7" ht="15.75" customHeight="1">
      <c r="A71" s="46" t="s">
        <v>331</v>
      </c>
      <c r="B71" s="47" t="s">
        <v>386</v>
      </c>
      <c r="C71" s="37">
        <v>2</v>
      </c>
      <c r="D71" s="37">
        <v>2</v>
      </c>
      <c r="E71" s="34">
        <f>SUM(D71/C71*100)</f>
        <v>100</v>
      </c>
      <c r="F71" s="34">
        <f>SUM(D71-C71)</f>
        <v>0</v>
      </c>
    </row>
    <row r="72" spans="1:7" s="6" customFormat="1" ht="18.75" customHeight="1">
      <c r="A72" s="30" t="s">
        <v>55</v>
      </c>
      <c r="B72" s="31" t="s">
        <v>56</v>
      </c>
      <c r="C72" s="48">
        <f>SUM(C73:C77)</f>
        <v>5377.79259</v>
      </c>
      <c r="D72" s="48">
        <f>SUM(D73:D77)</f>
        <v>5328.9064600000002</v>
      </c>
      <c r="E72" s="34">
        <f t="shared" si="3"/>
        <v>99.090962896358192</v>
      </c>
      <c r="F72" s="34">
        <f t="shared" si="4"/>
        <v>-48.886129999999866</v>
      </c>
    </row>
    <row r="73" spans="1:7" ht="15" hidden="1" customHeight="1">
      <c r="A73" s="35" t="s">
        <v>57</v>
      </c>
      <c r="B73" s="39" t="s">
        <v>58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.5" customHeight="1">
      <c r="A74" s="35" t="s">
        <v>59</v>
      </c>
      <c r="B74" s="39" t="s">
        <v>60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  <c r="G74" s="50"/>
    </row>
    <row r="75" spans="1:7" s="6" customFormat="1" ht="15" hidden="1" customHeight="1">
      <c r="A75" s="35" t="s">
        <v>59</v>
      </c>
      <c r="B75" s="39" t="s">
        <v>60</v>
      </c>
      <c r="C75" s="49">
        <v>0</v>
      </c>
      <c r="D75" s="37">
        <v>0</v>
      </c>
      <c r="E75" s="38" t="e">
        <f t="shared" si="3"/>
        <v>#DIV/0!</v>
      </c>
      <c r="F75" s="38">
        <f t="shared" si="4"/>
        <v>0</v>
      </c>
      <c r="G75" s="50"/>
    </row>
    <row r="76" spans="1:7">
      <c r="A76" s="35" t="s">
        <v>61</v>
      </c>
      <c r="B76" s="39" t="s">
        <v>62</v>
      </c>
      <c r="C76" s="49">
        <v>4925.79259</v>
      </c>
      <c r="D76" s="37">
        <v>4891.9064600000002</v>
      </c>
      <c r="E76" s="38">
        <f t="shared" si="3"/>
        <v>99.312067461614333</v>
      </c>
      <c r="F76" s="38">
        <f t="shared" si="4"/>
        <v>-33.886129999999866</v>
      </c>
    </row>
    <row r="77" spans="1:7">
      <c r="A77" s="35" t="s">
        <v>63</v>
      </c>
      <c r="B77" s="39" t="s">
        <v>64</v>
      </c>
      <c r="C77" s="49">
        <v>452</v>
      </c>
      <c r="D77" s="37">
        <v>437</v>
      </c>
      <c r="E77" s="38">
        <f t="shared" si="3"/>
        <v>96.681415929203538</v>
      </c>
      <c r="F77" s="38">
        <f t="shared" si="4"/>
        <v>-15</v>
      </c>
    </row>
    <row r="78" spans="1:7" s="6" customFormat="1" ht="17.25" customHeight="1">
      <c r="A78" s="30" t="s">
        <v>65</v>
      </c>
      <c r="B78" s="31" t="s">
        <v>66</v>
      </c>
      <c r="C78" s="32">
        <f>SUM(C79:C81)</f>
        <v>3897.7041399999998</v>
      </c>
      <c r="D78" s="32">
        <f>SUM(D79:D81)</f>
        <v>3782.8211700000002</v>
      </c>
      <c r="E78" s="34">
        <f t="shared" si="3"/>
        <v>97.052547708251666</v>
      </c>
      <c r="F78" s="34">
        <f t="shared" si="4"/>
        <v>-114.88296999999966</v>
      </c>
    </row>
    <row r="79" spans="1:7" hidden="1">
      <c r="A79" s="35" t="s">
        <v>67</v>
      </c>
      <c r="B79" s="51" t="s">
        <v>68</v>
      </c>
      <c r="C79" s="37"/>
      <c r="D79" s="37"/>
      <c r="E79" s="38" t="e">
        <f t="shared" si="3"/>
        <v>#DIV/0!</v>
      </c>
      <c r="F79" s="38">
        <f t="shared" si="4"/>
        <v>0</v>
      </c>
    </row>
    <row r="80" spans="1:7" ht="15" customHeight="1">
      <c r="A80" s="35" t="s">
        <v>69</v>
      </c>
      <c r="B80" s="51" t="s">
        <v>70</v>
      </c>
      <c r="C80" s="37">
        <v>2876.9023499999998</v>
      </c>
      <c r="D80" s="37">
        <v>2762.0543400000001</v>
      </c>
      <c r="E80" s="38">
        <f t="shared" si="3"/>
        <v>96.007928110594378</v>
      </c>
      <c r="F80" s="38">
        <f t="shared" si="4"/>
        <v>-114.8480099999997</v>
      </c>
    </row>
    <row r="81" spans="1:6">
      <c r="A81" s="35" t="s">
        <v>71</v>
      </c>
      <c r="B81" s="39" t="s">
        <v>72</v>
      </c>
      <c r="C81" s="37">
        <v>1020.80179</v>
      </c>
      <c r="D81" s="37">
        <v>1020.76683</v>
      </c>
      <c r="E81" s="38">
        <f t="shared" si="3"/>
        <v>99.996575241115124</v>
      </c>
      <c r="F81" s="38">
        <f t="shared" si="4"/>
        <v>-3.4959999999955471E-2</v>
      </c>
    </row>
    <row r="82" spans="1:6" s="6" customFormat="1" ht="32.25" customHeight="1">
      <c r="A82" s="30" t="s">
        <v>81</v>
      </c>
      <c r="B82" s="31" t="s">
        <v>82</v>
      </c>
      <c r="C82" s="32">
        <f>C83</f>
        <v>1099.1500000000001</v>
      </c>
      <c r="D82" s="32">
        <f>D83</f>
        <v>1083.1500000000001</v>
      </c>
      <c r="E82" s="34">
        <f t="shared" si="3"/>
        <v>98.544329709320849</v>
      </c>
      <c r="F82" s="34">
        <f t="shared" si="4"/>
        <v>-16</v>
      </c>
    </row>
    <row r="83" spans="1:6" ht="14.25" customHeight="1">
      <c r="A83" s="35" t="s">
        <v>83</v>
      </c>
      <c r="B83" s="39" t="s">
        <v>225</v>
      </c>
      <c r="C83" s="37">
        <v>1099.1500000000001</v>
      </c>
      <c r="D83" s="37">
        <v>1083.1500000000001</v>
      </c>
      <c r="E83" s="38">
        <f t="shared" si="3"/>
        <v>98.544329709320849</v>
      </c>
      <c r="F83" s="38">
        <f t="shared" si="4"/>
        <v>-16</v>
      </c>
    </row>
    <row r="84" spans="1:6" s="6" customFormat="1" ht="18.75" customHeight="1">
      <c r="A84" s="52">
        <v>1000</v>
      </c>
      <c r="B84" s="31" t="s">
        <v>84</v>
      </c>
      <c r="C84" s="32">
        <f>SUM(C85:C88)</f>
        <v>9</v>
      </c>
      <c r="D84" s="32">
        <f>SUM(D85:D88)</f>
        <v>9</v>
      </c>
      <c r="E84" s="34">
        <f t="shared" si="3"/>
        <v>100</v>
      </c>
      <c r="F84" s="34">
        <f t="shared" si="4"/>
        <v>0</v>
      </c>
    </row>
    <row r="85" spans="1:6" ht="1.5" customHeight="1">
      <c r="A85" s="53">
        <v>1001</v>
      </c>
      <c r="B85" s="54" t="s">
        <v>85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ht="29.25" customHeight="1">
      <c r="A86" s="53">
        <v>1003</v>
      </c>
      <c r="B86" s="54" t="s">
        <v>86</v>
      </c>
      <c r="C86" s="37">
        <v>9</v>
      </c>
      <c r="D86" s="37">
        <v>9</v>
      </c>
      <c r="E86" s="38">
        <f t="shared" si="3"/>
        <v>100</v>
      </c>
      <c r="F86" s="38">
        <f t="shared" si="4"/>
        <v>0</v>
      </c>
    </row>
    <row r="87" spans="1:6" ht="0.75" hidden="1" customHeight="1">
      <c r="A87" s="53">
        <v>1004</v>
      </c>
      <c r="B87" s="54" t="s">
        <v>87</v>
      </c>
      <c r="C87" s="37"/>
      <c r="D87" s="55"/>
      <c r="E87" s="38" t="e">
        <f t="shared" si="3"/>
        <v>#DIV/0!</v>
      </c>
      <c r="F87" s="38">
        <f t="shared" si="4"/>
        <v>0</v>
      </c>
    </row>
    <row r="88" spans="1:6" ht="35.25" hidden="1" customHeight="1">
      <c r="A88" s="35" t="s">
        <v>88</v>
      </c>
      <c r="B88" s="39" t="s">
        <v>89</v>
      </c>
      <c r="C88" s="37">
        <v>0</v>
      </c>
      <c r="D88" s="37">
        <v>0</v>
      </c>
      <c r="E88" s="38"/>
      <c r="F88" s="38">
        <f t="shared" si="4"/>
        <v>0</v>
      </c>
    </row>
    <row r="89" spans="1:6" ht="30.75" hidden="1" customHeight="1">
      <c r="A89" s="35" t="s">
        <v>92</v>
      </c>
      <c r="B89" s="39" t="s">
        <v>93</v>
      </c>
      <c r="C89" s="37"/>
      <c r="D89" s="37">
        <v>0</v>
      </c>
      <c r="E89" s="38" t="e">
        <f t="shared" si="3"/>
        <v>#DIV/0!</v>
      </c>
      <c r="F89" s="38">
        <f>SUM(D89-C89)</f>
        <v>0</v>
      </c>
    </row>
    <row r="90" spans="1:6" ht="29.25" hidden="1" customHeight="1">
      <c r="A90" s="35" t="s">
        <v>94</v>
      </c>
      <c r="B90" s="39" t="s">
        <v>95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6" ht="29.2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/>
    </row>
    <row r="92" spans="1:6" ht="1.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25.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s="6" customFormat="1" ht="0.75" hidden="1" customHeight="1">
      <c r="A94" s="52">
        <v>1400</v>
      </c>
      <c r="B94" s="56" t="s">
        <v>109</v>
      </c>
      <c r="C94" s="48"/>
      <c r="D94" s="48">
        <v>0</v>
      </c>
      <c r="E94" s="34" t="e">
        <f t="shared" si="3"/>
        <v>#DIV/0!</v>
      </c>
      <c r="F94" s="34">
        <f t="shared" si="4"/>
        <v>0</v>
      </c>
    </row>
    <row r="95" spans="1:6" ht="20.25" hidden="1" customHeight="1">
      <c r="A95" s="53">
        <v>1401</v>
      </c>
      <c r="B95" s="54" t="s">
        <v>110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6" ht="18" customHeight="1">
      <c r="A96" s="30" t="s">
        <v>90</v>
      </c>
      <c r="B96" s="31" t="s">
        <v>91</v>
      </c>
      <c r="C96" s="48">
        <f>C97</f>
        <v>2</v>
      </c>
      <c r="D96" s="32">
        <f>D97</f>
        <v>2</v>
      </c>
      <c r="E96" s="34">
        <f t="shared" si="3"/>
        <v>100</v>
      </c>
      <c r="F96" s="34">
        <f t="shared" si="4"/>
        <v>0</v>
      </c>
    </row>
    <row r="97" spans="1:8" ht="18" customHeight="1">
      <c r="A97" s="35" t="s">
        <v>92</v>
      </c>
      <c r="B97" s="39" t="s">
        <v>93</v>
      </c>
      <c r="C97" s="49">
        <v>2</v>
      </c>
      <c r="D97" s="37">
        <v>2</v>
      </c>
      <c r="E97" s="38">
        <f t="shared" si="3"/>
        <v>100</v>
      </c>
      <c r="F97" s="38">
        <f t="shared" si="4"/>
        <v>0</v>
      </c>
    </row>
    <row r="98" spans="1:8" s="6" customFormat="1">
      <c r="A98" s="52"/>
      <c r="B98" s="57" t="s">
        <v>113</v>
      </c>
      <c r="C98" s="243">
        <f>C56+C64+C66+C72+C78+C82+C96+C84</f>
        <v>11856.092259999999</v>
      </c>
      <c r="D98" s="243">
        <f>D56+D64+D66+D72+D78+D82+D96+D84</f>
        <v>11659.78177</v>
      </c>
      <c r="E98" s="34">
        <f t="shared" si="3"/>
        <v>98.344222651992084</v>
      </c>
      <c r="F98" s="34">
        <f t="shared" si="4"/>
        <v>-196.31048999999985</v>
      </c>
      <c r="G98" s="193">
        <f>8096.52307-C98</f>
        <v>-3759.5691899999993</v>
      </c>
      <c r="H98" s="193">
        <f>899.25122-D98</f>
        <v>-10760.530549999999</v>
      </c>
    </row>
    <row r="99" spans="1:8" ht="16.5" customHeight="1">
      <c r="C99" s="124"/>
      <c r="D99" s="100"/>
    </row>
    <row r="100" spans="1:8" s="65" customFormat="1" ht="20.25" customHeight="1">
      <c r="A100" s="63" t="s">
        <v>114</v>
      </c>
      <c r="B100" s="63"/>
      <c r="C100" s="114"/>
      <c r="D100" s="64" t="s">
        <v>256</v>
      </c>
    </row>
    <row r="101" spans="1:8" s="65" customFormat="1" ht="13.5" customHeight="1">
      <c r="A101" s="66" t="s">
        <v>115</v>
      </c>
      <c r="B101" s="66"/>
      <c r="C101" s="65" t="s">
        <v>116</v>
      </c>
    </row>
    <row r="103" spans="1:8" ht="5.25" customHeight="1"/>
    <row r="142" hidden="1"/>
  </sheetData>
  <customSheetViews>
    <customSheetView guid="{61528DAC-5C4C-48F4-ADE2-8A724B05A086}" scale="70" showPageBreaks="1" printArea="1" hiddenRows="1" state="hidden" view="pageBreakPreview" topLeftCell="A31">
      <selection activeCell="C77" sqref="C77"/>
      <pageMargins left="0.70866141732283472" right="0.70866141732283472" top="0.74803149606299213" bottom="0.74803149606299213" header="0.31496062992125984" footer="0.31496062992125984"/>
      <pageSetup paperSize="9" scale="57" orientation="portrait" r:id="rId1"/>
    </customSheetView>
    <customSheetView guid="{5C539BE6-C8E0-453F-AB5E-9E58094195EA}" scale="70" showPageBreaks="1" printArea="1" hiddenRows="1" view="pageBreakPreview" topLeftCell="A31">
      <selection activeCell="A35" sqref="A35:B35"/>
      <pageMargins left="0.70866141732283472" right="0.70866141732283472" top="0.74803149606299213" bottom="0.74803149606299213" header="0.31496062992125984" footer="0.31496062992125984"/>
      <pageSetup paperSize="9" scale="57" orientation="portrait" r:id="rId2"/>
    </customSheetView>
    <customSheetView guid="{42584DC0-1D41-4C93-9B38-C388E7B8DAC4}" scale="70" showPageBreaks="1" printArea="1" hiddenRows="1" view="pageBreakPreview" topLeftCell="A55">
      <selection activeCell="D98" sqref="C98:D98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A54C432C-6C68-4B53-A75C-446EB3A61B2B}" scale="70" showPageBreaks="1" printArea="1" hiddenRows="1" view="pageBreakPreview" topLeftCell="A52">
      <selection activeCell="G99" sqref="G99"/>
      <pageMargins left="0.70866141732283472" right="0.70866141732283472" top="0.74803149606299213" bottom="0.74803149606299213" header="0.31496062992125984" footer="0.31496062992125984"/>
      <pageSetup paperSize="9" scale="64" orientation="portrait" r:id="rId4"/>
    </customSheetView>
    <customSheetView guid="{1A52382B-3765-4E8C-903F-6B8919B7242E}" scale="70" showPageBreaks="1" printArea="1" hiddenRows="1" view="pageBreakPreview" topLeftCell="A40">
      <selection activeCell="C72" sqref="C72"/>
      <pageMargins left="0.7" right="0.7" top="0.75" bottom="0.75" header="0.3" footer="0.3"/>
      <pageSetup paperSize="9" scale="48" orientation="portrait" r:id="rId5"/>
    </customSheetView>
    <customSheetView guid="{B31C8DB7-3E78-4144-A6B5-8DE36DE63F0E}" showPageBreaks="1" printArea="1" hiddenRows="1" topLeftCell="A27">
      <selection activeCell="B58" sqref="B58"/>
      <pageMargins left="0.7" right="0.7" top="0.75" bottom="0.75" header="0.3" footer="0.3"/>
      <pageSetup paperSize="9" scale="48" orientation="portrait" r:id="rId6"/>
    </customSheetView>
    <customSheetView guid="{5BFCA170-DEAE-4D2C-98A0-1E68B427AC01}" showPageBreaks="1" printArea="1" hiddenRows="1" topLeftCell="A20">
      <selection activeCell="C42" sqref="C42"/>
      <pageMargins left="0.7" right="0.7" top="0.75" bottom="0.75" header="0.3" footer="0.3"/>
      <pageSetup paperSize="9" scale="48" orientation="portrait" r:id="rId7"/>
    </customSheetView>
    <customSheetView guid="{B30CE22D-C12F-4E12-8BB9-3AAE0A6991CC}" scale="70" showPageBreaks="1" printArea="1" hiddenRows="1" view="pageBreakPreview" topLeftCell="A28">
      <selection activeCell="C98" sqref="C98"/>
      <pageMargins left="0.70866141732283472" right="0.70866141732283472" top="0.74803149606299213" bottom="0.74803149606299213" header="0.31496062992125984" footer="0.31496062992125984"/>
      <pageSetup paperSize="9" scale="57" orientation="portrait" r:id="rId8"/>
    </customSheetView>
    <customSheetView guid="{1718F1EE-9F48-4DBE-9531-3B70F9C4A5DD}" scale="70" showPageBreaks="1" printArea="1" hiddenRows="1" view="pageBreakPreview">
      <selection activeCell="D3" sqref="D3"/>
      <pageMargins left="0.7" right="0.7" top="0.75" bottom="0.75" header="0.3" footer="0.3"/>
      <pageSetup paperSize="9" scale="41" orientation="portrait" r:id="rId9"/>
    </customSheetView>
    <customSheetView guid="{3DCB9AAA-F09C-4EA6-B992-F93E466D374A}" printArea="1" hiddenRows="1" topLeftCell="A20">
      <selection activeCell="C42" sqref="C42"/>
      <pageMargins left="0.7" right="0.7" top="0.75" bottom="0.75" header="0.3" footer="0.3"/>
      <pageSetup paperSize="9" scale="48" orientation="portrait" r:id="rId10"/>
    </customSheetView>
    <customSheetView guid="{F85EE840-0C31-454A-8951-832C2E9E0600}" scale="70" showPageBreaks="1" printArea="1" hiddenRows="1" state="hidden" view="pageBreakPreview" topLeftCell="A48">
      <selection activeCell="C69" sqref="C69"/>
      <pageMargins left="0.70866141732283472" right="0.70866141732283472" top="0.74803149606299213" bottom="0.74803149606299213" header="0.31496062992125984" footer="0.31496062992125984"/>
      <pageSetup paperSize="9" scale="57" orientation="portrait" r:id="rId11"/>
    </customSheetView>
    <customSheetView guid="{F1E84C44-1ACD-474A-BDE0-C7088DB6C590}" scale="70" showPageBreaks="1" printArea="1" hiddenRows="1" state="hidden" view="pageBreakPreview" topLeftCell="A31">
      <selection activeCell="C77" sqref="C77"/>
      <pageMargins left="0.70866141732283472" right="0.70866141732283472" top="0.74803149606299213" bottom="0.74803149606299213" header="0.31496062992125984" footer="0.31496062992125984"/>
      <pageSetup paperSize="9" scale="57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7" orientation="portrait" r:id="rId1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3"/>
  <dimension ref="A1:H141"/>
  <sheetViews>
    <sheetView view="pageBreakPreview" topLeftCell="A19" zoomScale="70" zoomScaleNormal="100" zoomScaleSheetLayoutView="70" workbookViewId="0">
      <selection activeCell="C86" sqref="C86"/>
    </sheetView>
  </sheetViews>
  <sheetFormatPr defaultRowHeight="15.75"/>
  <cols>
    <col min="1" max="1" width="14.7109375" style="58" customWidth="1"/>
    <col min="2" max="2" width="57.5703125" style="59" customWidth="1"/>
    <col min="3" max="3" width="17" style="62" customWidth="1"/>
    <col min="4" max="4" width="19.42578125" style="62" customWidth="1"/>
    <col min="5" max="5" width="10.28515625" style="62" customWidth="1"/>
    <col min="6" max="6" width="12.42578125" style="62" customWidth="1"/>
    <col min="7" max="7" width="15.5703125" style="1" bestFit="1" customWidth="1"/>
    <col min="8" max="8" width="13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95" t="s">
        <v>417</v>
      </c>
      <c r="B1" s="595"/>
      <c r="C1" s="595"/>
      <c r="D1" s="595"/>
      <c r="E1" s="595"/>
      <c r="F1" s="595"/>
    </row>
    <row r="2" spans="1:6">
      <c r="A2" s="595"/>
      <c r="B2" s="595"/>
      <c r="C2" s="595"/>
      <c r="D2" s="595"/>
      <c r="E2" s="595"/>
      <c r="F2" s="595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1139.73</v>
      </c>
      <c r="D4" s="5">
        <f>D5+D12+D14+D17+D7</f>
        <v>1125.3793599999999</v>
      </c>
      <c r="E4" s="5">
        <f>SUM(D4/C4*100)</f>
        <v>98.740873715704595</v>
      </c>
      <c r="F4" s="5">
        <f>SUM(D4-C4)</f>
        <v>-14.350640000000112</v>
      </c>
    </row>
    <row r="5" spans="1:6" s="6" customFormat="1">
      <c r="A5" s="68">
        <v>1010000000</v>
      </c>
      <c r="B5" s="67" t="s">
        <v>5</v>
      </c>
      <c r="C5" s="5">
        <f>C6</f>
        <v>111</v>
      </c>
      <c r="D5" s="5">
        <f>D6</f>
        <v>86.457999999999998</v>
      </c>
      <c r="E5" s="5">
        <f t="shared" ref="E5:E48" si="0">SUM(D5/C5*100)</f>
        <v>77.890090090090098</v>
      </c>
      <c r="F5" s="5">
        <f t="shared" ref="F5:F48" si="1">SUM(D5-C5)</f>
        <v>-24.542000000000002</v>
      </c>
    </row>
    <row r="6" spans="1:6">
      <c r="A6" s="7">
        <v>1010200001</v>
      </c>
      <c r="B6" s="8" t="s">
        <v>220</v>
      </c>
      <c r="C6" s="9">
        <v>111</v>
      </c>
      <c r="D6" s="10">
        <v>86.457999999999998</v>
      </c>
      <c r="E6" s="9">
        <f t="shared" ref="E6:E11" si="2">SUM(D6/C6*100)</f>
        <v>77.890090090090098</v>
      </c>
      <c r="F6" s="9">
        <f t="shared" si="1"/>
        <v>-24.542000000000002</v>
      </c>
    </row>
    <row r="7" spans="1:6" ht="31.5">
      <c r="A7" s="3">
        <v>1030000000</v>
      </c>
      <c r="B7" s="13" t="s">
        <v>259</v>
      </c>
      <c r="C7" s="5">
        <f>C8+C10+C9</f>
        <v>428.72999999999996</v>
      </c>
      <c r="D7" s="5">
        <f>D8+D10+D9+D11</f>
        <v>506.87091000000004</v>
      </c>
      <c r="E7" s="5">
        <f t="shared" si="2"/>
        <v>118.22613532992794</v>
      </c>
      <c r="F7" s="5">
        <f t="shared" si="1"/>
        <v>78.140910000000076</v>
      </c>
    </row>
    <row r="8" spans="1:6">
      <c r="A8" s="7">
        <v>1030223001</v>
      </c>
      <c r="B8" s="8" t="s">
        <v>261</v>
      </c>
      <c r="C8" s="9">
        <v>159.916</v>
      </c>
      <c r="D8" s="10">
        <v>254.09796</v>
      </c>
      <c r="E8" s="9">
        <f t="shared" si="2"/>
        <v>158.89464468846143</v>
      </c>
      <c r="F8" s="9">
        <f t="shared" si="1"/>
        <v>94.181960000000004</v>
      </c>
    </row>
    <row r="9" spans="1:6">
      <c r="A9" s="7">
        <v>1030224001</v>
      </c>
      <c r="B9" s="8" t="s">
        <v>267</v>
      </c>
      <c r="C9" s="9">
        <v>1.7150000000000001</v>
      </c>
      <c r="D9" s="10">
        <v>1.37252</v>
      </c>
      <c r="E9" s="9">
        <f t="shared" si="2"/>
        <v>80.03032069970844</v>
      </c>
      <c r="F9" s="9">
        <f t="shared" si="1"/>
        <v>-0.34248000000000012</v>
      </c>
    </row>
    <row r="10" spans="1:6">
      <c r="A10" s="7">
        <v>1030225001</v>
      </c>
      <c r="B10" s="8" t="s">
        <v>260</v>
      </c>
      <c r="C10" s="9">
        <v>267.09899999999999</v>
      </c>
      <c r="D10" s="10">
        <v>280.55284</v>
      </c>
      <c r="E10" s="9">
        <f t="shared" si="2"/>
        <v>105.03702372528538</v>
      </c>
      <c r="F10" s="9">
        <f t="shared" si="1"/>
        <v>13.453840000000014</v>
      </c>
    </row>
    <row r="11" spans="1:6">
      <c r="A11" s="7">
        <v>1030226001</v>
      </c>
      <c r="B11" s="8" t="s">
        <v>269</v>
      </c>
      <c r="C11" s="9">
        <v>0</v>
      </c>
      <c r="D11" s="10">
        <v>-29.15241</v>
      </c>
      <c r="E11" s="9" t="e">
        <f t="shared" si="2"/>
        <v>#DIV/0!</v>
      </c>
      <c r="F11" s="9">
        <f t="shared" si="1"/>
        <v>-29.15241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1.0918099999999999</v>
      </c>
      <c r="E12" s="5">
        <f t="shared" si="0"/>
        <v>10.918100000000001</v>
      </c>
      <c r="F12" s="5">
        <f t="shared" si="1"/>
        <v>-8.9081899999999994</v>
      </c>
    </row>
    <row r="13" spans="1:6" ht="15.75" customHeight="1">
      <c r="A13" s="7">
        <v>1050300000</v>
      </c>
      <c r="B13" s="11" t="s">
        <v>221</v>
      </c>
      <c r="C13" s="12">
        <v>10</v>
      </c>
      <c r="D13" s="10">
        <v>1.0918099999999999</v>
      </c>
      <c r="E13" s="9">
        <f t="shared" si="0"/>
        <v>10.918100000000001</v>
      </c>
      <c r="F13" s="9">
        <f t="shared" si="1"/>
        <v>-8.9081899999999994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585</v>
      </c>
      <c r="D14" s="5">
        <f>D15+D16</f>
        <v>525.45863999999995</v>
      </c>
      <c r="E14" s="5">
        <f t="shared" si="0"/>
        <v>89.821989743589739</v>
      </c>
      <c r="F14" s="5">
        <f t="shared" si="1"/>
        <v>-59.541360000000054</v>
      </c>
    </row>
    <row r="15" spans="1:6" s="6" customFormat="1" ht="15.75" customHeight="1">
      <c r="A15" s="7">
        <v>1060100000</v>
      </c>
      <c r="B15" s="11" t="s">
        <v>8</v>
      </c>
      <c r="C15" s="9">
        <v>271</v>
      </c>
      <c r="D15" s="10">
        <v>201.58349999999999</v>
      </c>
      <c r="E15" s="9">
        <f t="shared" si="0"/>
        <v>74.3850553505535</v>
      </c>
      <c r="F15" s="9">
        <f>SUM(D15-C15)</f>
        <v>-69.416500000000013</v>
      </c>
    </row>
    <row r="16" spans="1:6" ht="15.75" customHeight="1">
      <c r="A16" s="7">
        <v>1060600000</v>
      </c>
      <c r="B16" s="11" t="s">
        <v>7</v>
      </c>
      <c r="C16" s="9">
        <v>314</v>
      </c>
      <c r="D16" s="10">
        <v>323.87513999999999</v>
      </c>
      <c r="E16" s="9">
        <f t="shared" si="0"/>
        <v>103.14494904458597</v>
      </c>
      <c r="F16" s="9">
        <f t="shared" si="1"/>
        <v>9.8751399999999876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5.5</v>
      </c>
      <c r="E17" s="5">
        <f t="shared" si="0"/>
        <v>110.00000000000001</v>
      </c>
      <c r="F17" s="5">
        <f t="shared" si="1"/>
        <v>0.5</v>
      </c>
    </row>
    <row r="18" spans="1:6" ht="18" customHeight="1">
      <c r="A18" s="7">
        <v>1080400001</v>
      </c>
      <c r="B18" s="8" t="s">
        <v>219</v>
      </c>
      <c r="C18" s="9">
        <v>5</v>
      </c>
      <c r="D18" s="10">
        <v>5.5</v>
      </c>
      <c r="E18" s="9">
        <f t="shared" si="0"/>
        <v>110.00000000000001</v>
      </c>
      <c r="F18" s="9">
        <f t="shared" si="1"/>
        <v>0.5</v>
      </c>
    </row>
    <row r="19" spans="1:6" ht="1.5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5.75" hidden="1" customHeight="1">
      <c r="A20" s="7">
        <v>1090400000</v>
      </c>
      <c r="B20" s="8" t="s">
        <v>119</v>
      </c>
      <c r="C20" s="5"/>
      <c r="D20" s="14"/>
      <c r="E20" s="9" t="e">
        <f t="shared" si="0"/>
        <v>#DIV/0!</v>
      </c>
      <c r="F20" s="9">
        <f t="shared" si="1"/>
        <v>0</v>
      </c>
    </row>
    <row r="21" spans="1:6" s="15" customFormat="1" ht="15" hidden="1" customHeight="1">
      <c r="A21" s="7">
        <v>1090600000</v>
      </c>
      <c r="B21" s="8" t="s">
        <v>120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5" hidden="1" customHeight="1">
      <c r="A22" s="7">
        <v>1090700000</v>
      </c>
      <c r="B22" s="8" t="s">
        <v>121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6" customFormat="1" ht="15" customHeight="1">
      <c r="A23" s="3"/>
      <c r="B23" s="4" t="s">
        <v>12</v>
      </c>
      <c r="C23" s="5">
        <f>C24+C27+C29+C33</f>
        <v>795.99516000000006</v>
      </c>
      <c r="D23" s="5">
        <f>D25+D27+D33+D32</f>
        <v>1090.69667</v>
      </c>
      <c r="E23" s="5">
        <f t="shared" si="0"/>
        <v>137.02302787871224</v>
      </c>
      <c r="F23" s="5">
        <f t="shared" si="1"/>
        <v>294.70150999999998</v>
      </c>
    </row>
    <row r="24" spans="1:6" s="6" customFormat="1" ht="30" customHeight="1">
      <c r="A24" s="68">
        <v>1110000000</v>
      </c>
      <c r="B24" s="69" t="s">
        <v>122</v>
      </c>
      <c r="C24" s="5">
        <f>C25+C26</f>
        <v>30</v>
      </c>
      <c r="D24" s="5">
        <f>D25</f>
        <v>23.953299999999999</v>
      </c>
      <c r="E24" s="5">
        <f t="shared" si="0"/>
        <v>79.844333333333324</v>
      </c>
      <c r="F24" s="5">
        <f t="shared" si="1"/>
        <v>-6.0467000000000013</v>
      </c>
    </row>
    <row r="25" spans="1:6" ht="17.25" customHeight="1">
      <c r="A25" s="16">
        <v>1110502510</v>
      </c>
      <c r="B25" s="17" t="s">
        <v>217</v>
      </c>
      <c r="C25" s="12">
        <v>30</v>
      </c>
      <c r="D25" s="10">
        <v>23.953299999999999</v>
      </c>
      <c r="E25" s="9">
        <f t="shared" si="0"/>
        <v>79.844333333333324</v>
      </c>
      <c r="F25" s="9">
        <f t="shared" si="1"/>
        <v>-6.0467000000000013</v>
      </c>
    </row>
    <row r="26" spans="1:6" ht="0.75" hidden="1" customHeight="1">
      <c r="A26" s="7">
        <v>1110503505</v>
      </c>
      <c r="B26" s="11" t="s">
        <v>216</v>
      </c>
      <c r="C26" s="12">
        <v>0</v>
      </c>
      <c r="D26" s="10">
        <v>0</v>
      </c>
      <c r="E26" s="9" t="e">
        <f t="shared" si="0"/>
        <v>#DIV/0!</v>
      </c>
      <c r="F26" s="9">
        <f t="shared" si="1"/>
        <v>0</v>
      </c>
    </row>
    <row r="27" spans="1:6" s="15" customFormat="1" ht="19.5" customHeight="1">
      <c r="A27" s="68">
        <v>1130000000</v>
      </c>
      <c r="B27" s="69" t="s">
        <v>124</v>
      </c>
      <c r="C27" s="5">
        <f>C28</f>
        <v>0</v>
      </c>
      <c r="D27" s="5">
        <f>D28</f>
        <v>8.3529999999999993E-2</v>
      </c>
      <c r="E27" s="5" t="e">
        <f t="shared" si="0"/>
        <v>#DIV/0!</v>
      </c>
      <c r="F27" s="5">
        <f t="shared" si="1"/>
        <v>8.3529999999999993E-2</v>
      </c>
    </row>
    <row r="28" spans="1:6" ht="18" customHeight="1">
      <c r="A28" s="7">
        <v>113020000</v>
      </c>
      <c r="B28" s="8" t="s">
        <v>400</v>
      </c>
      <c r="C28" s="9">
        <v>0</v>
      </c>
      <c r="D28" s="10">
        <v>8.3529999999999993E-2</v>
      </c>
      <c r="E28" s="9" t="e">
        <f t="shared" si="0"/>
        <v>#DIV/0!</v>
      </c>
      <c r="F28" s="9">
        <f t="shared" si="1"/>
        <v>8.3529999999999993E-2</v>
      </c>
    </row>
    <row r="29" spans="1:6" ht="15.75" customHeight="1">
      <c r="A29" s="70">
        <v>1140000000</v>
      </c>
      <c r="B29" s="71" t="s">
        <v>125</v>
      </c>
      <c r="C29" s="5">
        <f>C31</f>
        <v>0</v>
      </c>
      <c r="D29" s="5">
        <f>D30+D31</f>
        <v>0</v>
      </c>
      <c r="E29" s="5" t="e">
        <f t="shared" si="0"/>
        <v>#DIV/0!</v>
      </c>
      <c r="F29" s="5">
        <f t="shared" si="1"/>
        <v>0</v>
      </c>
    </row>
    <row r="30" spans="1:6" ht="14.25" customHeight="1">
      <c r="A30" s="16">
        <v>1140200000</v>
      </c>
      <c r="B30" s="18" t="s">
        <v>126</v>
      </c>
      <c r="C30" s="9"/>
      <c r="D30" s="10"/>
      <c r="E30" s="9" t="e">
        <f t="shared" si="0"/>
        <v>#DIV/0!</v>
      </c>
      <c r="F30" s="9">
        <f t="shared" si="1"/>
        <v>0</v>
      </c>
    </row>
    <row r="31" spans="1:6" ht="15.75" customHeight="1">
      <c r="A31" s="7">
        <v>1140600000</v>
      </c>
      <c r="B31" s="8" t="s">
        <v>214</v>
      </c>
      <c r="C31" s="9">
        <v>0</v>
      </c>
      <c r="D31" s="10">
        <v>0</v>
      </c>
      <c r="E31" s="9" t="e">
        <f t="shared" si="0"/>
        <v>#DIV/0!</v>
      </c>
      <c r="F31" s="9">
        <f t="shared" si="1"/>
        <v>0</v>
      </c>
    </row>
    <row r="32" spans="1:6" ht="18" customHeight="1">
      <c r="A32" s="408">
        <v>1160000000</v>
      </c>
      <c r="B32" s="409" t="s">
        <v>236</v>
      </c>
      <c r="C32" s="5">
        <v>0</v>
      </c>
      <c r="D32" s="14">
        <v>0.86636000000000002</v>
      </c>
      <c r="E32" s="9"/>
      <c r="F32" s="9"/>
    </row>
    <row r="33" spans="1:8" ht="18" customHeight="1">
      <c r="A33" s="3">
        <v>1170000000</v>
      </c>
      <c r="B33" s="13" t="s">
        <v>128</v>
      </c>
      <c r="C33" s="5">
        <f>C34+C35</f>
        <v>765.99516000000006</v>
      </c>
      <c r="D33" s="5">
        <f>D34+D35</f>
        <v>1065.79348</v>
      </c>
      <c r="E33" s="5">
        <f t="shared" si="0"/>
        <v>139.1384091774157</v>
      </c>
      <c r="F33" s="5">
        <f t="shared" si="1"/>
        <v>299.79831999999999</v>
      </c>
    </row>
    <row r="34" spans="1:8" ht="19.5" customHeight="1">
      <c r="A34" s="7">
        <v>1170105005</v>
      </c>
      <c r="B34" s="8" t="s">
        <v>15</v>
      </c>
      <c r="C34" s="9">
        <v>0</v>
      </c>
      <c r="D34" s="9">
        <v>0</v>
      </c>
      <c r="E34" s="9" t="e">
        <f t="shared" si="0"/>
        <v>#DIV/0!</v>
      </c>
      <c r="F34" s="9">
        <f t="shared" si="1"/>
        <v>0</v>
      </c>
    </row>
    <row r="35" spans="1:8" ht="19.5" customHeight="1">
      <c r="A35" s="7">
        <v>1171503010</v>
      </c>
      <c r="B35" s="11" t="s">
        <v>407</v>
      </c>
      <c r="C35" s="9">
        <v>765.99516000000006</v>
      </c>
      <c r="D35" s="10">
        <v>1065.79348</v>
      </c>
      <c r="E35" s="9">
        <f t="shared" si="0"/>
        <v>139.1384091774157</v>
      </c>
      <c r="F35" s="9">
        <f t="shared" si="1"/>
        <v>299.79831999999999</v>
      </c>
    </row>
    <row r="36" spans="1:8" s="6" customFormat="1" ht="18.75" customHeight="1">
      <c r="A36" s="3">
        <v>1000000000</v>
      </c>
      <c r="B36" s="4" t="s">
        <v>16</v>
      </c>
      <c r="C36" s="125">
        <f>SUM(C4,C23)</f>
        <v>1935.72516</v>
      </c>
      <c r="D36" s="125">
        <f>D4+D23</f>
        <v>2216.0760300000002</v>
      </c>
      <c r="E36" s="5">
        <f t="shared" si="0"/>
        <v>114.48298941364176</v>
      </c>
      <c r="F36" s="5">
        <f t="shared" si="1"/>
        <v>280.35087000000021</v>
      </c>
    </row>
    <row r="37" spans="1:8" s="6" customFormat="1">
      <c r="A37" s="3">
        <v>2000000000</v>
      </c>
      <c r="B37" s="4" t="s">
        <v>17</v>
      </c>
      <c r="C37" s="224">
        <f>C38+C40+C41+C42+C43+C44</f>
        <v>10649.0036</v>
      </c>
      <c r="D37" s="224">
        <f>D38+D40+D41+D42+D44+D43</f>
        <v>10649.0036</v>
      </c>
      <c r="E37" s="5">
        <f t="shared" si="0"/>
        <v>100</v>
      </c>
      <c r="F37" s="5">
        <f t="shared" si="1"/>
        <v>0</v>
      </c>
      <c r="G37" s="19"/>
    </row>
    <row r="38" spans="1:8" ht="14.25" customHeight="1">
      <c r="A38" s="16">
        <v>2021000000</v>
      </c>
      <c r="B38" s="17" t="s">
        <v>18</v>
      </c>
      <c r="C38" s="98">
        <v>2095.3000000000002</v>
      </c>
      <c r="D38" s="98">
        <v>2095.3000000000002</v>
      </c>
      <c r="E38" s="9">
        <f t="shared" si="0"/>
        <v>100</v>
      </c>
      <c r="F38" s="9">
        <f t="shared" si="1"/>
        <v>0</v>
      </c>
    </row>
    <row r="39" spans="1:8" ht="15.75" hidden="1" customHeight="1">
      <c r="A39" s="16">
        <v>2020100310</v>
      </c>
      <c r="B39" s="17" t="s">
        <v>223</v>
      </c>
      <c r="C39" s="98"/>
      <c r="D39" s="20">
        <v>0</v>
      </c>
      <c r="E39" s="9" t="e">
        <f t="shared" si="0"/>
        <v>#DIV/0!</v>
      </c>
      <c r="F39" s="9">
        <f t="shared" si="1"/>
        <v>0</v>
      </c>
    </row>
    <row r="40" spans="1:8" ht="15.75" customHeight="1">
      <c r="A40" s="16">
        <v>2021500200</v>
      </c>
      <c r="B40" s="17" t="s">
        <v>223</v>
      </c>
      <c r="C40" s="98"/>
      <c r="D40" s="20">
        <v>0</v>
      </c>
      <c r="E40" s="9" t="e">
        <f t="shared" si="0"/>
        <v>#DIV/0!</v>
      </c>
      <c r="F40" s="9">
        <f t="shared" si="1"/>
        <v>0</v>
      </c>
    </row>
    <row r="41" spans="1:8">
      <c r="A41" s="16">
        <v>2022000000</v>
      </c>
      <c r="B41" s="17" t="s">
        <v>19</v>
      </c>
      <c r="C41" s="98">
        <v>5392.4916499999999</v>
      </c>
      <c r="D41" s="10">
        <v>5392.4916499999999</v>
      </c>
      <c r="E41" s="9">
        <f t="shared" si="0"/>
        <v>100</v>
      </c>
      <c r="F41" s="9">
        <f t="shared" si="1"/>
        <v>0</v>
      </c>
    </row>
    <row r="42" spans="1:8" ht="17.25" customHeight="1">
      <c r="A42" s="16">
        <v>2023000000</v>
      </c>
      <c r="B42" s="17" t="s">
        <v>20</v>
      </c>
      <c r="C42" s="12">
        <v>96.750470000000007</v>
      </c>
      <c r="D42" s="180">
        <v>96.750470000000007</v>
      </c>
      <c r="E42" s="9">
        <f t="shared" si="0"/>
        <v>100</v>
      </c>
      <c r="F42" s="9">
        <f t="shared" si="1"/>
        <v>0</v>
      </c>
    </row>
    <row r="43" spans="1:8" ht="13.5" customHeight="1">
      <c r="A43" s="16">
        <v>2024000000</v>
      </c>
      <c r="B43" s="17" t="s">
        <v>21</v>
      </c>
      <c r="C43" s="12">
        <v>3064.4614799999999</v>
      </c>
      <c r="D43" s="181">
        <v>3064.4614799999999</v>
      </c>
      <c r="E43" s="9">
        <f t="shared" si="0"/>
        <v>100</v>
      </c>
      <c r="F43" s="9">
        <f t="shared" si="1"/>
        <v>0</v>
      </c>
    </row>
    <row r="44" spans="1:8" ht="14.25" customHeight="1">
      <c r="A44" s="16">
        <v>2070500010</v>
      </c>
      <c r="B44" s="8" t="s">
        <v>326</v>
      </c>
      <c r="C44" s="12"/>
      <c r="D44" s="181"/>
      <c r="E44" s="9" t="e">
        <f t="shared" si="0"/>
        <v>#DIV/0!</v>
      </c>
      <c r="F44" s="9">
        <f t="shared" si="1"/>
        <v>0</v>
      </c>
    </row>
    <row r="45" spans="1:8" ht="14.25" hidden="1" customHeight="1">
      <c r="A45" s="7">
        <v>2190500005</v>
      </c>
      <c r="B45" s="11" t="s">
        <v>23</v>
      </c>
      <c r="C45" s="14"/>
      <c r="D45" s="14"/>
      <c r="E45" s="5"/>
      <c r="F45" s="5">
        <f>SUM(D45-C45)</f>
        <v>0</v>
      </c>
    </row>
    <row r="46" spans="1:8" s="6" customFormat="1" ht="16.5" hidden="1" customHeight="1">
      <c r="A46" s="3">
        <v>3000000000</v>
      </c>
      <c r="B46" s="13" t="s">
        <v>24</v>
      </c>
      <c r="C46" s="184">
        <v>0</v>
      </c>
      <c r="D46" s="14">
        <v>0</v>
      </c>
      <c r="E46" s="5" t="e">
        <f t="shared" si="0"/>
        <v>#DIV/0!</v>
      </c>
      <c r="F46" s="5">
        <f t="shared" si="1"/>
        <v>0</v>
      </c>
    </row>
    <row r="47" spans="1:8" s="6" customFormat="1" ht="21" hidden="1" customHeight="1">
      <c r="A47" s="3">
        <v>2190500010</v>
      </c>
      <c r="B47" s="13" t="s">
        <v>304</v>
      </c>
      <c r="C47" s="184">
        <v>0</v>
      </c>
      <c r="D47" s="14">
        <v>0</v>
      </c>
      <c r="E47" s="5"/>
      <c r="F47" s="5"/>
    </row>
    <row r="48" spans="1:8" s="6" customFormat="1" ht="16.5" customHeight="1">
      <c r="A48" s="3"/>
      <c r="B48" s="4" t="s">
        <v>25</v>
      </c>
      <c r="C48" s="244">
        <f>C36+C37</f>
        <v>12584.72876</v>
      </c>
      <c r="D48" s="244">
        <f>D36+D37</f>
        <v>12865.07963</v>
      </c>
      <c r="E48" s="5">
        <f t="shared" si="0"/>
        <v>102.2277068925878</v>
      </c>
      <c r="F48" s="5">
        <f t="shared" si="1"/>
        <v>280.35087000000021</v>
      </c>
      <c r="G48" s="193"/>
      <c r="H48" s="239"/>
    </row>
    <row r="49" spans="1:6" s="6" customFormat="1" ht="15.75" customHeight="1">
      <c r="A49" s="3"/>
      <c r="B49" s="21" t="s">
        <v>299</v>
      </c>
      <c r="C49" s="187">
        <f>C48-C95</f>
        <v>-62.656279999999242</v>
      </c>
      <c r="D49" s="187">
        <f>D48-D95</f>
        <v>251.71334000000024</v>
      </c>
      <c r="E49" s="22"/>
      <c r="F49" s="22"/>
    </row>
    <row r="50" spans="1:6">
      <c r="A50" s="23"/>
      <c r="B50" s="24"/>
      <c r="C50" s="113"/>
      <c r="D50" s="25"/>
      <c r="E50" s="26"/>
      <c r="F50" s="27"/>
    </row>
    <row r="51" spans="1:6" ht="32.25" customHeight="1">
      <c r="A51" s="28" t="s">
        <v>0</v>
      </c>
      <c r="B51" s="28" t="s">
        <v>26</v>
      </c>
      <c r="C51" s="72" t="s">
        <v>395</v>
      </c>
      <c r="D51" s="399" t="s">
        <v>410</v>
      </c>
      <c r="E51" s="72" t="s">
        <v>2</v>
      </c>
      <c r="F51" s="73" t="s">
        <v>3</v>
      </c>
    </row>
    <row r="52" spans="1:6">
      <c r="A52" s="29">
        <v>1</v>
      </c>
      <c r="B52" s="28">
        <v>2</v>
      </c>
      <c r="C52" s="86">
        <v>3</v>
      </c>
      <c r="D52" s="86">
        <v>4</v>
      </c>
      <c r="E52" s="86">
        <v>5</v>
      </c>
      <c r="F52" s="86">
        <v>6</v>
      </c>
    </row>
    <row r="53" spans="1:6" s="6" customFormat="1" ht="16.5" customHeight="1">
      <c r="A53" s="30" t="s">
        <v>27</v>
      </c>
      <c r="B53" s="31" t="s">
        <v>28</v>
      </c>
      <c r="C53" s="32">
        <f>C54+C55+C56+C57+C58+C60+C59</f>
        <v>1527.2872</v>
      </c>
      <c r="D53" s="33">
        <f>D55+D60</f>
        <v>1505.95272</v>
      </c>
      <c r="E53" s="34">
        <f>SUM(D53/C53*100)</f>
        <v>98.603112760979073</v>
      </c>
      <c r="F53" s="34">
        <f>SUM(D53-C53)</f>
        <v>-21.334479999999985</v>
      </c>
    </row>
    <row r="54" spans="1:6" s="6" customFormat="1" ht="17.25" hidden="1" customHeight="1">
      <c r="A54" s="35" t="s">
        <v>29</v>
      </c>
      <c r="B54" s="36" t="s">
        <v>30</v>
      </c>
      <c r="C54" s="37"/>
      <c r="D54" s="37"/>
      <c r="E54" s="38"/>
      <c r="F54" s="38"/>
    </row>
    <row r="55" spans="1:6" ht="20.25" customHeight="1">
      <c r="A55" s="35" t="s">
        <v>31</v>
      </c>
      <c r="B55" s="39" t="s">
        <v>32</v>
      </c>
      <c r="C55" s="37">
        <v>1523.1351999999999</v>
      </c>
      <c r="D55" s="37">
        <v>1502.80072</v>
      </c>
      <c r="E55" s="38">
        <f>SUM(D55/C55*100)</f>
        <v>98.664958960964199</v>
      </c>
      <c r="F55" s="38">
        <f t="shared" ref="F55:F95" si="3">SUM(D55-C55)</f>
        <v>-20.334479999999985</v>
      </c>
    </row>
    <row r="56" spans="1:6" ht="0.75" hidden="1" customHeight="1">
      <c r="A56" s="35" t="s">
        <v>33</v>
      </c>
      <c r="B56" s="39" t="s">
        <v>34</v>
      </c>
      <c r="C56" s="37"/>
      <c r="D56" s="37"/>
      <c r="E56" s="38"/>
      <c r="F56" s="38">
        <f t="shared" si="3"/>
        <v>0</v>
      </c>
    </row>
    <row r="57" spans="1:6" ht="17.25" hidden="1" customHeight="1">
      <c r="A57" s="35" t="s">
        <v>35</v>
      </c>
      <c r="B57" s="39" t="s">
        <v>36</v>
      </c>
      <c r="C57" s="37"/>
      <c r="D57" s="37"/>
      <c r="E57" s="38" t="e">
        <f t="shared" ref="E57:E95" si="4">SUM(D57/C57*100)</f>
        <v>#DIV/0!</v>
      </c>
      <c r="F57" s="38">
        <f t="shared" si="3"/>
        <v>0</v>
      </c>
    </row>
    <row r="58" spans="1:6" ht="17.25" customHeight="1">
      <c r="A58" s="35" t="s">
        <v>37</v>
      </c>
      <c r="B58" s="39" t="s">
        <v>38</v>
      </c>
      <c r="C58" s="37"/>
      <c r="D58" s="37">
        <v>0</v>
      </c>
      <c r="E58" s="38" t="e">
        <f t="shared" si="4"/>
        <v>#DIV/0!</v>
      </c>
      <c r="F58" s="38">
        <f t="shared" si="3"/>
        <v>0</v>
      </c>
    </row>
    <row r="59" spans="1:6" ht="15.75" customHeight="1">
      <c r="A59" s="35" t="s">
        <v>39</v>
      </c>
      <c r="B59" s="39" t="s">
        <v>40</v>
      </c>
      <c r="C59" s="40">
        <v>1</v>
      </c>
      <c r="D59" s="40">
        <v>0</v>
      </c>
      <c r="E59" s="38">
        <f t="shared" si="4"/>
        <v>0</v>
      </c>
      <c r="F59" s="38">
        <f t="shared" si="3"/>
        <v>-1</v>
      </c>
    </row>
    <row r="60" spans="1:6" ht="17.25" customHeight="1">
      <c r="A60" s="35" t="s">
        <v>41</v>
      </c>
      <c r="B60" s="39" t="s">
        <v>42</v>
      </c>
      <c r="C60" s="37">
        <v>3.1520000000000001</v>
      </c>
      <c r="D60" s="37">
        <v>3.1520000000000001</v>
      </c>
      <c r="E60" s="38">
        <f t="shared" si="4"/>
        <v>100</v>
      </c>
      <c r="F60" s="38">
        <f t="shared" si="3"/>
        <v>0</v>
      </c>
    </row>
    <row r="61" spans="1:6" s="6" customFormat="1" ht="17.850000000000001" customHeight="1">
      <c r="A61" s="41" t="s">
        <v>43</v>
      </c>
      <c r="B61" s="42" t="s">
        <v>44</v>
      </c>
      <c r="C61" s="32">
        <f>C62</f>
        <v>96.750470000000007</v>
      </c>
      <c r="D61" s="32">
        <f>D62</f>
        <v>96.750470000000007</v>
      </c>
      <c r="E61" s="34">
        <f t="shared" si="4"/>
        <v>100</v>
      </c>
      <c r="F61" s="34">
        <f t="shared" si="3"/>
        <v>0</v>
      </c>
    </row>
    <row r="62" spans="1:6" ht="17.850000000000001" customHeight="1">
      <c r="A62" s="43" t="s">
        <v>45</v>
      </c>
      <c r="B62" s="44" t="s">
        <v>46</v>
      </c>
      <c r="C62" s="37">
        <v>96.750470000000007</v>
      </c>
      <c r="D62" s="37">
        <v>96.750470000000007</v>
      </c>
      <c r="E62" s="38">
        <f t="shared" si="4"/>
        <v>100</v>
      </c>
      <c r="F62" s="38">
        <f t="shared" si="3"/>
        <v>0</v>
      </c>
    </row>
    <row r="63" spans="1:6" s="6" customFormat="1" ht="17.25" customHeight="1">
      <c r="A63" s="30" t="s">
        <v>47</v>
      </c>
      <c r="B63" s="31" t="s">
        <v>48</v>
      </c>
      <c r="C63" s="32">
        <f>C66+C67+C68</f>
        <v>7.6513399999999994</v>
      </c>
      <c r="D63" s="32">
        <f>SUM(D66+D67+D68)</f>
        <v>7.6513399999999994</v>
      </c>
      <c r="E63" s="34">
        <f t="shared" si="4"/>
        <v>100</v>
      </c>
      <c r="F63" s="34">
        <f t="shared" si="3"/>
        <v>0</v>
      </c>
    </row>
    <row r="64" spans="1:6" ht="17.25" hidden="1" customHeight="1">
      <c r="A64" s="35" t="s">
        <v>49</v>
      </c>
      <c r="B64" s="39" t="s">
        <v>50</v>
      </c>
      <c r="C64" s="37"/>
      <c r="D64" s="37"/>
      <c r="E64" s="34" t="e">
        <f t="shared" si="4"/>
        <v>#DIV/0!</v>
      </c>
      <c r="F64" s="34">
        <f t="shared" si="3"/>
        <v>0</v>
      </c>
    </row>
    <row r="65" spans="1:7" ht="17.25" hidden="1" customHeight="1">
      <c r="A65" s="45" t="s">
        <v>51</v>
      </c>
      <c r="B65" s="39" t="s">
        <v>52</v>
      </c>
      <c r="C65" s="37"/>
      <c r="D65" s="37"/>
      <c r="E65" s="34" t="e">
        <f t="shared" si="4"/>
        <v>#DIV/0!</v>
      </c>
      <c r="F65" s="34">
        <f t="shared" si="3"/>
        <v>0</v>
      </c>
    </row>
    <row r="66" spans="1:7" ht="18" customHeight="1">
      <c r="A66" s="46" t="s">
        <v>53</v>
      </c>
      <c r="B66" s="47" t="s">
        <v>54</v>
      </c>
      <c r="C66" s="37">
        <v>2.83134</v>
      </c>
      <c r="D66" s="37">
        <v>2.83134</v>
      </c>
      <c r="E66" s="34">
        <f t="shared" si="4"/>
        <v>100</v>
      </c>
      <c r="F66" s="34">
        <f t="shared" si="3"/>
        <v>0</v>
      </c>
    </row>
    <row r="67" spans="1:7" ht="18" customHeight="1">
      <c r="A67" s="46" t="s">
        <v>210</v>
      </c>
      <c r="B67" s="47" t="s">
        <v>211</v>
      </c>
      <c r="C67" s="37">
        <v>2.82</v>
      </c>
      <c r="D67" s="37">
        <v>2.82</v>
      </c>
      <c r="E67" s="38">
        <f t="shared" si="4"/>
        <v>100</v>
      </c>
      <c r="F67" s="38">
        <f t="shared" si="3"/>
        <v>0</v>
      </c>
    </row>
    <row r="68" spans="1:7" ht="18" customHeight="1">
      <c r="A68" s="46" t="s">
        <v>331</v>
      </c>
      <c r="B68" s="47" t="s">
        <v>334</v>
      </c>
      <c r="C68" s="37">
        <v>2</v>
      </c>
      <c r="D68" s="37">
        <v>2</v>
      </c>
      <c r="E68" s="38"/>
      <c r="F68" s="38"/>
    </row>
    <row r="69" spans="1:7" s="6" customFormat="1" ht="17.25" customHeight="1">
      <c r="A69" s="30" t="s">
        <v>55</v>
      </c>
      <c r="B69" s="31" t="s">
        <v>56</v>
      </c>
      <c r="C69" s="48">
        <f>SUM(C70:C73)</f>
        <v>1284.1928499999999</v>
      </c>
      <c r="D69" s="48">
        <f>D70+D71+D72+D73</f>
        <v>1271.5085799999999</v>
      </c>
      <c r="E69" s="34">
        <f t="shared" si="4"/>
        <v>99.012276855458282</v>
      </c>
      <c r="F69" s="34">
        <f t="shared" si="3"/>
        <v>-12.68426999999997</v>
      </c>
    </row>
    <row r="70" spans="1:7" ht="16.5" hidden="1" customHeight="1">
      <c r="A70" s="35" t="s">
        <v>57</v>
      </c>
      <c r="B70" s="39" t="s">
        <v>58</v>
      </c>
      <c r="C70" s="49">
        <v>0</v>
      </c>
      <c r="D70" s="37">
        <v>0</v>
      </c>
      <c r="E70" s="38" t="e">
        <f t="shared" si="4"/>
        <v>#DIV/0!</v>
      </c>
      <c r="F70" s="38">
        <f t="shared" si="3"/>
        <v>0</v>
      </c>
    </row>
    <row r="71" spans="1:7" s="6" customFormat="1" ht="19.5" hidden="1" customHeight="1">
      <c r="A71" s="35" t="s">
        <v>59</v>
      </c>
      <c r="B71" s="39" t="s">
        <v>60</v>
      </c>
      <c r="C71" s="49">
        <v>0</v>
      </c>
      <c r="D71" s="37">
        <v>0</v>
      </c>
      <c r="E71" s="38" t="e">
        <f t="shared" si="4"/>
        <v>#DIV/0!</v>
      </c>
      <c r="F71" s="38">
        <f t="shared" si="3"/>
        <v>0</v>
      </c>
      <c r="G71" s="50"/>
    </row>
    <row r="72" spans="1:7" ht="17.25" customHeight="1">
      <c r="A72" s="35" t="s">
        <v>61</v>
      </c>
      <c r="B72" s="39" t="s">
        <v>62</v>
      </c>
      <c r="C72" s="49">
        <v>1256.6928499999999</v>
      </c>
      <c r="D72" s="37">
        <v>1244.0085799999999</v>
      </c>
      <c r="E72" s="38">
        <f t="shared" si="4"/>
        <v>98.990662674654345</v>
      </c>
      <c r="F72" s="38">
        <f t="shared" si="3"/>
        <v>-12.68426999999997</v>
      </c>
    </row>
    <row r="73" spans="1:7" ht="15.75" customHeight="1">
      <c r="A73" s="35" t="s">
        <v>63</v>
      </c>
      <c r="B73" s="39" t="s">
        <v>64</v>
      </c>
      <c r="C73" s="49">
        <v>27.5</v>
      </c>
      <c r="D73" s="37">
        <v>27.5</v>
      </c>
      <c r="E73" s="38">
        <f t="shared" si="4"/>
        <v>100</v>
      </c>
      <c r="F73" s="38">
        <f t="shared" si="3"/>
        <v>0</v>
      </c>
    </row>
    <row r="74" spans="1:7" s="6" customFormat="1" ht="18" customHeight="1">
      <c r="A74" s="30" t="s">
        <v>65</v>
      </c>
      <c r="B74" s="31" t="s">
        <v>66</v>
      </c>
      <c r="C74" s="32">
        <f>SUM(C75:C77)</f>
        <v>8968.17029</v>
      </c>
      <c r="D74" s="32">
        <f>D77+D76</f>
        <v>8968.17029</v>
      </c>
      <c r="E74" s="34">
        <f t="shared" si="4"/>
        <v>100</v>
      </c>
      <c r="F74" s="34">
        <f t="shared" si="3"/>
        <v>0</v>
      </c>
    </row>
    <row r="75" spans="1:7" ht="15.75" hidden="1" customHeight="1">
      <c r="A75" s="35" t="s">
        <v>67</v>
      </c>
      <c r="B75" s="51" t="s">
        <v>68</v>
      </c>
      <c r="C75" s="37">
        <v>0</v>
      </c>
      <c r="D75" s="37">
        <v>0</v>
      </c>
      <c r="E75" s="38" t="e">
        <f t="shared" si="4"/>
        <v>#DIV/0!</v>
      </c>
      <c r="F75" s="38">
        <f t="shared" si="3"/>
        <v>0</v>
      </c>
    </row>
    <row r="76" spans="1:7" ht="20.25" customHeight="1">
      <c r="A76" s="35" t="s">
        <v>69</v>
      </c>
      <c r="B76" s="51" t="s">
        <v>70</v>
      </c>
      <c r="C76" s="37">
        <v>8022.3667100000002</v>
      </c>
      <c r="D76" s="37">
        <v>8022.3667100000002</v>
      </c>
      <c r="E76" s="38">
        <f t="shared" si="4"/>
        <v>100</v>
      </c>
      <c r="F76" s="38">
        <f t="shared" si="3"/>
        <v>0</v>
      </c>
    </row>
    <row r="77" spans="1:7" ht="17.850000000000001" customHeight="1">
      <c r="A77" s="35" t="s">
        <v>71</v>
      </c>
      <c r="B77" s="39" t="s">
        <v>72</v>
      </c>
      <c r="C77" s="37">
        <v>945.80358000000001</v>
      </c>
      <c r="D77" s="37">
        <v>945.80358000000001</v>
      </c>
      <c r="E77" s="38">
        <f t="shared" si="4"/>
        <v>100</v>
      </c>
      <c r="F77" s="38">
        <f t="shared" si="3"/>
        <v>0</v>
      </c>
    </row>
    <row r="78" spans="1:7" s="6" customFormat="1" ht="17.850000000000001" customHeight="1">
      <c r="A78" s="30" t="s">
        <v>81</v>
      </c>
      <c r="B78" s="31" t="s">
        <v>82</v>
      </c>
      <c r="C78" s="32">
        <f>C79</f>
        <v>758.33289000000002</v>
      </c>
      <c r="D78" s="32">
        <f>D79</f>
        <v>758.33289000000002</v>
      </c>
      <c r="E78" s="34">
        <f t="shared" si="4"/>
        <v>100</v>
      </c>
      <c r="F78" s="34">
        <f t="shared" si="3"/>
        <v>0</v>
      </c>
    </row>
    <row r="79" spans="1:7" ht="15" customHeight="1">
      <c r="A79" s="35" t="s">
        <v>83</v>
      </c>
      <c r="B79" s="39" t="s">
        <v>225</v>
      </c>
      <c r="C79" s="37">
        <v>758.33289000000002</v>
      </c>
      <c r="D79" s="37">
        <v>758.33289000000002</v>
      </c>
      <c r="E79" s="38">
        <f t="shared" si="4"/>
        <v>100</v>
      </c>
      <c r="F79" s="38">
        <f t="shared" si="3"/>
        <v>0</v>
      </c>
    </row>
    <row r="80" spans="1:7" s="6" customFormat="1" ht="0.75" hidden="1" customHeight="1">
      <c r="A80" s="52">
        <v>1000</v>
      </c>
      <c r="B80" s="31" t="s">
        <v>84</v>
      </c>
      <c r="C80" s="32">
        <f>SUM(C81:C84)</f>
        <v>0</v>
      </c>
      <c r="D80" s="32">
        <f>SUM(D81:D84)</f>
        <v>0</v>
      </c>
      <c r="E80" s="34" t="e">
        <f t="shared" si="4"/>
        <v>#DIV/0!</v>
      </c>
      <c r="F80" s="34">
        <f t="shared" si="3"/>
        <v>0</v>
      </c>
    </row>
    <row r="81" spans="1:8" ht="0.75" hidden="1" customHeight="1">
      <c r="A81" s="53">
        <v>1001</v>
      </c>
      <c r="B81" s="54" t="s">
        <v>85</v>
      </c>
      <c r="C81" s="37"/>
      <c r="D81" s="37"/>
      <c r="E81" s="38" t="e">
        <f t="shared" si="4"/>
        <v>#DIV/0!</v>
      </c>
      <c r="F81" s="38">
        <f t="shared" si="3"/>
        <v>0</v>
      </c>
    </row>
    <row r="82" spans="1:8" ht="17.25" hidden="1" customHeight="1">
      <c r="A82" s="53">
        <v>1003</v>
      </c>
      <c r="B82" s="54" t="s">
        <v>86</v>
      </c>
      <c r="C82" s="37">
        <v>0</v>
      </c>
      <c r="D82" s="37">
        <v>0</v>
      </c>
      <c r="E82" s="38" t="e">
        <f t="shared" si="4"/>
        <v>#DIV/0!</v>
      </c>
      <c r="F82" s="38">
        <f t="shared" si="3"/>
        <v>0</v>
      </c>
    </row>
    <row r="83" spans="1:8" ht="17.25" hidden="1" customHeight="1">
      <c r="A83" s="53">
        <v>1004</v>
      </c>
      <c r="B83" s="54" t="s">
        <v>87</v>
      </c>
      <c r="C83" s="37"/>
      <c r="D83" s="55"/>
      <c r="E83" s="38" t="e">
        <f t="shared" si="4"/>
        <v>#DIV/0!</v>
      </c>
      <c r="F83" s="38">
        <f t="shared" si="3"/>
        <v>0</v>
      </c>
    </row>
    <row r="84" spans="1:8" ht="17.25" hidden="1" customHeight="1">
      <c r="A84" s="35" t="s">
        <v>88</v>
      </c>
      <c r="B84" s="39" t="s">
        <v>89</v>
      </c>
      <c r="C84" s="37">
        <v>0</v>
      </c>
      <c r="D84" s="37">
        <v>0</v>
      </c>
      <c r="E84" s="38"/>
      <c r="F84" s="38">
        <f t="shared" si="3"/>
        <v>0</v>
      </c>
    </row>
    <row r="85" spans="1:8" ht="17.850000000000001" customHeight="1">
      <c r="A85" s="30" t="s">
        <v>90</v>
      </c>
      <c r="B85" s="31" t="s">
        <v>91</v>
      </c>
      <c r="C85" s="32">
        <f>C86+C87+C88+C89+C90</f>
        <v>5</v>
      </c>
      <c r="D85" s="32">
        <f>D86+D87+D88+D89+D90</f>
        <v>5</v>
      </c>
      <c r="E85" s="38">
        <f t="shared" si="4"/>
        <v>100</v>
      </c>
      <c r="F85" s="22">
        <f>F86+F87+F88+F89+F90</f>
        <v>0</v>
      </c>
    </row>
    <row r="86" spans="1:8" ht="17.25" customHeight="1">
      <c r="A86" s="35" t="s">
        <v>92</v>
      </c>
      <c r="B86" s="39" t="s">
        <v>93</v>
      </c>
      <c r="C86" s="37">
        <v>5</v>
      </c>
      <c r="D86" s="37">
        <v>5</v>
      </c>
      <c r="E86" s="38">
        <f t="shared" si="4"/>
        <v>100</v>
      </c>
      <c r="F86" s="38">
        <f>SUM(D86-C86)</f>
        <v>0</v>
      </c>
    </row>
    <row r="87" spans="1:8" ht="15.75" hidden="1" customHeight="1">
      <c r="A87" s="35" t="s">
        <v>94</v>
      </c>
      <c r="B87" s="39" t="s">
        <v>95</v>
      </c>
      <c r="C87" s="37"/>
      <c r="D87" s="37"/>
      <c r="E87" s="38" t="e">
        <f t="shared" si="4"/>
        <v>#DIV/0!</v>
      </c>
      <c r="F87" s="38">
        <f>SUM(D87-C87)</f>
        <v>0</v>
      </c>
    </row>
    <row r="88" spans="1:8" ht="15.75" hidden="1" customHeight="1">
      <c r="A88" s="35" t="s">
        <v>96</v>
      </c>
      <c r="B88" s="39" t="s">
        <v>97</v>
      </c>
      <c r="C88" s="37"/>
      <c r="D88" s="37"/>
      <c r="E88" s="38" t="e">
        <f t="shared" si="4"/>
        <v>#DIV/0!</v>
      </c>
      <c r="F88" s="38"/>
    </row>
    <row r="89" spans="1:8" ht="15.75" hidden="1" customHeight="1">
      <c r="A89" s="35" t="s">
        <v>98</v>
      </c>
      <c r="B89" s="39" t="s">
        <v>99</v>
      </c>
      <c r="C89" s="37"/>
      <c r="D89" s="37"/>
      <c r="E89" s="38" t="e">
        <f t="shared" si="4"/>
        <v>#DIV/0!</v>
      </c>
      <c r="F89" s="38"/>
    </row>
    <row r="90" spans="1:8" ht="15.75" hidden="1" customHeight="1">
      <c r="A90" s="35" t="s">
        <v>100</v>
      </c>
      <c r="B90" s="39" t="s">
        <v>101</v>
      </c>
      <c r="C90" s="37"/>
      <c r="D90" s="37"/>
      <c r="E90" s="38" t="e">
        <f t="shared" si="4"/>
        <v>#DIV/0!</v>
      </c>
      <c r="F90" s="38"/>
    </row>
    <row r="91" spans="1:8" s="6" customFormat="1" ht="15.75" hidden="1" customHeight="1">
      <c r="A91" s="52">
        <v>1400</v>
      </c>
      <c r="B91" s="56" t="s">
        <v>109</v>
      </c>
      <c r="C91" s="48">
        <f>C92+C93+C94</f>
        <v>0</v>
      </c>
      <c r="D91" s="48">
        <f>SUM(D92:D94)</f>
        <v>0</v>
      </c>
      <c r="E91" s="34" t="e">
        <f t="shared" si="4"/>
        <v>#DIV/0!</v>
      </c>
      <c r="F91" s="34">
        <f t="shared" si="3"/>
        <v>0</v>
      </c>
    </row>
    <row r="92" spans="1:8" ht="15.75" hidden="1" customHeight="1">
      <c r="A92" s="53">
        <v>1401</v>
      </c>
      <c r="B92" s="54" t="s">
        <v>110</v>
      </c>
      <c r="C92" s="49"/>
      <c r="D92" s="37"/>
      <c r="E92" s="38" t="e">
        <f t="shared" si="4"/>
        <v>#DIV/0!</v>
      </c>
      <c r="F92" s="38">
        <f t="shared" si="3"/>
        <v>0</v>
      </c>
    </row>
    <row r="93" spans="1:8" ht="18" hidden="1" customHeight="1">
      <c r="A93" s="53">
        <v>1402</v>
      </c>
      <c r="B93" s="54" t="s">
        <v>111</v>
      </c>
      <c r="C93" s="170"/>
      <c r="D93" s="171"/>
      <c r="E93" s="38" t="e">
        <f t="shared" si="4"/>
        <v>#DIV/0!</v>
      </c>
      <c r="F93" s="38">
        <f t="shared" si="3"/>
        <v>0</v>
      </c>
    </row>
    <row r="94" spans="1:8" ht="15.75" hidden="1" customHeight="1">
      <c r="A94" s="53">
        <v>1403</v>
      </c>
      <c r="B94" s="54" t="s">
        <v>112</v>
      </c>
      <c r="C94" s="49">
        <v>0</v>
      </c>
      <c r="D94" s="37">
        <v>0</v>
      </c>
      <c r="E94" s="38" t="e">
        <f t="shared" si="4"/>
        <v>#DIV/0!</v>
      </c>
      <c r="F94" s="38">
        <f t="shared" si="3"/>
        <v>0</v>
      </c>
    </row>
    <row r="95" spans="1:8" s="6" customFormat="1" ht="16.5" customHeight="1">
      <c r="A95" s="52"/>
      <c r="B95" s="57" t="s">
        <v>113</v>
      </c>
      <c r="C95" s="266">
        <f>C53+C61+C63+C69+C74+C78+C80+C85+C91</f>
        <v>12647.385039999999</v>
      </c>
      <c r="D95" s="246">
        <f>D53+D61+D63+D69+D74+D78+D85</f>
        <v>12613.36629</v>
      </c>
      <c r="E95" s="34">
        <f t="shared" si="4"/>
        <v>99.731021472878325</v>
      </c>
      <c r="F95" s="34">
        <f t="shared" si="3"/>
        <v>-34.018749999999272</v>
      </c>
      <c r="G95" s="239"/>
      <c r="H95" s="239"/>
    </row>
    <row r="96" spans="1:8" ht="20.25" customHeight="1">
      <c r="C96" s="124"/>
      <c r="D96" s="100"/>
    </row>
    <row r="97" spans="1:4" s="65" customFormat="1" ht="13.5" customHeight="1">
      <c r="A97" s="63" t="s">
        <v>114</v>
      </c>
      <c r="B97" s="63"/>
      <c r="C97" s="114"/>
      <c r="D97" s="64"/>
    </row>
    <row r="98" spans="1:4" s="65" customFormat="1" ht="12.75">
      <c r="A98" s="66" t="s">
        <v>115</v>
      </c>
      <c r="B98" s="66"/>
      <c r="C98" s="132" t="s">
        <v>116</v>
      </c>
      <c r="D98" s="132"/>
    </row>
    <row r="99" spans="1:4" ht="5.25" customHeight="1">
      <c r="C99" s="118"/>
    </row>
    <row r="141" hidden="1"/>
  </sheetData>
  <customSheetViews>
    <customSheetView guid="{61528DAC-5C4C-48F4-ADE2-8A724B05A086}" scale="70" showPageBreaks="1" hiddenRows="1" state="hidden" view="pageBreakPreview" topLeftCell="A19">
      <selection activeCell="C86" sqref="C86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5C539BE6-C8E0-453F-AB5E-9E58094195EA}" scale="70" showPageBreaks="1" hiddenRows="1" view="pageBreakPreview" topLeftCell="A13">
      <selection activeCell="E35" sqref="E35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42584DC0-1D41-4C93-9B38-C388E7B8DAC4}" scale="70" showPageBreaks="1" hiddenRows="1" view="pageBreakPreview" topLeftCell="A45">
      <selection activeCell="C95" sqref="C95:D95"/>
      <pageMargins left="0.70866141732283472" right="0.70866141732283472" top="0.74803149606299213" bottom="0.74803149606299213" header="0.31496062992125984" footer="0.31496062992125984"/>
      <pageSetup paperSize="9" scale="65" orientation="portrait" r:id="rId3"/>
    </customSheetView>
    <customSheetView guid="{A54C432C-6C68-4B53-A75C-446EB3A61B2B}" scale="70" showPageBreaks="1" hiddenRows="1" view="pageBreakPreview" topLeftCell="A41">
      <selection activeCell="D86" sqref="D86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1A52382B-3765-4E8C-903F-6B8919B7242E}" scale="70" showPageBreaks="1" printArea="1" hiddenRows="1" view="pageBreakPreview" topLeftCell="A18">
      <selection activeCell="D86" sqref="D86"/>
      <pageMargins left="0.7" right="0.7" top="0.75" bottom="0.75" header="0.3" footer="0.3"/>
      <pageSetup paperSize="9" scale="60" orientation="portrait" r:id="rId5"/>
    </customSheetView>
    <customSheetView guid="{B31C8DB7-3E78-4144-A6B5-8DE36DE63F0E}" hiddenRows="1" topLeftCell="A44">
      <selection activeCell="C61" sqref="C61"/>
      <pageMargins left="0.7" right="0.7" top="0.75" bottom="0.75" header="0.3" footer="0.3"/>
      <pageSetup paperSize="9" scale="60" orientation="portrait" r:id="rId6"/>
    </customSheetView>
    <customSheetView guid="{5BFCA170-DEAE-4D2C-98A0-1E68B427AC01}" showPageBreaks="1" hiddenRows="1" topLeftCell="A18">
      <selection activeCell="C43" sqref="C43"/>
      <pageMargins left="0.7" right="0.7" top="0.75" bottom="0.75" header="0.3" footer="0.3"/>
      <pageSetup paperSize="9" scale="60" orientation="portrait" r:id="rId7"/>
    </customSheetView>
    <customSheetView guid="{B30CE22D-C12F-4E12-8BB9-3AAE0A6991CC}" scale="70" showPageBreaks="1" hiddenRows="1" view="pageBreakPreview" topLeftCell="A8">
      <selection activeCell="A32" sqref="A32:XFD32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42" orientation="portrait" r:id="rId9"/>
    </customSheetView>
    <customSheetView guid="{3DCB9AAA-F09C-4EA6-B992-F93E466D374A}" hiddenRows="1" topLeftCell="A18">
      <selection activeCell="C43" sqref="C43"/>
      <pageMargins left="0.7" right="0.7" top="0.75" bottom="0.75" header="0.3" footer="0.3"/>
      <pageSetup paperSize="9" scale="60" orientation="portrait" r:id="rId10"/>
    </customSheetView>
    <customSheetView guid="{F85EE840-0C31-454A-8951-832C2E9E0600}" scale="70" showPageBreaks="1" hiddenRows="1" state="hidden" view="pageBreakPreview" topLeftCell="A19">
      <selection activeCell="C69" sqref="C69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  <customSheetView guid="{F1E84C44-1ACD-474A-BDE0-C7088DB6C590}" scale="70" showPageBreaks="1" hiddenRows="1" state="hidden" view="pageBreakPreview" topLeftCell="A19">
      <selection activeCell="C86" sqref="C86"/>
      <pageMargins left="0.70866141732283472" right="0.70866141732283472" top="0.74803149606299213" bottom="0.74803149606299213" header="0.31496062992125984" footer="0.31496062992125984"/>
      <pageSetup paperSize="9" scale="60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4"/>
  <dimension ref="A1:H142"/>
  <sheetViews>
    <sheetView view="pageBreakPreview" topLeftCell="A38" zoomScale="70" zoomScaleNormal="100" zoomScaleSheetLayoutView="70" workbookViewId="0">
      <selection activeCell="D89" sqref="D89"/>
    </sheetView>
  </sheetViews>
  <sheetFormatPr defaultRowHeight="15.75"/>
  <cols>
    <col min="1" max="1" width="14.7109375" style="58" customWidth="1"/>
    <col min="2" max="2" width="57.5703125" style="59" customWidth="1"/>
    <col min="3" max="3" width="17.7109375" style="62" customWidth="1"/>
    <col min="4" max="4" width="15.7109375" style="62" customWidth="1"/>
    <col min="5" max="5" width="12.5703125" style="62" customWidth="1"/>
    <col min="6" max="6" width="9.85546875" style="62" customWidth="1"/>
    <col min="7" max="7" width="19.42578125" style="1" bestFit="1" customWidth="1"/>
    <col min="8" max="8" width="14.42578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95" t="s">
        <v>416</v>
      </c>
      <c r="B1" s="595"/>
      <c r="C1" s="595"/>
      <c r="D1" s="595"/>
      <c r="E1" s="595"/>
      <c r="F1" s="595"/>
    </row>
    <row r="2" spans="1:6">
      <c r="A2" s="595"/>
      <c r="B2" s="595"/>
      <c r="C2" s="595"/>
      <c r="D2" s="595"/>
      <c r="E2" s="595"/>
      <c r="F2" s="595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C5+C12+C17+C7+C14</f>
        <v>1122.556</v>
      </c>
      <c r="D4" s="5">
        <f>D5+D12+D14+D17+D20+D7</f>
        <v>1205.0803900000001</v>
      </c>
      <c r="E4" s="5">
        <f>SUM(D4/C4*100)</f>
        <v>107.35147199783353</v>
      </c>
      <c r="F4" s="5">
        <f>SUM(D4-C4)</f>
        <v>82.524390000000039</v>
      </c>
    </row>
    <row r="5" spans="1:6" s="6" customFormat="1">
      <c r="A5" s="68">
        <v>1010000000</v>
      </c>
      <c r="B5" s="67" t="s">
        <v>5</v>
      </c>
      <c r="C5" s="5">
        <f>C6</f>
        <v>93</v>
      </c>
      <c r="D5" s="5">
        <f>D6</f>
        <v>109.58056999999999</v>
      </c>
      <c r="E5" s="5">
        <f t="shared" ref="E5:E51" si="0">SUM(D5/C5*100)</f>
        <v>117.82856989247313</v>
      </c>
      <c r="F5" s="5">
        <f t="shared" ref="F5:F51" si="1">SUM(D5-C5)</f>
        <v>16.580569999999994</v>
      </c>
    </row>
    <row r="6" spans="1:6">
      <c r="A6" s="7">
        <v>1010200001</v>
      </c>
      <c r="B6" s="8" t="s">
        <v>220</v>
      </c>
      <c r="C6" s="9">
        <v>93</v>
      </c>
      <c r="D6" s="10">
        <v>109.58056999999999</v>
      </c>
      <c r="E6" s="9">
        <f t="shared" ref="E6:E11" si="2">SUM(D6/C6*100)</f>
        <v>117.82856989247313</v>
      </c>
      <c r="F6" s="9">
        <f t="shared" si="1"/>
        <v>16.580569999999994</v>
      </c>
    </row>
    <row r="7" spans="1:6" ht="31.5">
      <c r="A7" s="3">
        <v>1030000000</v>
      </c>
      <c r="B7" s="13" t="s">
        <v>259</v>
      </c>
      <c r="C7" s="5">
        <f>C8+C10+C9</f>
        <v>528.86</v>
      </c>
      <c r="D7" s="224">
        <f>D8+D10+D9+D11</f>
        <v>483.37358000000006</v>
      </c>
      <c r="E7" s="9">
        <f t="shared" si="2"/>
        <v>91.399156676625211</v>
      </c>
      <c r="F7" s="9">
        <f t="shared" si="1"/>
        <v>-45.486419999999953</v>
      </c>
    </row>
    <row r="8" spans="1:6">
      <c r="A8" s="7">
        <v>1030223001</v>
      </c>
      <c r="B8" s="8" t="s">
        <v>261</v>
      </c>
      <c r="C8" s="9">
        <v>272.505</v>
      </c>
      <c r="D8" s="10">
        <v>242.31856999999999</v>
      </c>
      <c r="E8" s="9">
        <f t="shared" si="2"/>
        <v>88.922614263958451</v>
      </c>
      <c r="F8" s="9">
        <f t="shared" si="1"/>
        <v>-30.186430000000001</v>
      </c>
    </row>
    <row r="9" spans="1:6">
      <c r="A9" s="7">
        <v>1030224001</v>
      </c>
      <c r="B9" s="8" t="s">
        <v>267</v>
      </c>
      <c r="C9" s="9">
        <v>1.635</v>
      </c>
      <c r="D9" s="10">
        <v>1.3088900000000001</v>
      </c>
      <c r="E9" s="9">
        <f t="shared" si="2"/>
        <v>80.05443425076453</v>
      </c>
      <c r="F9" s="9">
        <f t="shared" si="1"/>
        <v>-0.3261099999999999</v>
      </c>
    </row>
    <row r="10" spans="1:6">
      <c r="A10" s="7">
        <v>1030225001</v>
      </c>
      <c r="B10" s="8" t="s">
        <v>260</v>
      </c>
      <c r="C10" s="9">
        <v>254.72</v>
      </c>
      <c r="D10" s="10">
        <v>267.5471</v>
      </c>
      <c r="E10" s="9">
        <f t="shared" si="2"/>
        <v>105.03576476130654</v>
      </c>
      <c r="F10" s="9">
        <f t="shared" si="1"/>
        <v>12.827100000000002</v>
      </c>
    </row>
    <row r="11" spans="1:6">
      <c r="A11" s="7">
        <v>1030226001</v>
      </c>
      <c r="B11" s="8" t="s">
        <v>269</v>
      </c>
      <c r="C11" s="9">
        <v>0</v>
      </c>
      <c r="D11" s="10">
        <v>-27.800979999999999</v>
      </c>
      <c r="E11" s="9" t="e">
        <f t="shared" si="2"/>
        <v>#DIV/0!</v>
      </c>
      <c r="F11" s="9">
        <f t="shared" si="1"/>
        <v>-27.800979999999999</v>
      </c>
    </row>
    <row r="12" spans="1:6" s="6" customFormat="1">
      <c r="A12" s="68">
        <v>1050000000</v>
      </c>
      <c r="B12" s="67" t="s">
        <v>6</v>
      </c>
      <c r="C12" s="5">
        <f>SUM(C13:C13)</f>
        <v>40</v>
      </c>
      <c r="D12" s="5">
        <f>SUM(D13:D13)</f>
        <v>143.49297999999999</v>
      </c>
      <c r="E12" s="5">
        <f t="shared" si="0"/>
        <v>358.73244999999997</v>
      </c>
      <c r="F12" s="5">
        <f t="shared" si="1"/>
        <v>103.49297999999999</v>
      </c>
    </row>
    <row r="13" spans="1:6" ht="15.75" customHeight="1">
      <c r="A13" s="7">
        <v>1050300000</v>
      </c>
      <c r="B13" s="11" t="s">
        <v>221</v>
      </c>
      <c r="C13" s="12">
        <v>40</v>
      </c>
      <c r="D13" s="10">
        <v>143.49297999999999</v>
      </c>
      <c r="E13" s="9">
        <f t="shared" si="0"/>
        <v>358.73244999999997</v>
      </c>
      <c r="F13" s="9">
        <f t="shared" si="1"/>
        <v>103.49297999999999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455.69600000000003</v>
      </c>
      <c r="D14" s="5">
        <f>D15+D16</f>
        <v>466.52960999999999</v>
      </c>
      <c r="E14" s="9">
        <f t="shared" si="0"/>
        <v>102.37737658438959</v>
      </c>
      <c r="F14" s="9">
        <f t="shared" si="1"/>
        <v>10.833609999999965</v>
      </c>
    </row>
    <row r="15" spans="1:6" s="6" customFormat="1" ht="15.75" customHeight="1">
      <c r="A15" s="7">
        <v>1060100000</v>
      </c>
      <c r="B15" s="11" t="s">
        <v>8</v>
      </c>
      <c r="C15" s="185">
        <v>96</v>
      </c>
      <c r="D15" s="10">
        <v>117.6803</v>
      </c>
      <c r="E15" s="9">
        <f>SUM(D15/C15*100)</f>
        <v>122.58364583333335</v>
      </c>
      <c r="F15" s="9">
        <f>SUM(D15-C14)</f>
        <v>-338.01570000000004</v>
      </c>
    </row>
    <row r="16" spans="1:6" ht="15.75" customHeight="1">
      <c r="A16" s="7">
        <v>1060600000</v>
      </c>
      <c r="B16" s="11" t="s">
        <v>7</v>
      </c>
      <c r="C16" s="9">
        <v>359.69600000000003</v>
      </c>
      <c r="D16" s="10">
        <v>348.84931</v>
      </c>
      <c r="E16" s="9">
        <f t="shared" si="0"/>
        <v>96.984484119923479</v>
      </c>
      <c r="F16" s="9">
        <f t="shared" si="1"/>
        <v>-10.846690000000024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2.1</v>
      </c>
      <c r="E17" s="5">
        <f t="shared" si="0"/>
        <v>42.000000000000007</v>
      </c>
      <c r="F17" s="5">
        <f t="shared" si="1"/>
        <v>-2.9</v>
      </c>
    </row>
    <row r="18" spans="1:6" ht="18.75" customHeight="1">
      <c r="A18" s="7">
        <v>1080400001</v>
      </c>
      <c r="B18" s="8" t="s">
        <v>219</v>
      </c>
      <c r="C18" s="9">
        <v>5</v>
      </c>
      <c r="D18" s="10">
        <v>2.1</v>
      </c>
      <c r="E18" s="9">
        <f t="shared" si="0"/>
        <v>42.000000000000007</v>
      </c>
      <c r="F18" s="9">
        <f t="shared" si="1"/>
        <v>-2.9</v>
      </c>
    </row>
    <row r="19" spans="1:6" ht="15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9.5" customHeight="1">
      <c r="A20" s="68">
        <v>1090000000</v>
      </c>
      <c r="B20" s="69" t="s">
        <v>222</v>
      </c>
      <c r="C20" s="5">
        <f>C21+C22+C23+C24</f>
        <v>0</v>
      </c>
      <c r="D20" s="5">
        <f>D22</f>
        <v>3.65E-3</v>
      </c>
      <c r="E20" s="5" t="e">
        <f t="shared" si="0"/>
        <v>#DIV/0!</v>
      </c>
      <c r="F20" s="5">
        <f t="shared" si="1"/>
        <v>3.65E-3</v>
      </c>
    </row>
    <row r="21" spans="1:6" s="15" customFormat="1" ht="18" hidden="1" customHeight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7.25" customHeight="1">
      <c r="A22" s="7">
        <v>1090400000</v>
      </c>
      <c r="B22" s="8" t="s">
        <v>224</v>
      </c>
      <c r="C22" s="9">
        <v>0</v>
      </c>
      <c r="D22" s="10">
        <v>3.65E-3</v>
      </c>
      <c r="E22" s="9" t="e">
        <f t="shared" si="0"/>
        <v>#DIV/0!</v>
      </c>
      <c r="F22" s="9">
        <f t="shared" si="1"/>
        <v>3.65E-3</v>
      </c>
    </row>
    <row r="23" spans="1:6" s="15" customFormat="1" ht="0.75" customHeight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.75" hidden="1" customHeight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.75" customHeight="1">
      <c r="A25" s="3"/>
      <c r="B25" s="4" t="s">
        <v>12</v>
      </c>
      <c r="C25" s="5">
        <f>C26+C29+C31+C37+C34</f>
        <v>258.38988000000001</v>
      </c>
      <c r="D25" s="5">
        <f>D26+D29+D31+D37-D34</f>
        <v>406.41803000000004</v>
      </c>
      <c r="E25" s="5">
        <f t="shared" si="0"/>
        <v>157.28867941732085</v>
      </c>
      <c r="F25" s="5">
        <f t="shared" si="1"/>
        <v>148.02815000000004</v>
      </c>
    </row>
    <row r="26" spans="1:6" s="6" customFormat="1" ht="15.75" customHeight="1">
      <c r="A26" s="68">
        <v>1110000000</v>
      </c>
      <c r="B26" s="69" t="s">
        <v>122</v>
      </c>
      <c r="C26" s="5">
        <f>C27+C28</f>
        <v>86.14</v>
      </c>
      <c r="D26" s="5">
        <f>D27+D28</f>
        <v>86.699160000000006</v>
      </c>
      <c r="E26" s="5">
        <f t="shared" si="0"/>
        <v>100.6491293243557</v>
      </c>
      <c r="F26" s="5">
        <f t="shared" si="1"/>
        <v>0.55916000000000565</v>
      </c>
    </row>
    <row r="27" spans="1:6" ht="15.75" customHeight="1">
      <c r="A27" s="16">
        <v>1110502510</v>
      </c>
      <c r="B27" s="17" t="s">
        <v>217</v>
      </c>
      <c r="C27" s="12">
        <v>86.14</v>
      </c>
      <c r="D27" s="10">
        <v>86.699160000000006</v>
      </c>
      <c r="E27" s="9">
        <f t="shared" si="0"/>
        <v>100.6491293243557</v>
      </c>
      <c r="F27" s="9">
        <f t="shared" si="1"/>
        <v>0.55916000000000565</v>
      </c>
    </row>
    <row r="28" spans="1:6" ht="17.25" customHeight="1">
      <c r="A28" s="7">
        <v>1110503505</v>
      </c>
      <c r="B28" s="11" t="s">
        <v>216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33.75" customHeight="1">
      <c r="A29" s="68">
        <v>1130000000</v>
      </c>
      <c r="B29" s="69" t="s">
        <v>124</v>
      </c>
      <c r="C29" s="5">
        <f>C30</f>
        <v>50</v>
      </c>
      <c r="D29" s="5">
        <f>D30</f>
        <v>58.907350000000001</v>
      </c>
      <c r="E29" s="5">
        <f t="shared" si="0"/>
        <v>117.8147</v>
      </c>
      <c r="F29" s="5">
        <f t="shared" si="1"/>
        <v>8.907350000000001</v>
      </c>
    </row>
    <row r="30" spans="1:6" ht="17.25" customHeight="1">
      <c r="A30" s="7">
        <v>1130206005</v>
      </c>
      <c r="B30" s="8" t="s">
        <v>215</v>
      </c>
      <c r="C30" s="9">
        <v>50</v>
      </c>
      <c r="D30" s="10">
        <v>58.907350000000001</v>
      </c>
      <c r="E30" s="9">
        <f t="shared" si="0"/>
        <v>117.8147</v>
      </c>
      <c r="F30" s="9">
        <f t="shared" si="1"/>
        <v>8.907350000000001</v>
      </c>
    </row>
    <row r="31" spans="1:6" ht="32.25" customHeight="1">
      <c r="A31" s="70">
        <v>1140000000</v>
      </c>
      <c r="B31" s="71" t="s">
        <v>125</v>
      </c>
      <c r="C31" s="5">
        <f>C32+C33</f>
        <v>0</v>
      </c>
      <c r="D31" s="5">
        <f>D32+D33</f>
        <v>78.477000000000004</v>
      </c>
      <c r="E31" s="5" t="e">
        <f t="shared" si="0"/>
        <v>#DIV/0!</v>
      </c>
      <c r="F31" s="5">
        <f t="shared" si="1"/>
        <v>78.477000000000004</v>
      </c>
    </row>
    <row r="32" spans="1:6" ht="25.5" customHeight="1">
      <c r="A32" s="16">
        <v>1140200000</v>
      </c>
      <c r="B32" s="18" t="s">
        <v>213</v>
      </c>
      <c r="C32" s="9">
        <v>0</v>
      </c>
      <c r="D32" s="10">
        <v>78.477000000000004</v>
      </c>
      <c r="E32" s="9" t="e">
        <f t="shared" si="0"/>
        <v>#DIV/0!</v>
      </c>
      <c r="F32" s="9">
        <f t="shared" si="1"/>
        <v>78.477000000000004</v>
      </c>
    </row>
    <row r="33" spans="1:7" ht="30.75" customHeight="1">
      <c r="A33" s="7">
        <v>1140600000</v>
      </c>
      <c r="B33" s="8" t="s">
        <v>214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32.25" customHeight="1">
      <c r="A34" s="3">
        <v>1160000000</v>
      </c>
      <c r="B34" s="13" t="s">
        <v>236</v>
      </c>
      <c r="C34" s="14">
        <f>C35</f>
        <v>0</v>
      </c>
      <c r="D34" s="14">
        <f>D35+D36</f>
        <v>0</v>
      </c>
      <c r="E34" s="14">
        <f>E35</f>
        <v>149.14903801950561</v>
      </c>
      <c r="F34" s="14">
        <f>F35</f>
        <v>60.084639999999993</v>
      </c>
    </row>
    <row r="35" spans="1:7" ht="29.25" customHeight="1">
      <c r="A35" s="7">
        <v>1163305010</v>
      </c>
      <c r="B35" s="8" t="s">
        <v>251</v>
      </c>
      <c r="C35" s="9">
        <v>0</v>
      </c>
      <c r="D35" s="10">
        <v>0</v>
      </c>
      <c r="E35" s="10">
        <f>E37</f>
        <v>149.14903801950561</v>
      </c>
      <c r="F35" s="10">
        <f>F37</f>
        <v>60.084639999999993</v>
      </c>
    </row>
    <row r="36" spans="1:7" ht="33" customHeight="1">
      <c r="A36" s="7">
        <v>1169005010</v>
      </c>
      <c r="B36" s="8" t="s">
        <v>317</v>
      </c>
      <c r="C36" s="9">
        <v>0</v>
      </c>
      <c r="D36" s="10">
        <v>0</v>
      </c>
      <c r="E36" s="10" t="e">
        <f>E38</f>
        <v>#DIV/0!</v>
      </c>
      <c r="F36" s="10">
        <f>F38</f>
        <v>0</v>
      </c>
    </row>
    <row r="37" spans="1:7">
      <c r="A37" s="3">
        <v>1170000000</v>
      </c>
      <c r="B37" s="13" t="s">
        <v>128</v>
      </c>
      <c r="C37" s="5">
        <f>C38+C39</f>
        <v>122.24988</v>
      </c>
      <c r="D37" s="5">
        <f>D38+D39</f>
        <v>182.33452</v>
      </c>
      <c r="E37" s="9">
        <f t="shared" si="0"/>
        <v>149.14903801950561</v>
      </c>
      <c r="F37" s="5">
        <f t="shared" si="1"/>
        <v>60.084639999999993</v>
      </c>
    </row>
    <row r="38" spans="1:7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>
      <c r="A39" s="7">
        <v>1171503010</v>
      </c>
      <c r="B39" s="11" t="s">
        <v>407</v>
      </c>
      <c r="C39" s="9">
        <v>122.24988</v>
      </c>
      <c r="D39" s="10">
        <v>182.33452</v>
      </c>
      <c r="E39" s="9">
        <f t="shared" si="0"/>
        <v>149.14903801950561</v>
      </c>
      <c r="F39" s="9">
        <f t="shared" si="1"/>
        <v>60.084639999999993</v>
      </c>
    </row>
    <row r="40" spans="1:7" s="6" customFormat="1" ht="17.25" customHeight="1">
      <c r="A40" s="3">
        <v>1000000000</v>
      </c>
      <c r="B40" s="4" t="s">
        <v>16</v>
      </c>
      <c r="C40" s="125">
        <f>SUM(C4,C25)</f>
        <v>1380.94588</v>
      </c>
      <c r="D40" s="125">
        <f>D4+D25</f>
        <v>1611.4984200000001</v>
      </c>
      <c r="E40" s="5">
        <f t="shared" si="0"/>
        <v>116.69526252542208</v>
      </c>
      <c r="F40" s="5">
        <f t="shared" si="1"/>
        <v>230.55254000000014</v>
      </c>
    </row>
    <row r="41" spans="1:7" s="6" customFormat="1">
      <c r="A41" s="3">
        <v>2000000000</v>
      </c>
      <c r="B41" s="4" t="s">
        <v>17</v>
      </c>
      <c r="C41" s="5">
        <f>C42+C44+C45+C46+C47+C48+C43+C50</f>
        <v>6927.40247</v>
      </c>
      <c r="D41" s="247">
        <f>D42+D44+D45+D46+D47+D48+D43+D50</f>
        <v>6867.0774700000002</v>
      </c>
      <c r="E41" s="5">
        <f t="shared" si="0"/>
        <v>99.129182976429547</v>
      </c>
      <c r="F41" s="5">
        <f t="shared" si="1"/>
        <v>-60.324999999999818</v>
      </c>
      <c r="G41" s="19"/>
    </row>
    <row r="42" spans="1:7" ht="13.5" customHeight="1">
      <c r="A42" s="16">
        <v>2021000000</v>
      </c>
      <c r="B42" s="17" t="s">
        <v>18</v>
      </c>
      <c r="C42" s="12">
        <v>3395.5</v>
      </c>
      <c r="D42" s="12">
        <v>3395.5</v>
      </c>
      <c r="E42" s="9">
        <f t="shared" si="0"/>
        <v>100</v>
      </c>
      <c r="F42" s="9">
        <f t="shared" si="1"/>
        <v>0</v>
      </c>
    </row>
    <row r="43" spans="1:7" ht="17.25" hidden="1" customHeight="1">
      <c r="A43" s="16">
        <v>2021500200</v>
      </c>
      <c r="B43" s="17" t="s">
        <v>223</v>
      </c>
      <c r="C43" s="12">
        <v>0</v>
      </c>
      <c r="D43" s="20">
        <v>0</v>
      </c>
      <c r="E43" s="9" t="e">
        <f t="shared" si="0"/>
        <v>#DIV/0!</v>
      </c>
      <c r="F43" s="9">
        <f t="shared" si="1"/>
        <v>0</v>
      </c>
    </row>
    <row r="44" spans="1:7">
      <c r="A44" s="16">
        <v>2022000000</v>
      </c>
      <c r="B44" s="17" t="s">
        <v>19</v>
      </c>
      <c r="C44" s="12">
        <v>2915.1730699999998</v>
      </c>
      <c r="D44" s="10">
        <v>2915.1730699999998</v>
      </c>
      <c r="E44" s="9">
        <f>SUM(D44/C44*100)</f>
        <v>100</v>
      </c>
      <c r="F44" s="9">
        <f t="shared" si="1"/>
        <v>0</v>
      </c>
    </row>
    <row r="45" spans="1:7" ht="17.25" customHeight="1">
      <c r="A45" s="16">
        <v>2023000000</v>
      </c>
      <c r="B45" s="17" t="s">
        <v>20</v>
      </c>
      <c r="C45" s="12">
        <v>110.81102</v>
      </c>
      <c r="D45" s="180">
        <v>110.81102</v>
      </c>
      <c r="E45" s="9">
        <f t="shared" si="0"/>
        <v>100</v>
      </c>
      <c r="F45" s="9">
        <f t="shared" si="1"/>
        <v>0</v>
      </c>
    </row>
    <row r="46" spans="1:7" ht="21.75" customHeight="1">
      <c r="A46" s="16">
        <v>2024000000</v>
      </c>
      <c r="B46" s="17" t="s">
        <v>21</v>
      </c>
      <c r="C46" s="12">
        <v>505.91838000000001</v>
      </c>
      <c r="D46" s="181">
        <v>445.59338000000002</v>
      </c>
      <c r="E46" s="9">
        <f t="shared" si="0"/>
        <v>88.076139870624985</v>
      </c>
      <c r="F46" s="9">
        <f t="shared" si="1"/>
        <v>-60.324999999999989</v>
      </c>
    </row>
    <row r="47" spans="1:7" ht="32.25" hidden="1" customHeight="1">
      <c r="A47" s="16">
        <v>2020900000</v>
      </c>
      <c r="B47" s="18" t="s">
        <v>22</v>
      </c>
      <c r="C47" s="12"/>
      <c r="D47" s="181"/>
      <c r="E47" s="9" t="e">
        <f t="shared" si="0"/>
        <v>#DIV/0!</v>
      </c>
      <c r="F47" s="9">
        <f t="shared" si="1"/>
        <v>0</v>
      </c>
    </row>
    <row r="48" spans="1:7" ht="29.25" hidden="1" customHeight="1">
      <c r="A48" s="7">
        <v>2190500005</v>
      </c>
      <c r="B48" s="11" t="s">
        <v>23</v>
      </c>
      <c r="C48" s="14"/>
      <c r="D48" s="14"/>
      <c r="E48" s="5"/>
      <c r="F48" s="5">
        <f>SUM(D48-C48)</f>
        <v>0</v>
      </c>
    </row>
    <row r="49" spans="1:8" s="6" customFormat="1" ht="0.75" hidden="1" customHeight="1">
      <c r="A49" s="3">
        <v>3000000000</v>
      </c>
      <c r="B49" s="13" t="s">
        <v>24</v>
      </c>
      <c r="C49" s="184">
        <v>0</v>
      </c>
      <c r="D49" s="14">
        <v>0</v>
      </c>
      <c r="E49" s="5" t="e">
        <f t="shared" si="0"/>
        <v>#DIV/0!</v>
      </c>
      <c r="F49" s="5">
        <f t="shared" si="1"/>
        <v>0</v>
      </c>
    </row>
    <row r="50" spans="1:8" s="6" customFormat="1" ht="34.5" customHeight="1">
      <c r="A50" s="7">
        <v>2070500010</v>
      </c>
      <c r="B50" s="8" t="s">
        <v>326</v>
      </c>
      <c r="C50" s="12"/>
      <c r="D50" s="10"/>
      <c r="E50" s="9" t="e">
        <f t="shared" si="0"/>
        <v>#DIV/0!</v>
      </c>
      <c r="F50" s="9">
        <f t="shared" si="1"/>
        <v>0</v>
      </c>
    </row>
    <row r="51" spans="1:8" s="6" customFormat="1" ht="19.5" customHeight="1">
      <c r="A51" s="3"/>
      <c r="B51" s="4" t="s">
        <v>25</v>
      </c>
      <c r="C51" s="240">
        <f>C40+C41</f>
        <v>8308.3483500000002</v>
      </c>
      <c r="D51" s="241">
        <f>D40+D41</f>
        <v>8478.5758900000001</v>
      </c>
      <c r="E51" s="92">
        <f t="shared" si="0"/>
        <v>102.04887340815458</v>
      </c>
      <c r="F51" s="92">
        <f t="shared" si="1"/>
        <v>170.22753999999986</v>
      </c>
      <c r="G51" s="193"/>
      <c r="H51" s="193"/>
    </row>
    <row r="52" spans="1:8" s="6" customFormat="1">
      <c r="A52" s="3"/>
      <c r="B52" s="21" t="s">
        <v>299</v>
      </c>
      <c r="C52" s="92">
        <f>C51-C98</f>
        <v>-328.18882000000121</v>
      </c>
      <c r="D52" s="92">
        <f>D51-D98</f>
        <v>134.52896999999939</v>
      </c>
      <c r="E52" s="22"/>
      <c r="F52" s="22"/>
    </row>
    <row r="53" spans="1:8">
      <c r="A53" s="23"/>
      <c r="B53" s="24"/>
      <c r="C53" s="179"/>
      <c r="D53" s="179"/>
      <c r="E53" s="26"/>
      <c r="F53" s="27"/>
    </row>
    <row r="54" spans="1:8" ht="46.5" customHeight="1">
      <c r="A54" s="28" t="s">
        <v>0</v>
      </c>
      <c r="B54" s="28" t="s">
        <v>26</v>
      </c>
      <c r="C54" s="72" t="s">
        <v>395</v>
      </c>
      <c r="D54" s="399" t="s">
        <v>410</v>
      </c>
      <c r="E54" s="72" t="s">
        <v>2</v>
      </c>
      <c r="F54" s="73" t="s">
        <v>3</v>
      </c>
    </row>
    <row r="55" spans="1:8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 ht="29.25" customHeight="1">
      <c r="A56" s="30" t="s">
        <v>27</v>
      </c>
      <c r="B56" s="31" t="s">
        <v>28</v>
      </c>
      <c r="C56" s="176">
        <f>C57+C58+C59+C60+C61+C63+C62</f>
        <v>1722.4080000000001</v>
      </c>
      <c r="D56" s="33">
        <f>D57+D58+D59+D60+D61+D63+D62</f>
        <v>1590.3137200000001</v>
      </c>
      <c r="E56" s="34">
        <f>SUM(D56/C56*100)</f>
        <v>92.330836828440184</v>
      </c>
      <c r="F56" s="34">
        <f>SUM(D56-C56)</f>
        <v>-132.09428000000003</v>
      </c>
    </row>
    <row r="57" spans="1:8" s="6" customFormat="1" ht="31.5" hidden="1">
      <c r="A57" s="35" t="s">
        <v>29</v>
      </c>
      <c r="B57" s="36" t="s">
        <v>30</v>
      </c>
      <c r="C57" s="37"/>
      <c r="D57" s="133"/>
      <c r="E57" s="38"/>
      <c r="F57" s="38"/>
    </row>
    <row r="58" spans="1:8" ht="18.75" customHeight="1">
      <c r="A58" s="35" t="s">
        <v>31</v>
      </c>
      <c r="B58" s="39" t="s">
        <v>32</v>
      </c>
      <c r="C58" s="37">
        <v>1703.48</v>
      </c>
      <c r="D58" s="37">
        <v>1581.38572</v>
      </c>
      <c r="E58" s="38">
        <f t="shared" ref="E58:E98" si="3">SUM(D58/C58*100)</f>
        <v>92.832655505201117</v>
      </c>
      <c r="F58" s="38">
        <f t="shared" ref="F58:F98" si="4">SUM(D58-C58)</f>
        <v>-122.09428000000003</v>
      </c>
    </row>
    <row r="59" spans="1:8" ht="16.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8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8" ht="17.25" customHeight="1">
      <c r="A61" s="35" t="s">
        <v>37</v>
      </c>
      <c r="B61" s="39" t="s">
        <v>38</v>
      </c>
      <c r="C61" s="37"/>
      <c r="D61" s="37">
        <v>0</v>
      </c>
      <c r="E61" s="38" t="e">
        <f t="shared" si="3"/>
        <v>#DIV/0!</v>
      </c>
      <c r="F61" s="38">
        <f t="shared" si="4"/>
        <v>0</v>
      </c>
    </row>
    <row r="62" spans="1:8" ht="15.75" customHeight="1">
      <c r="A62" s="35" t="s">
        <v>39</v>
      </c>
      <c r="B62" s="39" t="s">
        <v>40</v>
      </c>
      <c r="C62" s="40">
        <v>10</v>
      </c>
      <c r="D62" s="40">
        <v>0</v>
      </c>
      <c r="E62" s="38">
        <f t="shared" si="3"/>
        <v>0</v>
      </c>
      <c r="F62" s="38">
        <f t="shared" si="4"/>
        <v>-10</v>
      </c>
    </row>
    <row r="63" spans="1:8" ht="18" customHeight="1">
      <c r="A63" s="35" t="s">
        <v>41</v>
      </c>
      <c r="B63" s="39" t="s">
        <v>42</v>
      </c>
      <c r="C63" s="37">
        <v>8.9280000000000008</v>
      </c>
      <c r="D63" s="37">
        <v>8.9280000000000008</v>
      </c>
      <c r="E63" s="38">
        <f t="shared" si="3"/>
        <v>100</v>
      </c>
      <c r="F63" s="38">
        <f t="shared" si="4"/>
        <v>0</v>
      </c>
    </row>
    <row r="64" spans="1:8" s="6" customFormat="1">
      <c r="A64" s="41" t="s">
        <v>43</v>
      </c>
      <c r="B64" s="42" t="s">
        <v>44</v>
      </c>
      <c r="C64" s="32">
        <f>C65</f>
        <v>110.81102</v>
      </c>
      <c r="D64" s="32">
        <f>D65</f>
        <v>110.81102</v>
      </c>
      <c r="E64" s="34">
        <f t="shared" si="3"/>
        <v>100</v>
      </c>
      <c r="F64" s="34">
        <f t="shared" si="4"/>
        <v>0</v>
      </c>
    </row>
    <row r="65" spans="1:7">
      <c r="A65" s="43" t="s">
        <v>45</v>
      </c>
      <c r="B65" s="44" t="s">
        <v>46</v>
      </c>
      <c r="C65" s="37">
        <v>110.81102</v>
      </c>
      <c r="D65" s="37">
        <v>110.81102</v>
      </c>
      <c r="E65" s="38">
        <f t="shared" si="3"/>
        <v>100</v>
      </c>
      <c r="F65" s="38">
        <f t="shared" si="4"/>
        <v>0</v>
      </c>
    </row>
    <row r="66" spans="1:7" s="6" customFormat="1" ht="18.75" customHeight="1">
      <c r="A66" s="30" t="s">
        <v>47</v>
      </c>
      <c r="B66" s="31" t="s">
        <v>48</v>
      </c>
      <c r="C66" s="32">
        <f>C69+C70+C71</f>
        <v>10.832000000000001</v>
      </c>
      <c r="D66" s="32">
        <f>SUM(D69+D70+D71)</f>
        <v>10.431339999999999</v>
      </c>
      <c r="E66" s="34">
        <f t="shared" si="3"/>
        <v>96.301144756277679</v>
      </c>
      <c r="F66" s="34">
        <f t="shared" si="4"/>
        <v>-0.40066000000000201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6.5" customHeight="1">
      <c r="A69" s="46" t="s">
        <v>53</v>
      </c>
      <c r="B69" s="47" t="s">
        <v>54</v>
      </c>
      <c r="C69" s="96">
        <v>2.8319999999999999</v>
      </c>
      <c r="D69" s="37">
        <v>2.83134</v>
      </c>
      <c r="E69" s="38">
        <f t="shared" si="3"/>
        <v>99.976694915254242</v>
      </c>
      <c r="F69" s="38">
        <f t="shared" si="4"/>
        <v>-6.599999999998829E-4</v>
      </c>
    </row>
    <row r="70" spans="1:7" ht="15.75" customHeight="1">
      <c r="A70" s="46" t="s">
        <v>210</v>
      </c>
      <c r="B70" s="47" t="s">
        <v>211</v>
      </c>
      <c r="C70" s="37">
        <v>6</v>
      </c>
      <c r="D70" s="37">
        <v>5.6</v>
      </c>
      <c r="E70" s="38">
        <f t="shared" si="3"/>
        <v>93.333333333333329</v>
      </c>
      <c r="F70" s="38">
        <f t="shared" si="4"/>
        <v>-0.40000000000000036</v>
      </c>
    </row>
    <row r="71" spans="1:7" ht="15.75" customHeight="1">
      <c r="A71" s="46" t="s">
        <v>331</v>
      </c>
      <c r="B71" s="47" t="s">
        <v>386</v>
      </c>
      <c r="C71" s="37">
        <v>2</v>
      </c>
      <c r="D71" s="37">
        <v>2</v>
      </c>
      <c r="E71" s="38">
        <f>SUM(D71/C71*100)</f>
        <v>100</v>
      </c>
      <c r="F71" s="38">
        <f>SUM(D71-C71)</f>
        <v>0</v>
      </c>
    </row>
    <row r="72" spans="1:7" s="6" customFormat="1" ht="16.5" customHeight="1">
      <c r="A72" s="30" t="s">
        <v>55</v>
      </c>
      <c r="B72" s="31" t="s">
        <v>56</v>
      </c>
      <c r="C72" s="48">
        <f>SUM(C73:C76)</f>
        <v>1530.38518</v>
      </c>
      <c r="D72" s="48">
        <f>SUM(D73:D76)</f>
        <v>1504.65516</v>
      </c>
      <c r="E72" s="34">
        <f t="shared" si="3"/>
        <v>98.318722610735165</v>
      </c>
      <c r="F72" s="34">
        <f t="shared" si="4"/>
        <v>-25.730019999999968</v>
      </c>
    </row>
    <row r="73" spans="1:7" ht="15.75" customHeight="1">
      <c r="A73" s="35" t="s">
        <v>57</v>
      </c>
      <c r="B73" s="39" t="s">
        <v>58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9.5" customHeight="1">
      <c r="A74" s="35" t="s">
        <v>59</v>
      </c>
      <c r="B74" s="39" t="s">
        <v>60</v>
      </c>
      <c r="C74" s="49"/>
      <c r="D74" s="37"/>
      <c r="E74" s="38" t="e">
        <f t="shared" si="3"/>
        <v>#DIV/0!</v>
      </c>
      <c r="F74" s="38">
        <f t="shared" si="4"/>
        <v>0</v>
      </c>
      <c r="G74" s="50"/>
    </row>
    <row r="75" spans="1:7">
      <c r="A75" s="35" t="s">
        <v>61</v>
      </c>
      <c r="B75" s="39" t="s">
        <v>62</v>
      </c>
      <c r="C75" s="49">
        <v>1457.1851799999999</v>
      </c>
      <c r="D75" s="37">
        <v>1441.0751600000001</v>
      </c>
      <c r="E75" s="38">
        <f t="shared" si="3"/>
        <v>98.894442503182759</v>
      </c>
      <c r="F75" s="38">
        <f t="shared" si="4"/>
        <v>-16.110019999999849</v>
      </c>
    </row>
    <row r="76" spans="1:7" ht="16.5" customHeight="1">
      <c r="A76" s="35" t="s">
        <v>63</v>
      </c>
      <c r="B76" s="39" t="s">
        <v>64</v>
      </c>
      <c r="C76" s="49">
        <v>73.2</v>
      </c>
      <c r="D76" s="37">
        <v>63.58</v>
      </c>
      <c r="E76" s="38">
        <f t="shared" si="3"/>
        <v>86.857923497267748</v>
      </c>
      <c r="F76" s="38">
        <f t="shared" si="4"/>
        <v>-9.6200000000000045</v>
      </c>
    </row>
    <row r="77" spans="1:7" s="6" customFormat="1" ht="14.25" customHeight="1">
      <c r="A77" s="30" t="s">
        <v>65</v>
      </c>
      <c r="B77" s="31" t="s">
        <v>66</v>
      </c>
      <c r="C77" s="32">
        <f>SUM(C78:C80)</f>
        <v>4218.2709700000005</v>
      </c>
      <c r="D77" s="32">
        <f>SUM(D78:D80)</f>
        <v>4084.0056800000002</v>
      </c>
      <c r="E77" s="34">
        <f t="shared" si="3"/>
        <v>96.817053931459498</v>
      </c>
      <c r="F77" s="34">
        <f t="shared" si="4"/>
        <v>-134.26529000000028</v>
      </c>
    </row>
    <row r="78" spans="1:7" ht="18" hidden="1" customHeight="1">
      <c r="A78" s="35" t="s">
        <v>67</v>
      </c>
      <c r="B78" s="51" t="s">
        <v>68</v>
      </c>
      <c r="C78" s="37">
        <v>0</v>
      </c>
      <c r="D78" s="37">
        <v>0</v>
      </c>
      <c r="E78" s="38" t="e">
        <f t="shared" si="3"/>
        <v>#DIV/0!</v>
      </c>
      <c r="F78" s="38">
        <f t="shared" si="4"/>
        <v>0</v>
      </c>
    </row>
    <row r="79" spans="1:7" ht="27.75" customHeight="1">
      <c r="A79" s="35" t="s">
        <v>69</v>
      </c>
      <c r="B79" s="51" t="s">
        <v>70</v>
      </c>
      <c r="C79" s="37">
        <v>2576.5994500000002</v>
      </c>
      <c r="D79" s="37">
        <v>2574.2638400000001</v>
      </c>
      <c r="E79" s="38">
        <f t="shared" si="3"/>
        <v>99.909353004014648</v>
      </c>
      <c r="F79" s="38">
        <f t="shared" si="4"/>
        <v>-2.3356100000000879</v>
      </c>
    </row>
    <row r="80" spans="1:7">
      <c r="A80" s="35" t="s">
        <v>71</v>
      </c>
      <c r="B80" s="39" t="s">
        <v>72</v>
      </c>
      <c r="C80" s="37">
        <v>1641.6715200000001</v>
      </c>
      <c r="D80" s="37">
        <v>1509.7418399999999</v>
      </c>
      <c r="E80" s="38">
        <f t="shared" si="3"/>
        <v>91.96369807280324</v>
      </c>
      <c r="F80" s="38">
        <f t="shared" si="4"/>
        <v>-131.92968000000019</v>
      </c>
    </row>
    <row r="81" spans="1:7" s="6" customFormat="1">
      <c r="A81" s="30" t="s">
        <v>81</v>
      </c>
      <c r="B81" s="31" t="s">
        <v>82</v>
      </c>
      <c r="C81" s="32">
        <f>C82</f>
        <v>1038.4000000000001</v>
      </c>
      <c r="D81" s="32">
        <f>SUM(D82)</f>
        <v>1038.4000000000001</v>
      </c>
      <c r="E81" s="34">
        <f t="shared" si="3"/>
        <v>100</v>
      </c>
      <c r="F81" s="34">
        <f t="shared" si="4"/>
        <v>0</v>
      </c>
    </row>
    <row r="82" spans="1:7" ht="17.25" customHeight="1">
      <c r="A82" s="35" t="s">
        <v>83</v>
      </c>
      <c r="B82" s="39" t="s">
        <v>225</v>
      </c>
      <c r="C82" s="37">
        <v>1038.4000000000001</v>
      </c>
      <c r="D82" s="37">
        <v>1038.4000000000001</v>
      </c>
      <c r="E82" s="38">
        <f t="shared" si="3"/>
        <v>100</v>
      </c>
      <c r="F82" s="38">
        <f t="shared" si="4"/>
        <v>0</v>
      </c>
    </row>
    <row r="83" spans="1:7" s="6" customFormat="1" ht="21.75" hidden="1" customHeight="1">
      <c r="A83" s="52">
        <v>1000</v>
      </c>
      <c r="B83" s="31" t="s">
        <v>84</v>
      </c>
      <c r="C83" s="32">
        <f>SUM(C84:C87)</f>
        <v>0</v>
      </c>
      <c r="D83" s="32">
        <f>SUM(D84:D87)</f>
        <v>0</v>
      </c>
      <c r="E83" s="34" t="e">
        <f t="shared" si="3"/>
        <v>#DIV/0!</v>
      </c>
      <c r="F83" s="34">
        <f t="shared" si="4"/>
        <v>0</v>
      </c>
    </row>
    <row r="84" spans="1:7" ht="18" hidden="1" customHeight="1">
      <c r="A84" s="53">
        <v>1001</v>
      </c>
      <c r="B84" s="54" t="s">
        <v>85</v>
      </c>
      <c r="C84" s="37"/>
      <c r="D84" s="37"/>
      <c r="E84" s="38" t="e">
        <f t="shared" si="3"/>
        <v>#DIV/0!</v>
      </c>
      <c r="F84" s="38">
        <f t="shared" si="4"/>
        <v>0</v>
      </c>
    </row>
    <row r="85" spans="1:7" ht="17.25" hidden="1" customHeight="1">
      <c r="A85" s="53">
        <v>1003</v>
      </c>
      <c r="B85" s="54" t="s">
        <v>86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7" ht="23.25" hidden="1" customHeight="1">
      <c r="A86" s="53">
        <v>1004</v>
      </c>
      <c r="B86" s="54" t="s">
        <v>87</v>
      </c>
      <c r="C86" s="37"/>
      <c r="D86" s="55"/>
      <c r="E86" s="38" t="e">
        <f t="shared" si="3"/>
        <v>#DIV/0!</v>
      </c>
      <c r="F86" s="38">
        <f t="shared" si="4"/>
        <v>0</v>
      </c>
    </row>
    <row r="87" spans="1:7" ht="17.25" hidden="1" customHeight="1">
      <c r="A87" s="35" t="s">
        <v>88</v>
      </c>
      <c r="B87" s="39" t="s">
        <v>89</v>
      </c>
      <c r="C87" s="37">
        <v>0</v>
      </c>
      <c r="D87" s="37">
        <v>0</v>
      </c>
      <c r="E87" s="38"/>
      <c r="F87" s="38">
        <f t="shared" si="4"/>
        <v>0</v>
      </c>
    </row>
    <row r="88" spans="1:7">
      <c r="A88" s="30" t="s">
        <v>90</v>
      </c>
      <c r="B88" s="31" t="s">
        <v>91</v>
      </c>
      <c r="C88" s="32">
        <f>C89+C90+C91+C92+C93</f>
        <v>5.43</v>
      </c>
      <c r="D88" s="32">
        <f>D89</f>
        <v>5.43</v>
      </c>
      <c r="E88" s="38">
        <f t="shared" si="3"/>
        <v>100</v>
      </c>
      <c r="F88" s="22">
        <f>F89+F90+F91+F92+F93</f>
        <v>0</v>
      </c>
    </row>
    <row r="89" spans="1:7" ht="19.5" customHeight="1">
      <c r="A89" s="35" t="s">
        <v>92</v>
      </c>
      <c r="B89" s="39" t="s">
        <v>93</v>
      </c>
      <c r="C89" s="37">
        <v>5.43</v>
      </c>
      <c r="D89" s="37">
        <v>5.43</v>
      </c>
      <c r="E89" s="38">
        <f t="shared" si="3"/>
        <v>100</v>
      </c>
      <c r="F89" s="38">
        <f>SUM(D89-C89)</f>
        <v>0</v>
      </c>
      <c r="G89" s="237"/>
    </row>
    <row r="90" spans="1:7" ht="15.75" hidden="1" customHeight="1">
      <c r="A90" s="35" t="s">
        <v>94</v>
      </c>
      <c r="B90" s="39" t="s">
        <v>95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7" ht="15.75" hidden="1" customHeight="1">
      <c r="A91" s="35" t="s">
        <v>96</v>
      </c>
      <c r="B91" s="39" t="s">
        <v>97</v>
      </c>
      <c r="C91" s="37"/>
      <c r="D91" s="37" t="s">
        <v>315</v>
      </c>
      <c r="E91" s="38" t="e">
        <f t="shared" si="3"/>
        <v>#VALUE!</v>
      </c>
      <c r="F91" s="38"/>
    </row>
    <row r="92" spans="1:7" ht="15.7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7" ht="15.7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7" s="6" customFormat="1" ht="15.75" hidden="1" customHeight="1">
      <c r="A94" s="52">
        <v>1400</v>
      </c>
      <c r="B94" s="56" t="s">
        <v>109</v>
      </c>
      <c r="C94" s="48">
        <f>C95+C96+C97</f>
        <v>0</v>
      </c>
      <c r="D94" s="48">
        <f>SUM(D95:D97)</f>
        <v>0</v>
      </c>
      <c r="E94" s="34" t="e">
        <f t="shared" si="3"/>
        <v>#DIV/0!</v>
      </c>
      <c r="F94" s="34">
        <f t="shared" si="4"/>
        <v>0</v>
      </c>
    </row>
    <row r="95" spans="1:7" ht="15.75" hidden="1" customHeight="1">
      <c r="A95" s="53">
        <v>1401</v>
      </c>
      <c r="B95" s="54" t="s">
        <v>110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7" ht="15.75" hidden="1" customHeight="1">
      <c r="A96" s="53">
        <v>1402</v>
      </c>
      <c r="B96" s="54" t="s">
        <v>111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8" ht="15.75" hidden="1" customHeight="1">
      <c r="A97" s="53">
        <v>1403</v>
      </c>
      <c r="B97" s="54" t="s">
        <v>112</v>
      </c>
      <c r="C97" s="49">
        <v>0</v>
      </c>
      <c r="D97" s="37">
        <v>0</v>
      </c>
      <c r="E97" s="38" t="e">
        <f t="shared" si="3"/>
        <v>#DIV/0!</v>
      </c>
      <c r="F97" s="38">
        <f t="shared" si="4"/>
        <v>0</v>
      </c>
    </row>
    <row r="98" spans="1:8" s="6" customFormat="1" ht="15.75" customHeight="1">
      <c r="A98" s="52"/>
      <c r="B98" s="57" t="s">
        <v>113</v>
      </c>
      <c r="C98" s="266">
        <f>C56+C64+C66+C72+C77+C81+C83+C88+C94</f>
        <v>8636.5371700000014</v>
      </c>
      <c r="D98" s="243">
        <f>D56+D64+D66+D72+D77+D81+D83+D88+D94</f>
        <v>8344.0469200000007</v>
      </c>
      <c r="E98" s="34">
        <f t="shared" si="3"/>
        <v>96.613338838904099</v>
      </c>
      <c r="F98" s="34">
        <f t="shared" si="4"/>
        <v>-292.49025000000074</v>
      </c>
      <c r="G98" s="193"/>
      <c r="H98" s="193"/>
    </row>
    <row r="99" spans="1:8">
      <c r="C99" s="124"/>
      <c r="D99" s="100"/>
    </row>
    <row r="100" spans="1:8" s="65" customFormat="1" ht="16.5" customHeight="1">
      <c r="A100" s="63" t="s">
        <v>114</v>
      </c>
      <c r="B100" s="63"/>
      <c r="C100" s="178"/>
      <c r="D100" s="178"/>
      <c r="E100" s="238"/>
    </row>
    <row r="101" spans="1:8" s="65" customFormat="1" ht="20.25" customHeight="1">
      <c r="A101" s="66" t="s">
        <v>115</v>
      </c>
      <c r="B101" s="66"/>
      <c r="C101" s="65" t="s">
        <v>116</v>
      </c>
    </row>
    <row r="102" spans="1:8" ht="13.5" customHeight="1">
      <c r="C102" s="118"/>
    </row>
    <row r="104" spans="1:8" ht="5.25" customHeight="1"/>
    <row r="142" hidden="1"/>
  </sheetData>
  <customSheetViews>
    <customSheetView guid="{61528DAC-5C4C-48F4-ADE2-8A724B05A086}" scale="70" showPageBreaks="1" hiddenRows="1" state="hidden" view="pageBreakPreview" topLeftCell="A38">
      <selection activeCell="D89" sqref="D89"/>
      <pageMargins left="0.70866141732283472" right="0.70866141732283472" top="0.74803149606299213" bottom="0.74803149606299213" header="0.31496062992125984" footer="0.31496062992125984"/>
      <pageSetup paperSize="9" scale="52" orientation="portrait" r:id="rId1"/>
    </customSheetView>
    <customSheetView guid="{5C539BE6-C8E0-453F-AB5E-9E58094195EA}" scale="70" showPageBreaks="1" hiddenRows="1" view="pageBreakPreview" topLeftCell="A35">
      <selection activeCell="D89" sqref="D89"/>
      <pageMargins left="0.70866141732283472" right="0.70866141732283472" top="0.74803149606299213" bottom="0.74803149606299213" header="0.31496062992125984" footer="0.31496062992125984"/>
      <pageSetup paperSize="9" scale="53" orientation="portrait" r:id="rId2"/>
    </customSheetView>
    <customSheetView guid="{42584DC0-1D41-4C93-9B38-C388E7B8DAC4}" scale="70" showPageBreaks="1" hiddenRows="1" view="pageBreakPreview">
      <selection activeCell="G1" sqref="G1:G1048576"/>
      <pageMargins left="0.70866141732283472" right="0.70866141732283472" top="0.74803149606299213" bottom="0.74803149606299213" header="0.31496062992125984" footer="0.31496062992125984"/>
      <pageSetup paperSize="9" scale="65" orientation="portrait" r:id="rId3"/>
    </customSheetView>
    <customSheetView guid="{A54C432C-6C68-4B53-A75C-446EB3A61B2B}" scale="70" showPageBreaks="1" hiddenRows="1" view="pageBreakPreview" topLeftCell="A16">
      <selection activeCell="G52" sqref="G52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1A52382B-3765-4E8C-903F-6B8919B7242E}" scale="70" showPageBreaks="1" printArea="1" hiddenRows="1" view="pageBreakPreview" topLeftCell="A22">
      <selection activeCell="C51" sqref="C51:D52"/>
      <pageMargins left="0.7" right="0.7" top="0.75" bottom="0.75" header="0.3" footer="0.3"/>
      <pageSetup paperSize="9" scale="52" orientation="portrait" r:id="rId5"/>
    </customSheetView>
    <customSheetView guid="{B31C8DB7-3E78-4144-A6B5-8DE36DE63F0E}" hiddenRows="1" topLeftCell="A46">
      <selection activeCell="D89" sqref="D89"/>
      <pageMargins left="0.7" right="0.7" top="0.75" bottom="0.75" header="0.3" footer="0.3"/>
      <pageSetup paperSize="9" scale="52" orientation="portrait" r:id="rId6"/>
    </customSheetView>
    <customSheetView guid="{5BFCA170-DEAE-4D2C-98A0-1E68B427AC01}" showPageBreaks="1" hiddenRows="1" topLeftCell="A50">
      <selection activeCell="B100" sqref="B100"/>
      <pageMargins left="0.7" right="0.7" top="0.75" bottom="0.75" header="0.3" footer="0.3"/>
      <pageSetup paperSize="9" scale="52" orientation="portrait" r:id="rId7"/>
    </customSheetView>
    <customSheetView guid="{B30CE22D-C12F-4E12-8BB9-3AAE0A6991CC}" scale="70" showPageBreaks="1" printArea="1" hiddenRows="1" view="pageBreakPreview" topLeftCell="A7">
      <selection activeCell="D89" sqref="D89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39" orientation="portrait" r:id="rId9"/>
    </customSheetView>
    <customSheetView guid="{3DCB9AAA-F09C-4EA6-B992-F93E466D374A}" hiddenRows="1" topLeftCell="A50">
      <selection activeCell="B100" sqref="B100"/>
      <pageMargins left="0.7" right="0.7" top="0.75" bottom="0.75" header="0.3" footer="0.3"/>
      <pageSetup paperSize="9" scale="52" orientation="portrait" r:id="rId10"/>
    </customSheetView>
    <customSheetView guid="{F85EE840-0C31-454A-8951-832C2E9E0600}" scale="70" showPageBreaks="1" hiddenRows="1" state="hidden" view="pageBreakPreview">
      <selection activeCell="C69" sqref="C69"/>
      <pageMargins left="0.70866141732283472" right="0.70866141732283472" top="0.74803149606299213" bottom="0.74803149606299213" header="0.31496062992125984" footer="0.31496062992125984"/>
      <pageSetup paperSize="9" scale="52" orientation="portrait" r:id="rId11"/>
    </customSheetView>
    <customSheetView guid="{F1E84C44-1ACD-474A-BDE0-C7088DB6C590}" scale="70" showPageBreaks="1" hiddenRows="1" state="hidden" view="pageBreakPreview" topLeftCell="A38">
      <selection activeCell="D89" sqref="D89"/>
      <pageMargins left="0.70866141732283472" right="0.70866141732283472" top="0.74803149606299213" bottom="0.74803149606299213" header="0.31496062992125984" footer="0.31496062992125984"/>
      <pageSetup paperSize="9" scale="52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2" orientation="portrait" r:id="rId1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5"/>
  <dimension ref="A1:L142"/>
  <sheetViews>
    <sheetView view="pageBreakPreview" topLeftCell="A37" zoomScale="70" zoomScaleNormal="100" zoomScaleSheetLayoutView="70" workbookViewId="0">
      <selection activeCell="D89" sqref="D89"/>
    </sheetView>
  </sheetViews>
  <sheetFormatPr defaultRowHeight="15.75"/>
  <cols>
    <col min="1" max="1" width="14.7109375" style="58" customWidth="1"/>
    <col min="2" max="2" width="55.140625" style="59" customWidth="1"/>
    <col min="3" max="3" width="17.28515625" style="62" customWidth="1"/>
    <col min="4" max="4" width="17.42578125" style="62" customWidth="1"/>
    <col min="5" max="5" width="10.85546875" style="62" customWidth="1"/>
    <col min="6" max="6" width="12.570312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96" t="s">
        <v>415</v>
      </c>
      <c r="B1" s="596"/>
      <c r="C1" s="596"/>
      <c r="D1" s="596"/>
      <c r="E1" s="596"/>
      <c r="F1" s="596"/>
    </row>
    <row r="2" spans="1:6">
      <c r="A2" s="595"/>
      <c r="B2" s="595"/>
      <c r="C2" s="595"/>
      <c r="D2" s="595"/>
      <c r="E2" s="595"/>
      <c r="F2" s="595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890.2</v>
      </c>
      <c r="D4" s="5">
        <f>D5+D12+D14+D17+D7</f>
        <v>1003.48464</v>
      </c>
      <c r="E4" s="5">
        <f>SUM(D4/C4*100)</f>
        <v>112.72575151651314</v>
      </c>
      <c r="F4" s="5">
        <f>SUM(D4-C4)</f>
        <v>113.28463999999997</v>
      </c>
    </row>
    <row r="5" spans="1:6" s="6" customFormat="1">
      <c r="A5" s="68">
        <v>1010000000</v>
      </c>
      <c r="B5" s="67" t="s">
        <v>5</v>
      </c>
      <c r="C5" s="5">
        <f>C6</f>
        <v>60</v>
      </c>
      <c r="D5" s="5">
        <f>D6</f>
        <v>54.596049999999998</v>
      </c>
      <c r="E5" s="5">
        <f t="shared" ref="E5:E51" si="0">SUM(D5/C5*100)</f>
        <v>90.993416666666661</v>
      </c>
      <c r="F5" s="5">
        <f t="shared" ref="F5:F51" si="1">SUM(D5-C5)</f>
        <v>-5.4039500000000018</v>
      </c>
    </row>
    <row r="6" spans="1:6">
      <c r="A6" s="7">
        <v>1010200001</v>
      </c>
      <c r="B6" s="8" t="s">
        <v>220</v>
      </c>
      <c r="C6" s="9">
        <v>60</v>
      </c>
      <c r="D6" s="10">
        <v>54.596049999999998</v>
      </c>
      <c r="E6" s="9">
        <f t="shared" ref="E6:E11" si="2">SUM(D6/C6*100)</f>
        <v>90.993416666666661</v>
      </c>
      <c r="F6" s="9">
        <f t="shared" si="1"/>
        <v>-5.4039500000000018</v>
      </c>
    </row>
    <row r="7" spans="1:6" ht="31.5">
      <c r="A7" s="3">
        <v>1030000000</v>
      </c>
      <c r="B7" s="13" t="s">
        <v>259</v>
      </c>
      <c r="C7" s="5">
        <f>C8+C10+C9</f>
        <v>420.20000000000005</v>
      </c>
      <c r="D7" s="5">
        <f>D8+D10+D9+D11</f>
        <v>496.80062000000004</v>
      </c>
      <c r="E7" s="5">
        <f t="shared" si="2"/>
        <v>118.2295621132794</v>
      </c>
      <c r="F7" s="5">
        <f t="shared" si="1"/>
        <v>76.600619999999992</v>
      </c>
    </row>
    <row r="8" spans="1:6">
      <c r="A8" s="7">
        <v>1030223001</v>
      </c>
      <c r="B8" s="8" t="s">
        <v>261</v>
      </c>
      <c r="C8" s="9">
        <v>156.73500000000001</v>
      </c>
      <c r="D8" s="10">
        <v>249.04965000000001</v>
      </c>
      <c r="E8" s="9">
        <f t="shared" si="2"/>
        <v>158.89855488563498</v>
      </c>
      <c r="F8" s="9">
        <f t="shared" si="1"/>
        <v>92.31465</v>
      </c>
    </row>
    <row r="9" spans="1:6">
      <c r="A9" s="7">
        <v>1030224001</v>
      </c>
      <c r="B9" s="8" t="s">
        <v>267</v>
      </c>
      <c r="C9" s="9">
        <v>1.68</v>
      </c>
      <c r="D9" s="10">
        <v>1.3452599999999999</v>
      </c>
      <c r="E9" s="9">
        <f t="shared" si="2"/>
        <v>80.075000000000003</v>
      </c>
      <c r="F9" s="9">
        <f t="shared" si="1"/>
        <v>-0.33474000000000004</v>
      </c>
    </row>
    <row r="10" spans="1:6">
      <c r="A10" s="7">
        <v>1030225001</v>
      </c>
      <c r="B10" s="8" t="s">
        <v>260</v>
      </c>
      <c r="C10" s="9">
        <v>261.78500000000003</v>
      </c>
      <c r="D10" s="10">
        <v>274.97894000000002</v>
      </c>
      <c r="E10" s="9">
        <f t="shared" si="2"/>
        <v>105.03999083217144</v>
      </c>
      <c r="F10" s="9">
        <f t="shared" si="1"/>
        <v>13.193939999999998</v>
      </c>
    </row>
    <row r="11" spans="1:6">
      <c r="A11" s="7">
        <v>1030226001</v>
      </c>
      <c r="B11" s="8" t="s">
        <v>269</v>
      </c>
      <c r="C11" s="9">
        <v>0</v>
      </c>
      <c r="D11" s="10">
        <v>-28.573229999999999</v>
      </c>
      <c r="E11" s="9" t="e">
        <f t="shared" si="2"/>
        <v>#DIV/0!</v>
      </c>
      <c r="F11" s="9">
        <f t="shared" si="1"/>
        <v>-28.573229999999999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3.4327999999999999</v>
      </c>
      <c r="E12" s="5">
        <f t="shared" si="0"/>
        <v>34.327999999999996</v>
      </c>
      <c r="F12" s="5">
        <f t="shared" si="1"/>
        <v>-6.5671999999999997</v>
      </c>
    </row>
    <row r="13" spans="1:6" ht="15.75" customHeight="1">
      <c r="A13" s="7">
        <v>1050300000</v>
      </c>
      <c r="B13" s="11" t="s">
        <v>221</v>
      </c>
      <c r="C13" s="12">
        <v>10</v>
      </c>
      <c r="D13" s="10">
        <v>3.4327999999999999</v>
      </c>
      <c r="E13" s="9">
        <f t="shared" si="0"/>
        <v>34.327999999999996</v>
      </c>
      <c r="F13" s="9">
        <f t="shared" si="1"/>
        <v>-6.5671999999999997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397</v>
      </c>
      <c r="D14" s="5">
        <f>D15+D16</f>
        <v>446.65517</v>
      </c>
      <c r="E14" s="5">
        <f t="shared" si="0"/>
        <v>112.50759949622167</v>
      </c>
      <c r="F14" s="5">
        <f t="shared" si="1"/>
        <v>49.655169999999998</v>
      </c>
    </row>
    <row r="15" spans="1:6" s="6" customFormat="1" ht="15.75" customHeight="1">
      <c r="A15" s="7">
        <v>1060100000</v>
      </c>
      <c r="B15" s="11" t="s">
        <v>8</v>
      </c>
      <c r="C15" s="9">
        <v>90</v>
      </c>
      <c r="D15" s="10">
        <v>127.09181</v>
      </c>
      <c r="E15" s="9">
        <f t="shared" si="0"/>
        <v>141.21312222222221</v>
      </c>
      <c r="F15" s="9">
        <f>SUM(D15-C15)</f>
        <v>37.091809999999995</v>
      </c>
    </row>
    <row r="16" spans="1:6" ht="15.75" customHeight="1">
      <c r="A16" s="7">
        <v>1060600000</v>
      </c>
      <c r="B16" s="11" t="s">
        <v>7</v>
      </c>
      <c r="C16" s="9">
        <v>307</v>
      </c>
      <c r="D16" s="10">
        <v>319.56335999999999</v>
      </c>
      <c r="E16" s="9">
        <f t="shared" si="0"/>
        <v>104.0922996742671</v>
      </c>
      <c r="F16" s="9">
        <f t="shared" si="1"/>
        <v>12.563359999999989</v>
      </c>
    </row>
    <row r="17" spans="1:6" s="6" customFormat="1">
      <c r="A17" s="3">
        <v>1080000000</v>
      </c>
      <c r="B17" s="4" t="s">
        <v>10</v>
      </c>
      <c r="C17" s="5">
        <f>C18</f>
        <v>3</v>
      </c>
      <c r="D17" s="5">
        <f>D18</f>
        <v>2</v>
      </c>
      <c r="E17" s="5">
        <f t="shared" si="0"/>
        <v>66.666666666666657</v>
      </c>
      <c r="F17" s="5">
        <f t="shared" si="1"/>
        <v>-1</v>
      </c>
    </row>
    <row r="18" spans="1:6" ht="16.5" customHeight="1">
      <c r="A18" s="7">
        <v>1080400001</v>
      </c>
      <c r="B18" s="8" t="s">
        <v>219</v>
      </c>
      <c r="C18" s="9">
        <v>3</v>
      </c>
      <c r="D18" s="10">
        <v>2</v>
      </c>
      <c r="E18" s="9">
        <f t="shared" si="0"/>
        <v>66.666666666666657</v>
      </c>
      <c r="F18" s="9">
        <f t="shared" si="1"/>
        <v>-1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6" hidden="1" customHeight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32.25" hidden="1" customHeight="1">
      <c r="A21" s="7">
        <v>1090100000</v>
      </c>
      <c r="B21" s="8" t="s">
        <v>118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30" hidden="1" customHeight="1">
      <c r="A22" s="7">
        <v>1090400000</v>
      </c>
      <c r="B22" s="8" t="s">
        <v>224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30.75" hidden="1" customHeight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20.25" hidden="1" customHeight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hidden="1" customHeight="1">
      <c r="A25" s="3"/>
      <c r="B25" s="4" t="s">
        <v>12</v>
      </c>
      <c r="C25" s="5">
        <f>C26+C29+C31+C37+C34</f>
        <v>1861.0668999999998</v>
      </c>
      <c r="D25" s="5">
        <f>D26+D29+D31+D37+D34</f>
        <v>2107.9673899999998</v>
      </c>
      <c r="E25" s="5">
        <f t="shared" si="0"/>
        <v>113.26661013636856</v>
      </c>
      <c r="F25" s="5">
        <f t="shared" si="1"/>
        <v>246.90048999999999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200</v>
      </c>
      <c r="D26" s="5">
        <f>D27+D28</f>
        <v>266.81849999999997</v>
      </c>
      <c r="E26" s="5">
        <f t="shared" si="0"/>
        <v>133.40924999999999</v>
      </c>
      <c r="F26" s="5">
        <f t="shared" si="1"/>
        <v>66.818499999999972</v>
      </c>
    </row>
    <row r="27" spans="1:6">
      <c r="A27" s="16">
        <v>1110502510</v>
      </c>
      <c r="B27" s="17" t="s">
        <v>217</v>
      </c>
      <c r="C27" s="12">
        <v>180</v>
      </c>
      <c r="D27" s="10">
        <v>240.8073</v>
      </c>
      <c r="E27" s="9">
        <f t="shared" si="0"/>
        <v>133.78183333333334</v>
      </c>
      <c r="F27" s="9">
        <f t="shared" si="1"/>
        <v>60.807299999999998</v>
      </c>
    </row>
    <row r="28" spans="1:6" ht="18.75" customHeight="1">
      <c r="A28" s="7">
        <v>1110503505</v>
      </c>
      <c r="B28" s="11" t="s">
        <v>216</v>
      </c>
      <c r="C28" s="12">
        <v>20</v>
      </c>
      <c r="D28" s="10">
        <v>26.011199999999999</v>
      </c>
      <c r="E28" s="9">
        <f t="shared" si="0"/>
        <v>130.05599999999998</v>
      </c>
      <c r="F28" s="9">
        <f t="shared" si="1"/>
        <v>6.0111999999999988</v>
      </c>
    </row>
    <row r="29" spans="1:6" s="15" customFormat="1" ht="37.5" customHeight="1">
      <c r="A29" s="68">
        <v>1130000000</v>
      </c>
      <c r="B29" s="69" t="s">
        <v>124</v>
      </c>
      <c r="C29" s="5">
        <f>C30</f>
        <v>30</v>
      </c>
      <c r="D29" s="5">
        <f>D30</f>
        <v>32.162050000000001</v>
      </c>
      <c r="E29" s="5">
        <f t="shared" si="0"/>
        <v>107.20683333333334</v>
      </c>
      <c r="F29" s="5">
        <f t="shared" si="1"/>
        <v>2.1620500000000007</v>
      </c>
    </row>
    <row r="30" spans="1:6" ht="29.25" customHeight="1">
      <c r="A30" s="7">
        <v>1130206005</v>
      </c>
      <c r="B30" s="8" t="s">
        <v>398</v>
      </c>
      <c r="C30" s="9">
        <v>30</v>
      </c>
      <c r="D30" s="10">
        <v>32.162050000000001</v>
      </c>
      <c r="E30" s="9">
        <f t="shared" si="0"/>
        <v>107.20683333333334</v>
      </c>
      <c r="F30" s="9">
        <f t="shared" si="1"/>
        <v>2.1620500000000007</v>
      </c>
    </row>
    <row r="31" spans="1:6" ht="42" customHeight="1">
      <c r="A31" s="70">
        <v>1140000000</v>
      </c>
      <c r="B31" s="71" t="s">
        <v>125</v>
      </c>
      <c r="C31" s="5">
        <f>C32+C33</f>
        <v>1294.56</v>
      </c>
      <c r="D31" s="5">
        <f>D32+D33</f>
        <v>1320.396</v>
      </c>
      <c r="E31" s="5">
        <f t="shared" si="0"/>
        <v>101.99573600296625</v>
      </c>
      <c r="F31" s="5">
        <f t="shared" si="1"/>
        <v>25.836000000000013</v>
      </c>
    </row>
    <row r="32" spans="1:6" ht="40.5" customHeight="1">
      <c r="A32" s="16">
        <v>1140200000</v>
      </c>
      <c r="B32" s="18" t="s">
        <v>213</v>
      </c>
      <c r="C32" s="9">
        <v>944.6</v>
      </c>
      <c r="D32" s="10">
        <v>970.43600000000004</v>
      </c>
      <c r="E32" s="9">
        <f t="shared" si="0"/>
        <v>102.73512597925047</v>
      </c>
      <c r="F32" s="9">
        <f t="shared" si="1"/>
        <v>25.836000000000013</v>
      </c>
    </row>
    <row r="33" spans="1:7" ht="36.75" customHeight="1">
      <c r="A33" s="7">
        <v>1140600000</v>
      </c>
      <c r="B33" s="8" t="s">
        <v>214</v>
      </c>
      <c r="C33" s="9">
        <v>349.96</v>
      </c>
      <c r="D33" s="10">
        <v>349.96</v>
      </c>
      <c r="E33" s="9">
        <f t="shared" si="0"/>
        <v>100</v>
      </c>
      <c r="F33" s="9">
        <f t="shared" si="1"/>
        <v>0</v>
      </c>
    </row>
    <row r="34" spans="1:7" ht="15" customHeight="1">
      <c r="A34" s="3">
        <v>1160000000</v>
      </c>
      <c r="B34" s="13" t="s">
        <v>236</v>
      </c>
      <c r="C34" s="14">
        <f>C35+C36</f>
        <v>0</v>
      </c>
      <c r="D34" s="14">
        <f>D35+D36</f>
        <v>0</v>
      </c>
      <c r="E34" s="5" t="e">
        <f t="shared" si="0"/>
        <v>#DIV/0!</v>
      </c>
      <c r="F34" s="5">
        <f t="shared" si="1"/>
        <v>0</v>
      </c>
    </row>
    <row r="35" spans="1:7" ht="63" hidden="1">
      <c r="A35" s="7">
        <v>1163305010</v>
      </c>
      <c r="B35" s="8" t="s">
        <v>251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47.25" hidden="1">
      <c r="A36" s="7">
        <v>1169005010</v>
      </c>
      <c r="B36" s="8" t="s">
        <v>318</v>
      </c>
      <c r="C36" s="9">
        <v>0</v>
      </c>
      <c r="D36" s="10">
        <v>0</v>
      </c>
      <c r="E36" s="9" t="e">
        <f>SUM(D36/C36*100)</f>
        <v>#DIV/0!</v>
      </c>
      <c r="F36" s="9">
        <f>SUM(D36-C36)</f>
        <v>0</v>
      </c>
    </row>
    <row r="37" spans="1:7" ht="15.75" customHeight="1">
      <c r="A37" s="3">
        <v>1170000000</v>
      </c>
      <c r="B37" s="13" t="s">
        <v>128</v>
      </c>
      <c r="C37" s="5">
        <f>C38+C39</f>
        <v>336.50689999999997</v>
      </c>
      <c r="D37" s="5">
        <f>D38+D39</f>
        <v>488.59084000000001</v>
      </c>
      <c r="E37" s="5">
        <f t="shared" si="0"/>
        <v>145.19489496352082</v>
      </c>
      <c r="F37" s="5">
        <f t="shared" si="1"/>
        <v>152.08394000000004</v>
      </c>
    </row>
    <row r="38" spans="1:7" ht="15.75" customHeight="1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 ht="18" customHeight="1">
      <c r="A39" s="7">
        <v>1171503010</v>
      </c>
      <c r="B39" s="11" t="s">
        <v>407</v>
      </c>
      <c r="C39" s="9">
        <v>336.50689999999997</v>
      </c>
      <c r="D39" s="10">
        <v>488.59084000000001</v>
      </c>
      <c r="E39" s="9">
        <f t="shared" si="0"/>
        <v>145.19489496352082</v>
      </c>
      <c r="F39" s="9">
        <f t="shared" si="1"/>
        <v>152.08394000000004</v>
      </c>
    </row>
    <row r="40" spans="1:7" s="6" customFormat="1">
      <c r="A40" s="3">
        <v>1000000000</v>
      </c>
      <c r="B40" s="4" t="s">
        <v>16</v>
      </c>
      <c r="C40" s="125">
        <f>SUM(C4,C25)</f>
        <v>2751.2668999999996</v>
      </c>
      <c r="D40" s="125">
        <f>D4+D25</f>
        <v>3111.4520299999999</v>
      </c>
      <c r="E40" s="5">
        <f t="shared" si="0"/>
        <v>113.09160990524039</v>
      </c>
      <c r="F40" s="5">
        <f t="shared" si="1"/>
        <v>360.1851300000003</v>
      </c>
    </row>
    <row r="41" spans="1:7" s="6" customFormat="1">
      <c r="A41" s="3">
        <v>2000000000</v>
      </c>
      <c r="B41" s="4" t="s">
        <v>17</v>
      </c>
      <c r="C41" s="5">
        <f>C42+C43+C44+C45+C46+C47+C50</f>
        <v>7033.0034999999998</v>
      </c>
      <c r="D41" s="5">
        <f>D42+D43+D44+D45+D46+D47+D50</f>
        <v>6876.0804500000004</v>
      </c>
      <c r="E41" s="5">
        <f t="shared" si="0"/>
        <v>97.768761952130419</v>
      </c>
      <c r="F41" s="5">
        <f t="shared" si="1"/>
        <v>-156.92304999999942</v>
      </c>
      <c r="G41" s="19"/>
    </row>
    <row r="42" spans="1:7" ht="16.5" customHeight="1">
      <c r="A42" s="16">
        <v>2021000000</v>
      </c>
      <c r="B42" s="17" t="s">
        <v>18</v>
      </c>
      <c r="C42" s="12">
        <v>1897.8</v>
      </c>
      <c r="D42" s="12">
        <v>1897.8</v>
      </c>
      <c r="E42" s="9">
        <f t="shared" si="0"/>
        <v>100</v>
      </c>
      <c r="F42" s="9">
        <f t="shared" si="1"/>
        <v>0</v>
      </c>
    </row>
    <row r="43" spans="1:7" ht="15.75" customHeight="1">
      <c r="A43" s="16">
        <v>2021500200</v>
      </c>
      <c r="B43" s="17" t="s">
        <v>223</v>
      </c>
      <c r="C43" s="12"/>
      <c r="D43" s="20">
        <v>0</v>
      </c>
      <c r="E43" s="9" t="e">
        <f t="shared" si="0"/>
        <v>#DIV/0!</v>
      </c>
      <c r="F43" s="9">
        <f t="shared" si="1"/>
        <v>0</v>
      </c>
    </row>
    <row r="44" spans="1:7" ht="18" customHeight="1">
      <c r="A44" s="16">
        <v>2022000000</v>
      </c>
      <c r="B44" s="17" t="s">
        <v>19</v>
      </c>
      <c r="C44" s="12">
        <v>4067.5971199999999</v>
      </c>
      <c r="D44" s="10">
        <v>3921.6578399999999</v>
      </c>
      <c r="E44" s="9">
        <f t="shared" si="0"/>
        <v>96.412150080389466</v>
      </c>
      <c r="F44" s="9">
        <f t="shared" si="1"/>
        <v>-145.93928000000005</v>
      </c>
    </row>
    <row r="45" spans="1:7" ht="15.75" customHeight="1">
      <c r="A45" s="16">
        <v>2023000000</v>
      </c>
      <c r="B45" s="17" t="s">
        <v>20</v>
      </c>
      <c r="C45" s="12">
        <v>117.81358</v>
      </c>
      <c r="D45" s="180">
        <v>117.81358</v>
      </c>
      <c r="E45" s="9">
        <f t="shared" si="0"/>
        <v>100</v>
      </c>
      <c r="F45" s="9">
        <f t="shared" si="1"/>
        <v>0</v>
      </c>
    </row>
    <row r="46" spans="1:7" ht="15" customHeight="1">
      <c r="A46" s="16">
        <v>2024000000</v>
      </c>
      <c r="B46" s="17" t="s">
        <v>21</v>
      </c>
      <c r="C46" s="12">
        <v>949.79280000000006</v>
      </c>
      <c r="D46" s="181">
        <v>938.80903000000001</v>
      </c>
      <c r="E46" s="9">
        <f t="shared" si="0"/>
        <v>98.843561458878185</v>
      </c>
      <c r="F46" s="9">
        <f t="shared" si="1"/>
        <v>-10.98377000000005</v>
      </c>
    </row>
    <row r="47" spans="1:7" ht="30.75" hidden="1" customHeight="1">
      <c r="A47" s="16">
        <v>2020900000</v>
      </c>
      <c r="B47" s="18" t="s">
        <v>22</v>
      </c>
      <c r="C47" s="12"/>
      <c r="D47" s="181"/>
      <c r="E47" s="9" t="e">
        <f t="shared" si="0"/>
        <v>#DIV/0!</v>
      </c>
      <c r="F47" s="9">
        <f t="shared" si="1"/>
        <v>0</v>
      </c>
    </row>
    <row r="48" spans="1:7" ht="28.5" hidden="1" customHeight="1">
      <c r="A48" s="16">
        <v>2080500010</v>
      </c>
      <c r="B48" s="18" t="s">
        <v>240</v>
      </c>
      <c r="C48" s="12"/>
      <c r="D48" s="181"/>
      <c r="E48" s="9"/>
      <c r="F48" s="9"/>
    </row>
    <row r="49" spans="1:8" s="6" customFormat="1" ht="43.5" hidden="1" customHeight="1">
      <c r="A49" s="3">
        <v>3000000000</v>
      </c>
      <c r="B49" s="13" t="s">
        <v>24</v>
      </c>
      <c r="C49" s="184">
        <v>0</v>
      </c>
      <c r="D49" s="14">
        <v>0</v>
      </c>
      <c r="E49" s="5" t="e">
        <f t="shared" si="0"/>
        <v>#DIV/0!</v>
      </c>
      <c r="F49" s="5">
        <f t="shared" si="1"/>
        <v>0</v>
      </c>
    </row>
    <row r="50" spans="1:8" s="6" customFormat="1" ht="18" customHeight="1">
      <c r="A50" s="16">
        <v>2070500000</v>
      </c>
      <c r="B50" s="8" t="s">
        <v>326</v>
      </c>
      <c r="C50" s="12"/>
      <c r="D50" s="10"/>
      <c r="E50" s="9" t="e">
        <f t="shared" si="0"/>
        <v>#DIV/0!</v>
      </c>
      <c r="F50" s="9">
        <f t="shared" si="1"/>
        <v>0</v>
      </c>
    </row>
    <row r="51" spans="1:8" s="6" customFormat="1" ht="17.25" customHeight="1">
      <c r="A51" s="7"/>
      <c r="B51" s="4" t="s">
        <v>25</v>
      </c>
      <c r="C51" s="244">
        <f>C40+C41</f>
        <v>9784.2703999999994</v>
      </c>
      <c r="D51" s="245">
        <f>D40+D41</f>
        <v>9987.5324799999999</v>
      </c>
      <c r="E51" s="92">
        <f t="shared" si="0"/>
        <v>102.0774372711531</v>
      </c>
      <c r="F51" s="92">
        <f t="shared" si="1"/>
        <v>203.26208000000042</v>
      </c>
      <c r="G51" s="93"/>
      <c r="H51" s="239"/>
    </row>
    <row r="52" spans="1:8" s="6" customFormat="1" ht="16.5" customHeight="1">
      <c r="A52" s="7"/>
      <c r="B52" s="21" t="s">
        <v>300</v>
      </c>
      <c r="C52" s="244">
        <f>C51-C98</f>
        <v>-327.20116000000235</v>
      </c>
      <c r="D52" s="244">
        <f>D51-D98</f>
        <v>109.07664000000113</v>
      </c>
      <c r="E52" s="188"/>
      <c r="F52" s="188"/>
    </row>
    <row r="53" spans="1:8">
      <c r="A53" s="3"/>
      <c r="B53" s="24"/>
      <c r="C53" s="208"/>
      <c r="D53" s="208"/>
      <c r="E53" s="26"/>
      <c r="F53" s="27"/>
    </row>
    <row r="54" spans="1:8" ht="32.25" customHeight="1">
      <c r="A54" s="23"/>
      <c r="B54" s="28" t="s">
        <v>26</v>
      </c>
      <c r="C54" s="72" t="s">
        <v>395</v>
      </c>
      <c r="D54" s="399" t="s">
        <v>410</v>
      </c>
      <c r="E54" s="72" t="s">
        <v>2</v>
      </c>
      <c r="F54" s="73" t="s">
        <v>3</v>
      </c>
    </row>
    <row r="55" spans="1:8" ht="47.25" customHeight="1">
      <c r="A55" s="28" t="s">
        <v>0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>
      <c r="A56" s="29">
        <v>1</v>
      </c>
      <c r="B56" s="31" t="s">
        <v>28</v>
      </c>
      <c r="C56" s="387">
        <f>C57+C58+C59+C60+C61+C63+C62</f>
        <v>1621.973</v>
      </c>
      <c r="D56" s="33">
        <f>D57+D58+D59+D60+D61+D63+D62</f>
        <v>1574.0285399999998</v>
      </c>
      <c r="E56" s="34">
        <f>SUM(D56/C56*100)</f>
        <v>97.044065468414075</v>
      </c>
      <c r="F56" s="34">
        <f>SUM(D56-C56)</f>
        <v>-47.944460000000163</v>
      </c>
    </row>
    <row r="57" spans="1:8" s="6" customFormat="1" ht="15.75" hidden="1" customHeight="1">
      <c r="A57" s="30" t="s">
        <v>27</v>
      </c>
      <c r="B57" s="36" t="s">
        <v>30</v>
      </c>
      <c r="C57" s="189"/>
      <c r="D57" s="189"/>
      <c r="E57" s="38"/>
      <c r="F57" s="38"/>
    </row>
    <row r="58" spans="1:8" ht="17.25" customHeight="1">
      <c r="A58" s="35" t="s">
        <v>31</v>
      </c>
      <c r="B58" s="39" t="s">
        <v>32</v>
      </c>
      <c r="C58" s="189">
        <v>1593.9970000000001</v>
      </c>
      <c r="D58" s="189">
        <v>1551.0525399999999</v>
      </c>
      <c r="E58" s="38">
        <f t="shared" ref="E58:E98" si="3">SUM(D58/C58*100)</f>
        <v>97.305863185438852</v>
      </c>
      <c r="F58" s="38">
        <f t="shared" ref="F58:F98" si="4">SUM(D58-C58)</f>
        <v>-42.944460000000163</v>
      </c>
    </row>
    <row r="59" spans="1:8" ht="17.25" hidden="1" customHeight="1">
      <c r="A59" s="35" t="s">
        <v>31</v>
      </c>
      <c r="B59" s="39" t="s">
        <v>34</v>
      </c>
      <c r="C59" s="189"/>
      <c r="D59" s="189"/>
      <c r="E59" s="38"/>
      <c r="F59" s="38">
        <f t="shared" si="4"/>
        <v>0</v>
      </c>
    </row>
    <row r="60" spans="1:8" ht="15.75" hidden="1" customHeight="1">
      <c r="A60" s="35" t="s">
        <v>33</v>
      </c>
      <c r="B60" s="39" t="s">
        <v>36</v>
      </c>
      <c r="C60" s="189"/>
      <c r="D60" s="189"/>
      <c r="E60" s="38" t="e">
        <f t="shared" si="3"/>
        <v>#DIV/0!</v>
      </c>
      <c r="F60" s="38">
        <f t="shared" si="4"/>
        <v>0</v>
      </c>
    </row>
    <row r="61" spans="1:8" ht="15" customHeight="1">
      <c r="A61" s="35" t="s">
        <v>37</v>
      </c>
      <c r="B61" s="39" t="s">
        <v>38</v>
      </c>
      <c r="C61" s="189"/>
      <c r="D61" s="189">
        <v>0</v>
      </c>
      <c r="E61" s="38" t="e">
        <f t="shared" si="3"/>
        <v>#DIV/0!</v>
      </c>
      <c r="F61" s="38">
        <f t="shared" si="4"/>
        <v>0</v>
      </c>
    </row>
    <row r="62" spans="1:8" ht="15.75" customHeight="1">
      <c r="A62" s="35" t="s">
        <v>39</v>
      </c>
      <c r="B62" s="39" t="s">
        <v>40</v>
      </c>
      <c r="C62" s="190">
        <v>5</v>
      </c>
      <c r="D62" s="190">
        <v>0</v>
      </c>
      <c r="E62" s="38">
        <f t="shared" si="3"/>
        <v>0</v>
      </c>
      <c r="F62" s="38">
        <f t="shared" si="4"/>
        <v>-5</v>
      </c>
    </row>
    <row r="63" spans="1:8" ht="19.5" customHeight="1">
      <c r="A63" s="35" t="s">
        <v>41</v>
      </c>
      <c r="B63" s="39" t="s">
        <v>42</v>
      </c>
      <c r="C63" s="189">
        <v>22.975999999999999</v>
      </c>
      <c r="D63" s="189">
        <v>22.975999999999999</v>
      </c>
      <c r="E63" s="38">
        <f t="shared" si="3"/>
        <v>100</v>
      </c>
      <c r="F63" s="38">
        <f t="shared" si="4"/>
        <v>0</v>
      </c>
    </row>
    <row r="64" spans="1:8" s="6" customFormat="1">
      <c r="A64" s="30" t="s">
        <v>43</v>
      </c>
      <c r="B64" s="42" t="s">
        <v>44</v>
      </c>
      <c r="C64" s="33">
        <f>C65</f>
        <v>110.66728000000001</v>
      </c>
      <c r="D64" s="33">
        <f>D65</f>
        <v>110.66728000000001</v>
      </c>
      <c r="E64" s="34">
        <f t="shared" si="3"/>
        <v>100</v>
      </c>
      <c r="F64" s="34">
        <f t="shared" si="4"/>
        <v>0</v>
      </c>
    </row>
    <row r="65" spans="1:9">
      <c r="A65" s="368" t="s">
        <v>45</v>
      </c>
      <c r="B65" s="44" t="s">
        <v>46</v>
      </c>
      <c r="C65" s="189">
        <v>110.66728000000001</v>
      </c>
      <c r="D65" s="189">
        <v>110.66728000000001</v>
      </c>
      <c r="E65" s="38">
        <f t="shared" si="3"/>
        <v>100</v>
      </c>
      <c r="F65" s="38">
        <f t="shared" si="4"/>
        <v>0</v>
      </c>
    </row>
    <row r="66" spans="1:9" s="6" customFormat="1" ht="33" customHeight="1">
      <c r="A66" s="43" t="s">
        <v>47</v>
      </c>
      <c r="B66" s="31" t="s">
        <v>48</v>
      </c>
      <c r="C66" s="33">
        <f>C69+C70+C71</f>
        <v>3</v>
      </c>
      <c r="D66" s="33">
        <f>D69+D70+D71</f>
        <v>2.83134</v>
      </c>
      <c r="E66" s="34">
        <f t="shared" si="3"/>
        <v>94.378</v>
      </c>
      <c r="F66" s="34">
        <f t="shared" si="4"/>
        <v>-0.16866000000000003</v>
      </c>
    </row>
    <row r="67" spans="1:9" ht="1.5" hidden="1" customHeight="1">
      <c r="A67" s="30" t="s">
        <v>47</v>
      </c>
      <c r="B67" s="39" t="s">
        <v>50</v>
      </c>
      <c r="C67" s="189">
        <v>0</v>
      </c>
      <c r="D67" s="33">
        <v>0</v>
      </c>
      <c r="E67" s="34" t="e">
        <f t="shared" si="3"/>
        <v>#DIV/0!</v>
      </c>
      <c r="F67" s="34">
        <f t="shared" si="4"/>
        <v>0</v>
      </c>
    </row>
    <row r="68" spans="1:9" ht="21.75" hidden="1" customHeight="1">
      <c r="A68" s="35" t="s">
        <v>49</v>
      </c>
      <c r="B68" s="39" t="s">
        <v>52</v>
      </c>
      <c r="C68" s="189">
        <v>0</v>
      </c>
      <c r="D68" s="33">
        <v>0</v>
      </c>
      <c r="E68" s="34" t="e">
        <f t="shared" si="3"/>
        <v>#DIV/0!</v>
      </c>
      <c r="F68" s="34">
        <f t="shared" si="4"/>
        <v>0</v>
      </c>
    </row>
    <row r="69" spans="1:9" ht="17.25" customHeight="1">
      <c r="A69" s="45" t="s">
        <v>53</v>
      </c>
      <c r="B69" s="47" t="s">
        <v>54</v>
      </c>
      <c r="C69" s="191">
        <v>3</v>
      </c>
      <c r="D69" s="189">
        <v>2.83134</v>
      </c>
      <c r="E69" s="34">
        <f t="shared" si="3"/>
        <v>94.378</v>
      </c>
      <c r="F69" s="34">
        <f t="shared" si="4"/>
        <v>-0.16866000000000003</v>
      </c>
    </row>
    <row r="70" spans="1:9">
      <c r="A70" s="46" t="s">
        <v>210</v>
      </c>
      <c r="B70" s="47" t="s">
        <v>211</v>
      </c>
      <c r="C70" s="189"/>
      <c r="D70" s="189">
        <v>0</v>
      </c>
      <c r="E70" s="34" t="e">
        <f t="shared" si="3"/>
        <v>#DIV/0!</v>
      </c>
      <c r="F70" s="34">
        <f t="shared" si="4"/>
        <v>0</v>
      </c>
    </row>
    <row r="71" spans="1:9">
      <c r="A71" s="46" t="s">
        <v>331</v>
      </c>
      <c r="B71" s="47" t="s">
        <v>386</v>
      </c>
      <c r="C71" s="189"/>
      <c r="D71" s="189">
        <v>0</v>
      </c>
      <c r="E71" s="34" t="e">
        <f>SUM(D71/C71*100)</f>
        <v>#DIV/0!</v>
      </c>
      <c r="F71" s="34">
        <f>SUM(D71-C71)</f>
        <v>0</v>
      </c>
    </row>
    <row r="72" spans="1:9" s="6" customFormat="1" ht="17.25" customHeight="1">
      <c r="A72" s="369" t="s">
        <v>55</v>
      </c>
      <c r="B72" s="31" t="s">
        <v>56</v>
      </c>
      <c r="C72" s="33">
        <f>SUM(C73:C76)</f>
        <v>2892.2158200000003</v>
      </c>
      <c r="D72" s="33">
        <f>SUM(D73:D76)</f>
        <v>2864.5189300000002</v>
      </c>
      <c r="E72" s="34">
        <f t="shared" si="3"/>
        <v>99.042364341952876</v>
      </c>
      <c r="F72" s="34">
        <f t="shared" si="4"/>
        <v>-27.696890000000167</v>
      </c>
      <c r="I72" s="106"/>
    </row>
    <row r="73" spans="1:9" ht="15.75" customHeight="1">
      <c r="A73" s="35" t="s">
        <v>57</v>
      </c>
      <c r="B73" s="39" t="s">
        <v>58</v>
      </c>
      <c r="C73" s="189">
        <v>34.346299999999999</v>
      </c>
      <c r="D73" s="189">
        <v>34.346299999999999</v>
      </c>
      <c r="E73" s="38">
        <f t="shared" si="3"/>
        <v>100</v>
      </c>
      <c r="F73" s="38">
        <f t="shared" si="4"/>
        <v>0</v>
      </c>
    </row>
    <row r="74" spans="1:9" s="6" customFormat="1" ht="19.5" hidden="1" customHeight="1">
      <c r="A74" s="35" t="s">
        <v>59</v>
      </c>
      <c r="B74" s="39" t="s">
        <v>60</v>
      </c>
      <c r="C74" s="189">
        <v>0</v>
      </c>
      <c r="D74" s="189">
        <v>0</v>
      </c>
      <c r="E74" s="38" t="e">
        <f t="shared" si="3"/>
        <v>#DIV/0!</v>
      </c>
      <c r="F74" s="38">
        <f t="shared" si="4"/>
        <v>0</v>
      </c>
      <c r="G74" s="50"/>
    </row>
    <row r="75" spans="1:9">
      <c r="A75" s="35" t="s">
        <v>61</v>
      </c>
      <c r="B75" s="39" t="s">
        <v>62</v>
      </c>
      <c r="C75" s="189">
        <v>2827.3695200000002</v>
      </c>
      <c r="D75" s="189">
        <v>2827.17263</v>
      </c>
      <c r="E75" s="38">
        <f t="shared" si="3"/>
        <v>99.993036283421489</v>
      </c>
      <c r="F75" s="38">
        <f t="shared" si="4"/>
        <v>-0.19689000000016676</v>
      </c>
    </row>
    <row r="76" spans="1:9">
      <c r="A76" s="35" t="s">
        <v>63</v>
      </c>
      <c r="B76" s="39" t="s">
        <v>64</v>
      </c>
      <c r="C76" s="189">
        <v>30.5</v>
      </c>
      <c r="D76" s="189">
        <v>3</v>
      </c>
      <c r="E76" s="38">
        <f t="shared" si="3"/>
        <v>9.8360655737704921</v>
      </c>
      <c r="F76" s="38">
        <f t="shared" si="4"/>
        <v>-27.5</v>
      </c>
    </row>
    <row r="77" spans="1:9" s="6" customFormat="1" ht="14.25" customHeight="1">
      <c r="A77" s="30" t="s">
        <v>65</v>
      </c>
      <c r="B77" s="31" t="s">
        <v>66</v>
      </c>
      <c r="C77" s="33">
        <f>SUM(C78:C80)</f>
        <v>4753.36546</v>
      </c>
      <c r="D77" s="33">
        <f>SUM(D78:D80)</f>
        <v>4596.1597499999998</v>
      </c>
      <c r="E77" s="34">
        <f t="shared" si="3"/>
        <v>96.692749351529969</v>
      </c>
      <c r="F77" s="34">
        <f t="shared" si="4"/>
        <v>-157.20571000000018</v>
      </c>
    </row>
    <row r="78" spans="1:9" ht="15.75" hidden="1" customHeight="1">
      <c r="A78" s="30" t="s">
        <v>65</v>
      </c>
      <c r="B78" s="51" t="s">
        <v>68</v>
      </c>
      <c r="C78" s="189"/>
      <c r="D78" s="189"/>
      <c r="E78" s="38" t="e">
        <f t="shared" si="3"/>
        <v>#DIV/0!</v>
      </c>
      <c r="F78" s="38">
        <f t="shared" si="4"/>
        <v>0</v>
      </c>
    </row>
    <row r="79" spans="1:9" ht="31.5" customHeight="1">
      <c r="A79" s="35" t="s">
        <v>69</v>
      </c>
      <c r="B79" s="51" t="s">
        <v>70</v>
      </c>
      <c r="C79" s="189">
        <v>2768.7538</v>
      </c>
      <c r="D79" s="189">
        <v>2611.8307500000001</v>
      </c>
      <c r="E79" s="38">
        <f t="shared" si="3"/>
        <v>94.332358117215051</v>
      </c>
      <c r="F79" s="38">
        <f t="shared" si="4"/>
        <v>-156.92304999999988</v>
      </c>
    </row>
    <row r="80" spans="1:9">
      <c r="A80" s="35" t="s">
        <v>71</v>
      </c>
      <c r="B80" s="39" t="s">
        <v>72</v>
      </c>
      <c r="C80" s="189">
        <v>1984.61166</v>
      </c>
      <c r="D80" s="189">
        <v>1984.329</v>
      </c>
      <c r="E80" s="38">
        <f t="shared" si="3"/>
        <v>99.985757415130777</v>
      </c>
      <c r="F80" s="38">
        <f t="shared" si="4"/>
        <v>-0.28266000000007807</v>
      </c>
    </row>
    <row r="81" spans="1:12" s="6" customFormat="1">
      <c r="A81" s="30" t="s">
        <v>81</v>
      </c>
      <c r="B81" s="31" t="s">
        <v>82</v>
      </c>
      <c r="C81" s="33">
        <f>C82</f>
        <v>705.42</v>
      </c>
      <c r="D81" s="33">
        <f>SUM(D82)</f>
        <v>705.42</v>
      </c>
      <c r="E81" s="34">
        <f t="shared" si="3"/>
        <v>100</v>
      </c>
      <c r="F81" s="34">
        <f t="shared" si="4"/>
        <v>0</v>
      </c>
    </row>
    <row r="82" spans="1:12" ht="15.75" customHeight="1">
      <c r="A82" s="35" t="s">
        <v>83</v>
      </c>
      <c r="B82" s="39" t="s">
        <v>225</v>
      </c>
      <c r="C82" s="189">
        <v>705.42</v>
      </c>
      <c r="D82" s="189">
        <v>705.42</v>
      </c>
      <c r="E82" s="38">
        <f t="shared" si="3"/>
        <v>100</v>
      </c>
      <c r="F82" s="38">
        <f t="shared" si="4"/>
        <v>0</v>
      </c>
      <c r="L82" s="105"/>
    </row>
    <row r="83" spans="1:12" s="6" customFormat="1">
      <c r="A83" s="35" t="s">
        <v>203</v>
      </c>
      <c r="B83" s="31" t="s">
        <v>84</v>
      </c>
      <c r="C83" s="33">
        <f>SUM(C84:C87)</f>
        <v>0</v>
      </c>
      <c r="D83" s="33">
        <f>SUM(D84:D87)</f>
        <v>0</v>
      </c>
      <c r="E83" s="34" t="e">
        <f>SUM(D83/C83*100)</f>
        <v>#DIV/0!</v>
      </c>
      <c r="F83" s="34">
        <f t="shared" si="4"/>
        <v>0</v>
      </c>
    </row>
    <row r="84" spans="1:12" hidden="1">
      <c r="A84" s="52">
        <v>1000</v>
      </c>
      <c r="B84" s="54" t="s">
        <v>85</v>
      </c>
      <c r="C84" s="189"/>
      <c r="D84" s="189"/>
      <c r="E84" s="234" t="e">
        <f>SUM(D84/C84*100)</f>
        <v>#DIV/0!</v>
      </c>
      <c r="F84" s="234">
        <f>SUM(D84-C84)</f>
        <v>0</v>
      </c>
    </row>
    <row r="85" spans="1:12" hidden="1">
      <c r="A85" s="53">
        <v>1001</v>
      </c>
      <c r="B85" s="54" t="s">
        <v>86</v>
      </c>
      <c r="C85" s="189"/>
      <c r="D85" s="189"/>
      <c r="E85" s="234" t="e">
        <f>SUM(D85/C85*100)</f>
        <v>#DIV/0!</v>
      </c>
      <c r="F85" s="234">
        <f>SUM(D85-C85)</f>
        <v>0</v>
      </c>
    </row>
    <row r="86" spans="1:12" hidden="1">
      <c r="A86" s="53">
        <v>1003</v>
      </c>
      <c r="B86" s="54" t="s">
        <v>87</v>
      </c>
      <c r="C86" s="189"/>
      <c r="D86" s="192"/>
      <c r="E86" s="234" t="e">
        <f>SUM(D86/C86*100)</f>
        <v>#DIV/0!</v>
      </c>
      <c r="F86" s="234">
        <f>SUM(D86-C86)</f>
        <v>0</v>
      </c>
    </row>
    <row r="87" spans="1:12" ht="15" customHeight="1">
      <c r="A87" s="53">
        <v>1004</v>
      </c>
      <c r="B87" s="39" t="s">
        <v>89</v>
      </c>
      <c r="C87" s="189">
        <v>0</v>
      </c>
      <c r="D87" s="189">
        <v>0</v>
      </c>
      <c r="E87" s="234" t="e">
        <f>SUM(D87/C87*100)</f>
        <v>#DIV/0!</v>
      </c>
      <c r="F87" s="234">
        <f>SUM(D87-C87)</f>
        <v>0</v>
      </c>
    </row>
    <row r="88" spans="1:12" ht="19.5" customHeight="1">
      <c r="A88" s="30" t="s">
        <v>90</v>
      </c>
      <c r="B88" s="31" t="s">
        <v>91</v>
      </c>
      <c r="C88" s="33">
        <f>C89+C90+C91+C92+C93</f>
        <v>24.83</v>
      </c>
      <c r="D88" s="33">
        <f>D89+D90+D91+D92+D93</f>
        <v>24.83</v>
      </c>
      <c r="E88" s="38">
        <f t="shared" si="3"/>
        <v>100</v>
      </c>
      <c r="F88" s="22">
        <f>F89+F90+F91+F92+F93</f>
        <v>0</v>
      </c>
    </row>
    <row r="89" spans="1:12" ht="15.75" customHeight="1">
      <c r="A89" s="35" t="s">
        <v>92</v>
      </c>
      <c r="B89" s="39" t="s">
        <v>93</v>
      </c>
      <c r="C89" s="189">
        <v>24.83</v>
      </c>
      <c r="D89" s="189">
        <v>24.83</v>
      </c>
      <c r="E89" s="38">
        <f t="shared" si="3"/>
        <v>100</v>
      </c>
      <c r="F89" s="38">
        <f>SUM(D89-C89)</f>
        <v>0</v>
      </c>
    </row>
    <row r="90" spans="1:12" ht="0.75" hidden="1" customHeight="1">
      <c r="A90" s="35" t="s">
        <v>92</v>
      </c>
      <c r="B90" s="39" t="s">
        <v>95</v>
      </c>
      <c r="C90" s="189"/>
      <c r="D90" s="189">
        <v>0</v>
      </c>
      <c r="E90" s="38" t="e">
        <f t="shared" si="3"/>
        <v>#DIV/0!</v>
      </c>
      <c r="F90" s="38">
        <f>SUM(D90-C90)</f>
        <v>0</v>
      </c>
    </row>
    <row r="91" spans="1:12" ht="15.75" hidden="1" customHeight="1">
      <c r="A91" s="35" t="s">
        <v>94</v>
      </c>
      <c r="B91" s="39" t="s">
        <v>97</v>
      </c>
      <c r="C91" s="189"/>
      <c r="D91" s="189"/>
      <c r="E91" s="38" t="e">
        <f t="shared" si="3"/>
        <v>#DIV/0!</v>
      </c>
      <c r="F91" s="38"/>
    </row>
    <row r="92" spans="1:12" ht="3" hidden="1" customHeight="1">
      <c r="A92" s="35" t="s">
        <v>96</v>
      </c>
      <c r="B92" s="39" t="s">
        <v>99</v>
      </c>
      <c r="C92" s="189"/>
      <c r="D92" s="189"/>
      <c r="E92" s="38" t="e">
        <f t="shared" si="3"/>
        <v>#DIV/0!</v>
      </c>
      <c r="F92" s="38"/>
    </row>
    <row r="93" spans="1:12" ht="15" hidden="1" customHeight="1">
      <c r="A93" s="35" t="s">
        <v>98</v>
      </c>
      <c r="B93" s="39" t="s">
        <v>101</v>
      </c>
      <c r="C93" s="189"/>
      <c r="D93" s="189"/>
      <c r="E93" s="38" t="e">
        <f t="shared" si="3"/>
        <v>#DIV/0!</v>
      </c>
      <c r="F93" s="38"/>
    </row>
    <row r="94" spans="1:12" s="6" customFormat="1" ht="12" hidden="1" customHeight="1">
      <c r="A94" s="35" t="s">
        <v>100</v>
      </c>
      <c r="B94" s="56" t="s">
        <v>109</v>
      </c>
      <c r="C94" s="33">
        <f>C95+C96+C97</f>
        <v>0</v>
      </c>
      <c r="D94" s="33">
        <f>SUM(D95:D97)</f>
        <v>0</v>
      </c>
      <c r="E94" s="34" t="e">
        <f t="shared" si="3"/>
        <v>#DIV/0!</v>
      </c>
      <c r="F94" s="34">
        <f t="shared" si="4"/>
        <v>0</v>
      </c>
    </row>
    <row r="95" spans="1:12" ht="15.75" hidden="1" customHeight="1">
      <c r="A95" s="52">
        <v>1400</v>
      </c>
      <c r="B95" s="54" t="s">
        <v>110</v>
      </c>
      <c r="C95" s="189"/>
      <c r="D95" s="189"/>
      <c r="E95" s="38" t="e">
        <f t="shared" si="3"/>
        <v>#DIV/0!</v>
      </c>
      <c r="F95" s="38">
        <f t="shared" si="4"/>
        <v>0</v>
      </c>
    </row>
    <row r="96" spans="1:12" hidden="1">
      <c r="A96" s="53">
        <v>1401</v>
      </c>
      <c r="B96" s="54" t="s">
        <v>111</v>
      </c>
      <c r="C96" s="189"/>
      <c r="D96" s="189"/>
      <c r="E96" s="38" t="e">
        <f t="shared" si="3"/>
        <v>#DIV/0!</v>
      </c>
      <c r="F96" s="38">
        <f t="shared" si="4"/>
        <v>0</v>
      </c>
    </row>
    <row r="97" spans="1:8" ht="23.25" hidden="1" customHeight="1">
      <c r="A97" s="53">
        <v>1402</v>
      </c>
      <c r="B97" s="54" t="s">
        <v>112</v>
      </c>
      <c r="C97" s="189"/>
      <c r="D97" s="189"/>
      <c r="E97" s="38" t="e">
        <f t="shared" si="3"/>
        <v>#DIV/0!</v>
      </c>
      <c r="F97" s="38">
        <f t="shared" si="4"/>
        <v>0</v>
      </c>
    </row>
    <row r="98" spans="1:8" s="6" customFormat="1" ht="16.5" customHeight="1">
      <c r="A98" s="53"/>
      <c r="B98" s="57" t="s">
        <v>113</v>
      </c>
      <c r="C98" s="246">
        <f>C56+C64+C66+C72+C77+C81+C88+C83</f>
        <v>10111.471560000002</v>
      </c>
      <c r="D98" s="246">
        <f>D56+D64+D66+D72+D77+D81+D88+D83</f>
        <v>9878.4558399999987</v>
      </c>
      <c r="E98" s="34">
        <f t="shared" si="3"/>
        <v>97.695531074608468</v>
      </c>
      <c r="F98" s="34">
        <f t="shared" si="4"/>
        <v>-233.01572000000306</v>
      </c>
      <c r="G98" s="146"/>
      <c r="H98" s="260"/>
    </row>
    <row r="99" spans="1:8" ht="20.25" customHeight="1">
      <c r="A99" s="52"/>
      <c r="C99" s="124"/>
      <c r="D99" s="100"/>
    </row>
    <row r="100" spans="1:8" s="65" customFormat="1" ht="13.5" customHeight="1">
      <c r="A100" s="58"/>
      <c r="B100" s="63"/>
      <c r="C100" s="114"/>
      <c r="D100" s="64"/>
      <c r="E100" s="64"/>
    </row>
    <row r="101" spans="1:8" s="65" customFormat="1" ht="12.75">
      <c r="A101" s="63" t="s">
        <v>114</v>
      </c>
      <c r="B101" s="66"/>
      <c r="C101" s="132" t="s">
        <v>116</v>
      </c>
      <c r="D101" s="132"/>
    </row>
    <row r="102" spans="1:8">
      <c r="A102" s="66" t="s">
        <v>115</v>
      </c>
      <c r="C102" s="118"/>
    </row>
    <row r="104" spans="1:8" ht="5.25" customHeight="1"/>
    <row r="142" hidden="1"/>
  </sheetData>
  <customSheetViews>
    <customSheetView guid="{61528DAC-5C4C-48F4-ADE2-8A724B05A086}" scale="70" showPageBreaks="1" hiddenRows="1" state="hidden" view="pageBreakPreview" topLeftCell="A37">
      <selection activeCell="D89" sqref="D89"/>
      <pageMargins left="0.70866141732283472" right="0.70866141732283472" top="0.74803149606299213" bottom="0.74803149606299213" header="0.31496062992125984" footer="0.31496062992125984"/>
      <pageSetup paperSize="9" scale="53" orientation="portrait" r:id="rId1"/>
    </customSheetView>
    <customSheetView guid="{5C539BE6-C8E0-453F-AB5E-9E58094195EA}" scale="70" showPageBreaks="1" hiddenRows="1" view="pageBreakPreview" topLeftCell="A32">
      <selection activeCell="E81" sqref="E81"/>
      <pageMargins left="0.70866141732283472" right="0.70866141732283472" top="0.74803149606299213" bottom="0.74803149606299213" header="0.31496062992125984" footer="0.31496062992125984"/>
      <pageSetup paperSize="9" scale="53" orientation="portrait" r:id="rId2"/>
    </customSheetView>
    <customSheetView guid="{42584DC0-1D41-4C93-9B38-C388E7B8DAC4}" scale="70" showPageBreaks="1" hiddenRows="1" view="pageBreakPreview">
      <selection sqref="A1:F1"/>
      <pageMargins left="0.70866141732283472" right="0.70866141732283472" top="0.74803149606299213" bottom="0.74803149606299213" header="0.31496062992125984" footer="0.31496062992125984"/>
      <pageSetup paperSize="9" scale="55" orientation="portrait" r:id="rId3"/>
    </customSheetView>
    <customSheetView guid="{A54C432C-6C68-4B53-A75C-446EB3A61B2B}" scale="70" showPageBreaks="1" hiddenRows="1" view="pageBreakPreview" topLeftCell="A50">
      <selection activeCell="D86" sqref="D86"/>
      <pageMargins left="0.70866141732283472" right="0.70866141732283472" top="0.74803149606299213" bottom="0.74803149606299213" header="0.31496062992125984" footer="0.31496062992125984"/>
      <pageSetup paperSize="9" scale="58" orientation="portrait" r:id="rId4"/>
    </customSheetView>
    <customSheetView guid="{1A52382B-3765-4E8C-903F-6B8919B7242E}" scale="70" showPageBreaks="1" printArea="1" hiddenRows="1" view="pageBreakPreview" topLeftCell="A16">
      <selection activeCell="H99" sqref="H99"/>
      <pageMargins left="0.7" right="0.7" top="0.75" bottom="0.75" header="0.3" footer="0.3"/>
      <pageSetup paperSize="9" scale="54" orientation="portrait" r:id="rId5"/>
    </customSheetView>
    <customSheetView guid="{B31C8DB7-3E78-4144-A6B5-8DE36DE63F0E}" hiddenRows="1" topLeftCell="A50">
      <selection activeCell="C66" sqref="C66:D66"/>
      <pageMargins left="0.7" right="0.7" top="0.75" bottom="0.75" header="0.3" footer="0.3"/>
      <pageSetup paperSize="9" scale="54" orientation="portrait" r:id="rId6"/>
    </customSheetView>
    <customSheetView guid="{5BFCA170-DEAE-4D2C-98A0-1E68B427AC01}" showPageBreaks="1" hiddenRows="1" topLeftCell="A37">
      <selection activeCell="B100" sqref="B100"/>
      <pageMargins left="0.7" right="0.7" top="0.75" bottom="0.75" header="0.3" footer="0.3"/>
      <pageSetup paperSize="9" scale="54" orientation="portrait" r:id="rId7"/>
    </customSheetView>
    <customSheetView guid="{B30CE22D-C12F-4E12-8BB9-3AAE0A6991CC}" scale="70" showPageBreaks="1" hiddenRows="1" view="pageBreakPreview" topLeftCell="A50">
      <selection activeCell="D99" sqref="D99"/>
      <pageMargins left="0.70866141732283472" right="0.70866141732283472" top="0.74803149606299213" bottom="0.74803149606299213" header="0.31496062992125984" footer="0.31496062992125984"/>
      <pageSetup paperSize="9" scale="53" orientation="portrait" r:id="rId8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39" orientation="portrait" r:id="rId9"/>
    </customSheetView>
    <customSheetView guid="{3DCB9AAA-F09C-4EA6-B992-F93E466D374A}" hiddenRows="1" topLeftCell="A37">
      <selection activeCell="B100" sqref="B100"/>
      <pageMargins left="0.7" right="0.7" top="0.75" bottom="0.75" header="0.3" footer="0.3"/>
      <pageSetup paperSize="9" scale="54" orientation="portrait" r:id="rId10"/>
    </customSheetView>
    <customSheetView guid="{F85EE840-0C31-454A-8951-832C2E9E0600}" scale="70" showPageBreaks="1" hiddenRows="1" state="hidden" view="pageBreakPreview" topLeftCell="A32">
      <selection activeCell="C69" sqref="C69"/>
      <pageMargins left="0.70866141732283472" right="0.70866141732283472" top="0.74803149606299213" bottom="0.74803149606299213" header="0.31496062992125984" footer="0.31496062992125984"/>
      <pageSetup paperSize="9" scale="53" orientation="portrait" r:id="rId11"/>
    </customSheetView>
    <customSheetView guid="{F1E84C44-1ACD-474A-BDE0-C7088DB6C590}" scale="70" showPageBreaks="1" hiddenRows="1" state="hidden" view="pageBreakPreview" topLeftCell="A37">
      <selection activeCell="D89" sqref="D89"/>
      <pageMargins left="0.70866141732283472" right="0.70866141732283472" top="0.74803149606299213" bottom="0.74803149606299213" header="0.31496062992125984" footer="0.31496062992125984"/>
      <pageSetup paperSize="9" scale="53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3" orientation="portrait" r:id="rId1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6"/>
  <dimension ref="A1:H142"/>
  <sheetViews>
    <sheetView view="pageBreakPreview" topLeftCell="A28" zoomScale="70" zoomScaleNormal="100" zoomScaleSheetLayoutView="70" workbookViewId="0">
      <selection activeCell="C97" sqref="C97"/>
    </sheetView>
  </sheetViews>
  <sheetFormatPr defaultRowHeight="15.75"/>
  <cols>
    <col min="1" max="1" width="14.7109375" style="58" customWidth="1"/>
    <col min="2" max="2" width="57.5703125" style="59" customWidth="1"/>
    <col min="3" max="3" width="16.140625" style="62" customWidth="1"/>
    <col min="4" max="4" width="17.42578125" style="62" customWidth="1"/>
    <col min="5" max="5" width="10.42578125" style="62" customWidth="1"/>
    <col min="6" max="6" width="13.140625" style="62" customWidth="1"/>
    <col min="7" max="7" width="17.710937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95" t="s">
        <v>414</v>
      </c>
      <c r="B1" s="595"/>
      <c r="C1" s="595"/>
      <c r="D1" s="595"/>
      <c r="E1" s="595"/>
      <c r="F1" s="595"/>
    </row>
    <row r="2" spans="1:6">
      <c r="A2" s="595"/>
      <c r="B2" s="595"/>
      <c r="C2" s="595"/>
      <c r="D2" s="595"/>
      <c r="E2" s="595"/>
      <c r="F2" s="595"/>
    </row>
    <row r="3" spans="1:6" ht="43.5" customHeight="1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2365.75</v>
      </c>
      <c r="D4" s="5">
        <f>D5+D12+D14+D17+D7</f>
        <v>2434.09537</v>
      </c>
      <c r="E4" s="5">
        <f>SUM(D4/C4*100)</f>
        <v>102.88895149529746</v>
      </c>
      <c r="F4" s="5">
        <f>SUM(D4-C4)</f>
        <v>68.345370000000003</v>
      </c>
    </row>
    <row r="5" spans="1:6" s="6" customFormat="1">
      <c r="A5" s="68">
        <v>1010000000</v>
      </c>
      <c r="B5" s="67" t="s">
        <v>5</v>
      </c>
      <c r="C5" s="5">
        <f>C6</f>
        <v>149</v>
      </c>
      <c r="D5" s="5">
        <f>D6</f>
        <v>177.08707000000001</v>
      </c>
      <c r="E5" s="5">
        <f t="shared" ref="E5:E50" si="0">SUM(D5/C5*100)</f>
        <v>118.85038255033558</v>
      </c>
      <c r="F5" s="5">
        <f t="shared" ref="F5:F50" si="1">SUM(D5-C5)</f>
        <v>28.087070000000011</v>
      </c>
    </row>
    <row r="6" spans="1:6">
      <c r="A6" s="7">
        <v>1010200001</v>
      </c>
      <c r="B6" s="8" t="s">
        <v>220</v>
      </c>
      <c r="C6" s="9">
        <v>149</v>
      </c>
      <c r="D6" s="10">
        <v>177.08707000000001</v>
      </c>
      <c r="E6" s="9">
        <f t="shared" ref="E6:E11" si="2">SUM(D6/C6*100)</f>
        <v>118.85038255033558</v>
      </c>
      <c r="F6" s="9">
        <f t="shared" si="1"/>
        <v>28.087070000000011</v>
      </c>
    </row>
    <row r="7" spans="1:6" ht="31.5">
      <c r="A7" s="3">
        <v>1030000000</v>
      </c>
      <c r="B7" s="13" t="s">
        <v>259</v>
      </c>
      <c r="C7" s="5">
        <f>C8+C10+C9</f>
        <v>675.75</v>
      </c>
      <c r="D7" s="5">
        <f>D8+D10+D9+D11</f>
        <v>798.9091699999999</v>
      </c>
      <c r="E7" s="5">
        <f t="shared" si="2"/>
        <v>118.22555234924157</v>
      </c>
      <c r="F7" s="5">
        <f t="shared" si="1"/>
        <v>123.1591699999999</v>
      </c>
    </row>
    <row r="8" spans="1:6">
      <c r="A8" s="7">
        <v>1030223001</v>
      </c>
      <c r="B8" s="8" t="s">
        <v>261</v>
      </c>
      <c r="C8" s="9">
        <v>252.05500000000001</v>
      </c>
      <c r="D8" s="10">
        <v>400.49876999999998</v>
      </c>
      <c r="E8" s="9">
        <f t="shared" si="2"/>
        <v>158.89340421733351</v>
      </c>
      <c r="F8" s="9">
        <f t="shared" si="1"/>
        <v>148.44376999999997</v>
      </c>
    </row>
    <row r="9" spans="1:6">
      <c r="A9" s="7">
        <v>1030224001</v>
      </c>
      <c r="B9" s="8" t="s">
        <v>267</v>
      </c>
      <c r="C9" s="9">
        <v>2.7029999999999998</v>
      </c>
      <c r="D9" s="10">
        <v>2.1633399999999998</v>
      </c>
      <c r="E9" s="9">
        <f t="shared" si="2"/>
        <v>80.034776174620788</v>
      </c>
      <c r="F9" s="9">
        <f t="shared" si="1"/>
        <v>-0.53966000000000003</v>
      </c>
    </row>
    <row r="10" spans="1:6">
      <c r="A10" s="7">
        <v>1030225001</v>
      </c>
      <c r="B10" s="8" t="s">
        <v>260</v>
      </c>
      <c r="C10" s="9">
        <v>420.99200000000002</v>
      </c>
      <c r="D10" s="10">
        <v>442.19587999999999</v>
      </c>
      <c r="E10" s="9">
        <f t="shared" si="2"/>
        <v>105.03664677713589</v>
      </c>
      <c r="F10" s="9">
        <f t="shared" si="1"/>
        <v>21.20387999999997</v>
      </c>
    </row>
    <row r="11" spans="1:6">
      <c r="A11" s="7">
        <v>1030226001</v>
      </c>
      <c r="B11" s="8" t="s">
        <v>269</v>
      </c>
      <c r="C11" s="9">
        <v>0</v>
      </c>
      <c r="D11" s="10">
        <v>-45.948819999999998</v>
      </c>
      <c r="E11" s="9" t="e">
        <f t="shared" si="2"/>
        <v>#DIV/0!</v>
      </c>
      <c r="F11" s="9">
        <f t="shared" si="1"/>
        <v>-45.948819999999998</v>
      </c>
    </row>
    <row r="12" spans="1:6" s="6" customFormat="1">
      <c r="A12" s="68">
        <v>1050000000</v>
      </c>
      <c r="B12" s="67" t="s">
        <v>6</v>
      </c>
      <c r="C12" s="5">
        <f>SUM(C13:C13)</f>
        <v>80</v>
      </c>
      <c r="D12" s="5">
        <f>SUM(D13:D13)</f>
        <v>81.321929999999995</v>
      </c>
      <c r="E12" s="5">
        <f t="shared" si="0"/>
        <v>101.65241249999998</v>
      </c>
      <c r="F12" s="5">
        <f t="shared" si="1"/>
        <v>1.3219299999999947</v>
      </c>
    </row>
    <row r="13" spans="1:6" ht="15.75" customHeight="1">
      <c r="A13" s="7">
        <v>1050300000</v>
      </c>
      <c r="B13" s="11" t="s">
        <v>221</v>
      </c>
      <c r="C13" s="12">
        <v>80</v>
      </c>
      <c r="D13" s="10">
        <v>81.321929999999995</v>
      </c>
      <c r="E13" s="9">
        <f t="shared" si="0"/>
        <v>101.65241249999998</v>
      </c>
      <c r="F13" s="9">
        <f t="shared" si="1"/>
        <v>1.3219299999999947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1453</v>
      </c>
      <c r="D14" s="5">
        <f>D15+D16</f>
        <v>1373.5771999999999</v>
      </c>
      <c r="E14" s="5">
        <f t="shared" si="0"/>
        <v>94.53387474191328</v>
      </c>
      <c r="F14" s="5">
        <f t="shared" si="1"/>
        <v>-79.422800000000052</v>
      </c>
    </row>
    <row r="15" spans="1:6" s="6" customFormat="1" ht="15.75" customHeight="1">
      <c r="A15" s="7">
        <v>1060100000</v>
      </c>
      <c r="B15" s="11" t="s">
        <v>8</v>
      </c>
      <c r="C15" s="9">
        <v>433</v>
      </c>
      <c r="D15" s="10">
        <v>411.26123999999999</v>
      </c>
      <c r="E15" s="9">
        <f t="shared" si="0"/>
        <v>94.979501154734407</v>
      </c>
      <c r="F15" s="9">
        <f>SUM(D15-C15)</f>
        <v>-21.738760000000013</v>
      </c>
    </row>
    <row r="16" spans="1:6" ht="15.75" customHeight="1">
      <c r="A16" s="7">
        <v>1060600000</v>
      </c>
      <c r="B16" s="11" t="s">
        <v>7</v>
      </c>
      <c r="C16" s="9">
        <v>1020</v>
      </c>
      <c r="D16" s="10">
        <v>962.31596000000002</v>
      </c>
      <c r="E16" s="9">
        <f t="shared" si="0"/>
        <v>94.34470196078432</v>
      </c>
      <c r="F16" s="9">
        <f t="shared" si="1"/>
        <v>-57.684039999999982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3.2</v>
      </c>
      <c r="E17" s="5">
        <f t="shared" si="0"/>
        <v>40</v>
      </c>
      <c r="F17" s="5">
        <f t="shared" si="1"/>
        <v>-4.8</v>
      </c>
    </row>
    <row r="18" spans="1:6" ht="15" customHeight="1">
      <c r="A18" s="7">
        <v>1080400001</v>
      </c>
      <c r="B18" s="8" t="s">
        <v>219</v>
      </c>
      <c r="C18" s="9">
        <v>8</v>
      </c>
      <c r="D18" s="10">
        <v>3.2</v>
      </c>
      <c r="E18" s="9">
        <f t="shared" si="0"/>
        <v>40</v>
      </c>
      <c r="F18" s="9">
        <f t="shared" si="1"/>
        <v>-4.8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224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C26+C29+C31+C34</f>
        <v>498</v>
      </c>
      <c r="D25" s="5">
        <f>D26+D29+D31+D34+D36</f>
        <v>1916.86304</v>
      </c>
      <c r="E25" s="5">
        <f t="shared" si="0"/>
        <v>384.91225702811244</v>
      </c>
      <c r="F25" s="5">
        <f t="shared" si="1"/>
        <v>1418.86304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418</v>
      </c>
      <c r="D26" s="5">
        <f>D27+D28</f>
        <v>528.69868999999994</v>
      </c>
      <c r="E26" s="5">
        <f t="shared" si="0"/>
        <v>126.48294019138756</v>
      </c>
      <c r="F26" s="5">
        <f t="shared" si="1"/>
        <v>110.69868999999994</v>
      </c>
    </row>
    <row r="27" spans="1:6">
      <c r="A27" s="16">
        <v>1110502510</v>
      </c>
      <c r="B27" s="17" t="s">
        <v>217</v>
      </c>
      <c r="C27" s="12">
        <v>388</v>
      </c>
      <c r="D27" s="10">
        <v>499.31668999999999</v>
      </c>
      <c r="E27" s="9">
        <f t="shared" si="0"/>
        <v>128.68986855670104</v>
      </c>
      <c r="F27" s="9">
        <f t="shared" si="1"/>
        <v>111.31668999999999</v>
      </c>
    </row>
    <row r="28" spans="1:6">
      <c r="A28" s="7">
        <v>1110503510</v>
      </c>
      <c r="B28" s="11" t="s">
        <v>216</v>
      </c>
      <c r="C28" s="12">
        <v>30</v>
      </c>
      <c r="D28" s="10">
        <v>29.382000000000001</v>
      </c>
      <c r="E28" s="9">
        <f t="shared" si="0"/>
        <v>97.94</v>
      </c>
      <c r="F28" s="9">
        <f t="shared" si="1"/>
        <v>-0.61799999999999855</v>
      </c>
    </row>
    <row r="29" spans="1:6" s="15" customFormat="1" ht="19.5" customHeight="1">
      <c r="A29" s="68">
        <v>1130000000</v>
      </c>
      <c r="B29" s="69" t="s">
        <v>124</v>
      </c>
      <c r="C29" s="5">
        <f>C30</f>
        <v>80</v>
      </c>
      <c r="D29" s="5">
        <f>D30</f>
        <v>97.995909999999995</v>
      </c>
      <c r="E29" s="5">
        <f t="shared" si="0"/>
        <v>122.49488749999999</v>
      </c>
      <c r="F29" s="5">
        <f t="shared" si="1"/>
        <v>17.995909999999995</v>
      </c>
    </row>
    <row r="30" spans="1:6" ht="36" customHeight="1">
      <c r="A30" s="7">
        <v>1130206510</v>
      </c>
      <c r="B30" s="8" t="s">
        <v>398</v>
      </c>
      <c r="C30" s="9">
        <v>80</v>
      </c>
      <c r="D30" s="10">
        <v>97.995909999999995</v>
      </c>
      <c r="E30" s="9">
        <f t="shared" si="0"/>
        <v>122.49488749999999</v>
      </c>
      <c r="F30" s="9">
        <f t="shared" si="1"/>
        <v>17.995909999999995</v>
      </c>
    </row>
    <row r="31" spans="1:6" ht="25.5" customHeight="1">
      <c r="A31" s="70">
        <v>1140000000</v>
      </c>
      <c r="B31" s="71" t="s">
        <v>125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0.75" customHeight="1">
      <c r="A32" s="16">
        <v>1140200000</v>
      </c>
      <c r="B32" s="18" t="s">
        <v>213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1.5" customHeight="1">
      <c r="A33" s="7">
        <v>1140600000</v>
      </c>
      <c r="B33" s="8" t="s">
        <v>214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5.75" customHeight="1">
      <c r="A34" s="3">
        <v>1160000000</v>
      </c>
      <c r="B34" s="13" t="s">
        <v>236</v>
      </c>
      <c r="C34" s="9">
        <f>C35</f>
        <v>0</v>
      </c>
      <c r="D34" s="14">
        <v>43.13044</v>
      </c>
      <c r="E34" s="9" t="e">
        <f t="shared" si="0"/>
        <v>#DIV/0!</v>
      </c>
      <c r="F34" s="9">
        <f t="shared" si="1"/>
        <v>43.13044</v>
      </c>
    </row>
    <row r="35" spans="1:7" ht="28.5" customHeight="1">
      <c r="A35" s="7">
        <v>1160701000</v>
      </c>
      <c r="B35" s="8" t="s">
        <v>427</v>
      </c>
      <c r="C35" s="9"/>
      <c r="D35" s="10">
        <v>43.13044</v>
      </c>
      <c r="E35" s="9" t="e">
        <f t="shared" si="0"/>
        <v>#DIV/0!</v>
      </c>
      <c r="F35" s="9">
        <f t="shared" si="1"/>
        <v>43.13044</v>
      </c>
    </row>
    <row r="36" spans="1:7" ht="24.75" customHeight="1">
      <c r="A36" s="3">
        <v>1170000000</v>
      </c>
      <c r="B36" s="13" t="s">
        <v>128</v>
      </c>
      <c r="C36" s="5">
        <f>C37+C38</f>
        <v>0</v>
      </c>
      <c r="D36" s="5">
        <f>D37+D38</f>
        <v>1247.038</v>
      </c>
      <c r="E36" s="9" t="e">
        <f t="shared" si="0"/>
        <v>#DIV/0!</v>
      </c>
      <c r="F36" s="5">
        <f t="shared" si="1"/>
        <v>1247.038</v>
      </c>
    </row>
    <row r="37" spans="1:7" ht="18" customHeight="1">
      <c r="A37" s="7">
        <v>1171503010</v>
      </c>
      <c r="B37" s="8" t="s">
        <v>407</v>
      </c>
      <c r="C37" s="9">
        <f>C38</f>
        <v>0</v>
      </c>
      <c r="D37" s="9">
        <v>1247.038</v>
      </c>
      <c r="E37" s="9" t="e">
        <f t="shared" si="0"/>
        <v>#DIV/0!</v>
      </c>
      <c r="F37" s="9">
        <f t="shared" si="1"/>
        <v>1247.038</v>
      </c>
    </row>
    <row r="38" spans="1:7" ht="15" hidden="1" customHeight="1">
      <c r="A38" s="7">
        <v>1170505005</v>
      </c>
      <c r="B38" s="11" t="s">
        <v>212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7.25" customHeight="1">
      <c r="A39" s="3">
        <v>1000000000</v>
      </c>
      <c r="B39" s="4" t="s">
        <v>16</v>
      </c>
      <c r="C39" s="125">
        <f>SUM(C4,C25)</f>
        <v>2863.75</v>
      </c>
      <c r="D39" s="125">
        <f>SUM(D4,D25)</f>
        <v>4350.9584100000002</v>
      </c>
      <c r="E39" s="5">
        <f t="shared" si="0"/>
        <v>151.93220113487561</v>
      </c>
      <c r="F39" s="5">
        <f t="shared" si="1"/>
        <v>1487.2084100000002</v>
      </c>
    </row>
    <row r="40" spans="1:7" s="6" customFormat="1">
      <c r="A40" s="3">
        <v>2000000000</v>
      </c>
      <c r="B40" s="4" t="s">
        <v>17</v>
      </c>
      <c r="C40" s="5">
        <f>C41+C43+C44+C45+C46+C47+C48+C42</f>
        <v>10903.501459999999</v>
      </c>
      <c r="D40" s="5">
        <f>SUM(D41:D48)</f>
        <v>10878.82494</v>
      </c>
      <c r="E40" s="5">
        <f t="shared" si="0"/>
        <v>99.773682609292749</v>
      </c>
      <c r="F40" s="5">
        <f t="shared" si="1"/>
        <v>-24.676519999999073</v>
      </c>
      <c r="G40" s="19"/>
    </row>
    <row r="41" spans="1:7" ht="15" customHeight="1">
      <c r="A41" s="16">
        <v>2021000000</v>
      </c>
      <c r="B41" s="17" t="s">
        <v>18</v>
      </c>
      <c r="C41" s="12">
        <v>2417.4</v>
      </c>
      <c r="D41" s="253">
        <v>2417.4</v>
      </c>
      <c r="E41" s="9">
        <f t="shared" si="0"/>
        <v>100</v>
      </c>
      <c r="F41" s="9">
        <f t="shared" si="1"/>
        <v>0</v>
      </c>
    </row>
    <row r="42" spans="1:7" ht="15" hidden="1" customHeight="1">
      <c r="A42" s="16">
        <v>2021500200</v>
      </c>
      <c r="B42" s="17" t="s">
        <v>223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>
      <c r="A43" s="16">
        <v>2022000000</v>
      </c>
      <c r="B43" s="17" t="s">
        <v>19</v>
      </c>
      <c r="C43" s="12">
        <v>6027.2349999999997</v>
      </c>
      <c r="D43" s="10">
        <v>6027.2349999999997</v>
      </c>
      <c r="E43" s="9">
        <f t="shared" si="0"/>
        <v>100</v>
      </c>
      <c r="F43" s="9">
        <f t="shared" si="1"/>
        <v>0</v>
      </c>
    </row>
    <row r="44" spans="1:7" ht="18.75" customHeight="1">
      <c r="A44" s="16">
        <v>2023000000</v>
      </c>
      <c r="B44" s="17" t="s">
        <v>20</v>
      </c>
      <c r="C44" s="12">
        <v>109.41849000000001</v>
      </c>
      <c r="D44" s="180">
        <v>109.41849000000001</v>
      </c>
      <c r="E44" s="9">
        <f t="shared" si="0"/>
        <v>100</v>
      </c>
      <c r="F44" s="9">
        <f t="shared" si="1"/>
        <v>0</v>
      </c>
    </row>
    <row r="45" spans="1:7" ht="17.25" customHeight="1">
      <c r="A45" s="16">
        <v>2024000000</v>
      </c>
      <c r="B45" s="17" t="s">
        <v>21</v>
      </c>
      <c r="C45" s="12">
        <v>2349.4479700000002</v>
      </c>
      <c r="D45" s="181">
        <v>2324.7714500000002</v>
      </c>
      <c r="E45" s="9">
        <f t="shared" si="0"/>
        <v>98.949688594295623</v>
      </c>
      <c r="F45" s="9">
        <f t="shared" si="1"/>
        <v>-24.676519999999982</v>
      </c>
    </row>
    <row r="46" spans="1:7" ht="16.5" hidden="1" customHeight="1">
      <c r="A46" s="16">
        <v>2020900000</v>
      </c>
      <c r="B46" s="18" t="s">
        <v>22</v>
      </c>
      <c r="C46" s="12"/>
      <c r="D46" s="181"/>
      <c r="E46" s="9" t="e">
        <f t="shared" si="0"/>
        <v>#DIV/0!</v>
      </c>
      <c r="F46" s="9">
        <f t="shared" si="1"/>
        <v>0</v>
      </c>
    </row>
    <row r="47" spans="1:7" ht="24" customHeight="1">
      <c r="A47" s="7">
        <v>2190500005</v>
      </c>
      <c r="B47" s="11" t="s">
        <v>23</v>
      </c>
      <c r="C47" s="10">
        <v>0</v>
      </c>
      <c r="D47" s="255">
        <v>0</v>
      </c>
      <c r="E47" s="5" t="e">
        <f t="shared" si="0"/>
        <v>#DIV/0!</v>
      </c>
      <c r="F47" s="5">
        <f>SUM(D47-C47)</f>
        <v>0</v>
      </c>
    </row>
    <row r="48" spans="1:7" ht="18" customHeight="1">
      <c r="A48" s="7">
        <v>2070502010</v>
      </c>
      <c r="B48" s="11" t="s">
        <v>281</v>
      </c>
      <c r="C48" s="10"/>
      <c r="D48" s="10"/>
      <c r="E48" s="9" t="e">
        <f>SUM(D48/C48*100)</f>
        <v>#DIV/0!</v>
      </c>
      <c r="F48" s="9">
        <f>SUM(D48-C48)</f>
        <v>0</v>
      </c>
    </row>
    <row r="49" spans="1:8" s="6" customFormat="1" ht="16.5" customHeight="1">
      <c r="A49" s="235">
        <v>2190000010</v>
      </c>
      <c r="B49" s="236" t="s">
        <v>23</v>
      </c>
      <c r="C49" s="12">
        <v>0</v>
      </c>
      <c r="D49" s="10">
        <v>0</v>
      </c>
      <c r="E49" s="9" t="e">
        <f t="shared" si="0"/>
        <v>#DIV/0!</v>
      </c>
      <c r="F49" s="9">
        <f t="shared" si="1"/>
        <v>0</v>
      </c>
    </row>
    <row r="50" spans="1:8" s="6" customFormat="1" ht="19.5" customHeight="1">
      <c r="A50" s="3"/>
      <c r="B50" s="4" t="s">
        <v>25</v>
      </c>
      <c r="C50" s="240">
        <f>C39+C40</f>
        <v>13767.251459999999</v>
      </c>
      <c r="D50" s="241">
        <f>D39+D40</f>
        <v>15229.783350000002</v>
      </c>
      <c r="E50" s="5">
        <f t="shared" si="0"/>
        <v>110.62326706423072</v>
      </c>
      <c r="F50" s="5">
        <f t="shared" si="1"/>
        <v>1462.531890000002</v>
      </c>
      <c r="G50" s="93"/>
      <c r="H50" s="259"/>
    </row>
    <row r="51" spans="1:8" s="6" customFormat="1">
      <c r="A51" s="3"/>
      <c r="B51" s="21" t="s">
        <v>299</v>
      </c>
      <c r="C51" s="92">
        <f>C50-C97</f>
        <v>-384.86571000000004</v>
      </c>
      <c r="D51" s="92">
        <f>D50-D97</f>
        <v>1293.0211400000026</v>
      </c>
      <c r="E51" s="22"/>
      <c r="F51" s="22"/>
    </row>
    <row r="52" spans="1:8">
      <c r="A52" s="23"/>
      <c r="B52" s="24"/>
      <c r="C52" s="232"/>
      <c r="D52" s="232" t="s">
        <v>313</v>
      </c>
      <c r="E52" s="26"/>
      <c r="F52" s="91"/>
    </row>
    <row r="53" spans="1:8" ht="42.75" customHeight="1">
      <c r="A53" s="28" t="s">
        <v>0</v>
      </c>
      <c r="B53" s="28" t="s">
        <v>26</v>
      </c>
      <c r="C53" s="72" t="s">
        <v>395</v>
      </c>
      <c r="D53" s="399" t="s">
        <v>410</v>
      </c>
      <c r="E53" s="72" t="s">
        <v>2</v>
      </c>
      <c r="F53" s="73" t="s">
        <v>3</v>
      </c>
    </row>
    <row r="54" spans="1:8">
      <c r="A54" s="29">
        <v>1</v>
      </c>
      <c r="B54" s="28">
        <v>2</v>
      </c>
      <c r="C54" s="86">
        <v>3</v>
      </c>
      <c r="D54" s="86">
        <v>4</v>
      </c>
      <c r="E54" s="86">
        <v>5</v>
      </c>
      <c r="F54" s="86">
        <v>6</v>
      </c>
    </row>
    <row r="55" spans="1:8" s="6" customFormat="1" ht="22.5" customHeight="1">
      <c r="A55" s="30" t="s">
        <v>27</v>
      </c>
      <c r="B55" s="31" t="s">
        <v>28</v>
      </c>
      <c r="C55" s="176">
        <f>C56+C57+C58+C59+C60+C62+C61</f>
        <v>1975.951</v>
      </c>
      <c r="D55" s="32">
        <f>D56+D57+D58+D59+D60+D62+D61</f>
        <v>1916.6508399999998</v>
      </c>
      <c r="E55" s="34">
        <f>SUM(D55/C55*100)</f>
        <v>96.998905337227484</v>
      </c>
      <c r="F55" s="34">
        <f>SUM(D55-C55)</f>
        <v>-59.300160000000233</v>
      </c>
    </row>
    <row r="56" spans="1:8" s="6" customFormat="1" ht="31.5" hidden="1">
      <c r="A56" s="35" t="s">
        <v>29</v>
      </c>
      <c r="B56" s="36" t="s">
        <v>30</v>
      </c>
      <c r="C56" s="37"/>
      <c r="D56" s="37"/>
      <c r="E56" s="34" t="e">
        <f>SUM(D56/C56*100)</f>
        <v>#DIV/0!</v>
      </c>
      <c r="F56" s="38"/>
    </row>
    <row r="57" spans="1:8" ht="15" customHeight="1">
      <c r="A57" s="35" t="s">
        <v>31</v>
      </c>
      <c r="B57" s="39" t="s">
        <v>32</v>
      </c>
      <c r="C57" s="37">
        <v>1915.6289999999999</v>
      </c>
      <c r="D57" s="37">
        <v>1877.3288399999999</v>
      </c>
      <c r="E57" s="34">
        <f>SUM(D57/C57*100)</f>
        <v>98.000648351011606</v>
      </c>
      <c r="F57" s="38">
        <f t="shared" ref="F57:F97" si="3">SUM(D57-C57)</f>
        <v>-38.300160000000005</v>
      </c>
    </row>
    <row r="58" spans="1:8" ht="16.5" hidden="1" customHeight="1">
      <c r="A58" s="35" t="s">
        <v>33</v>
      </c>
      <c r="B58" s="39" t="s">
        <v>34</v>
      </c>
      <c r="C58" s="37"/>
      <c r="D58" s="37"/>
      <c r="E58" s="34" t="e">
        <f>SUM(D58/C58*100)</f>
        <v>#DIV/0!</v>
      </c>
      <c r="F58" s="38">
        <f t="shared" si="3"/>
        <v>0</v>
      </c>
    </row>
    <row r="59" spans="1:8" ht="31.5" hidden="1" customHeight="1">
      <c r="A59" s="35" t="s">
        <v>35</v>
      </c>
      <c r="B59" s="39" t="s">
        <v>36</v>
      </c>
      <c r="C59" s="37"/>
      <c r="D59" s="37"/>
      <c r="E59" s="34" t="e">
        <f>SUM(D59/C59*100)</f>
        <v>#DIV/0!</v>
      </c>
      <c r="F59" s="38">
        <f t="shared" si="3"/>
        <v>0</v>
      </c>
    </row>
    <row r="60" spans="1:8" ht="15" customHeight="1">
      <c r="A60" s="35" t="s">
        <v>37</v>
      </c>
      <c r="B60" s="39" t="s">
        <v>38</v>
      </c>
      <c r="C60" s="37"/>
      <c r="D60" s="37">
        <v>0</v>
      </c>
      <c r="E60" s="38" t="e">
        <f t="shared" ref="E60:E97" si="4">SUM(D60/C60*100)</f>
        <v>#DIV/0!</v>
      </c>
      <c r="F60" s="38">
        <f t="shared" si="3"/>
        <v>0</v>
      </c>
    </row>
    <row r="61" spans="1:8">
      <c r="A61" s="35" t="s">
        <v>39</v>
      </c>
      <c r="B61" s="39" t="s">
        <v>40</v>
      </c>
      <c r="C61" s="40">
        <v>1</v>
      </c>
      <c r="D61" s="40">
        <v>0</v>
      </c>
      <c r="E61" s="38">
        <f t="shared" si="4"/>
        <v>0</v>
      </c>
      <c r="F61" s="38">
        <f t="shared" si="3"/>
        <v>-1</v>
      </c>
    </row>
    <row r="62" spans="1:8" ht="19.5" customHeight="1">
      <c r="A62" s="35" t="s">
        <v>41</v>
      </c>
      <c r="B62" s="39" t="s">
        <v>42</v>
      </c>
      <c r="C62" s="37">
        <v>59.322000000000003</v>
      </c>
      <c r="D62" s="37">
        <v>39.322000000000003</v>
      </c>
      <c r="E62" s="38">
        <f t="shared" si="4"/>
        <v>66.285695020397156</v>
      </c>
      <c r="F62" s="38">
        <f t="shared" si="3"/>
        <v>-20</v>
      </c>
    </row>
    <row r="63" spans="1:8" s="6" customFormat="1">
      <c r="A63" s="41" t="s">
        <v>43</v>
      </c>
      <c r="B63" s="42" t="s">
        <v>44</v>
      </c>
      <c r="C63" s="32">
        <f>C64</f>
        <v>109.41849000000001</v>
      </c>
      <c r="D63" s="32">
        <f>D64</f>
        <v>109.41849000000001</v>
      </c>
      <c r="E63" s="34">
        <f t="shared" si="4"/>
        <v>100</v>
      </c>
      <c r="F63" s="34">
        <f t="shared" si="3"/>
        <v>0</v>
      </c>
    </row>
    <row r="64" spans="1:8">
      <c r="A64" s="43" t="s">
        <v>45</v>
      </c>
      <c r="B64" s="44" t="s">
        <v>46</v>
      </c>
      <c r="C64" s="37">
        <v>109.41849000000001</v>
      </c>
      <c r="D64" s="37">
        <v>109.41849000000001</v>
      </c>
      <c r="E64" s="38">
        <f t="shared" si="4"/>
        <v>100</v>
      </c>
      <c r="F64" s="38">
        <f t="shared" si="3"/>
        <v>0</v>
      </c>
    </row>
    <row r="65" spans="1:7" s="6" customFormat="1" ht="21" customHeight="1">
      <c r="A65" s="30" t="s">
        <v>47</v>
      </c>
      <c r="B65" s="31" t="s">
        <v>48</v>
      </c>
      <c r="C65" s="32">
        <f>C68+C69+C70</f>
        <v>224.83500000000001</v>
      </c>
      <c r="D65" s="32">
        <f>SUM(D68+D69+D70)</f>
        <v>223.83735000000001</v>
      </c>
      <c r="E65" s="34">
        <f t="shared" si="4"/>
        <v>99.556274601374341</v>
      </c>
      <c r="F65" s="34">
        <f t="shared" si="3"/>
        <v>-0.99764999999999304</v>
      </c>
    </row>
    <row r="66" spans="1:7" hidden="1">
      <c r="A66" s="35" t="s">
        <v>49</v>
      </c>
      <c r="B66" s="39" t="s">
        <v>50</v>
      </c>
      <c r="C66" s="37"/>
      <c r="D66" s="37"/>
      <c r="E66" s="34" t="e">
        <f t="shared" si="4"/>
        <v>#DIV/0!</v>
      </c>
      <c r="F66" s="34">
        <f t="shared" si="3"/>
        <v>0</v>
      </c>
    </row>
    <row r="67" spans="1:7" hidden="1">
      <c r="A67" s="45" t="s">
        <v>51</v>
      </c>
      <c r="B67" s="39" t="s">
        <v>52</v>
      </c>
      <c r="C67" s="37"/>
      <c r="D67" s="37"/>
      <c r="E67" s="34" t="e">
        <f t="shared" si="4"/>
        <v>#DIV/0!</v>
      </c>
      <c r="F67" s="34">
        <f t="shared" si="3"/>
        <v>0</v>
      </c>
    </row>
    <row r="68" spans="1:7" ht="15" customHeight="1">
      <c r="A68" s="46" t="s">
        <v>53</v>
      </c>
      <c r="B68" s="47" t="s">
        <v>54</v>
      </c>
      <c r="C68" s="37">
        <v>33.835000000000001</v>
      </c>
      <c r="D68" s="37">
        <v>33.831339999999997</v>
      </c>
      <c r="E68" s="34">
        <f t="shared" si="4"/>
        <v>99.989182798876897</v>
      </c>
      <c r="F68" s="34">
        <f t="shared" si="3"/>
        <v>-3.6600000000035493E-3</v>
      </c>
    </row>
    <row r="69" spans="1:7">
      <c r="A69" s="46" t="s">
        <v>210</v>
      </c>
      <c r="B69" s="47" t="s">
        <v>211</v>
      </c>
      <c r="C69" s="37">
        <v>189</v>
      </c>
      <c r="D69" s="37">
        <v>188.00601</v>
      </c>
      <c r="E69" s="34">
        <f t="shared" si="4"/>
        <v>99.474079365079376</v>
      </c>
      <c r="F69" s="34">
        <f t="shared" si="3"/>
        <v>-0.9939899999999966</v>
      </c>
    </row>
    <row r="70" spans="1:7">
      <c r="A70" s="46" t="s">
        <v>331</v>
      </c>
      <c r="B70" s="47" t="s">
        <v>386</v>
      </c>
      <c r="C70" s="37">
        <v>2</v>
      </c>
      <c r="D70" s="37">
        <v>2</v>
      </c>
      <c r="E70" s="34"/>
      <c r="F70" s="34"/>
    </row>
    <row r="71" spans="1:7" s="6" customFormat="1" ht="17.25" customHeight="1">
      <c r="A71" s="30" t="s">
        <v>55</v>
      </c>
      <c r="B71" s="31" t="s">
        <v>56</v>
      </c>
      <c r="C71" s="48">
        <f>SUM(C72:C75)</f>
        <v>2267.98171</v>
      </c>
      <c r="D71" s="48">
        <f>SUM(D72:D75)</f>
        <v>2143.27207</v>
      </c>
      <c r="E71" s="34">
        <f t="shared" si="4"/>
        <v>94.501294280719748</v>
      </c>
      <c r="F71" s="34">
        <f t="shared" si="3"/>
        <v>-124.70964000000004</v>
      </c>
    </row>
    <row r="72" spans="1:7">
      <c r="A72" s="35" t="s">
        <v>57</v>
      </c>
      <c r="B72" s="39" t="s">
        <v>58</v>
      </c>
      <c r="C72" s="49">
        <v>41.2</v>
      </c>
      <c r="D72" s="37">
        <v>41.2</v>
      </c>
      <c r="E72" s="38">
        <f t="shared" si="4"/>
        <v>100</v>
      </c>
      <c r="F72" s="38">
        <f t="shared" si="3"/>
        <v>0</v>
      </c>
    </row>
    <row r="73" spans="1:7" s="6" customFormat="1">
      <c r="A73" s="35" t="s">
        <v>59</v>
      </c>
      <c r="B73" s="39" t="s">
        <v>60</v>
      </c>
      <c r="C73" s="49"/>
      <c r="D73" s="37"/>
      <c r="E73" s="38" t="e">
        <f t="shared" si="4"/>
        <v>#DIV/0!</v>
      </c>
      <c r="F73" s="38">
        <f t="shared" si="3"/>
        <v>0</v>
      </c>
      <c r="G73" s="50"/>
    </row>
    <row r="74" spans="1:7">
      <c r="A74" s="35" t="s">
        <v>61</v>
      </c>
      <c r="B74" s="39" t="s">
        <v>62</v>
      </c>
      <c r="C74" s="49">
        <v>2119.8817100000001</v>
      </c>
      <c r="D74" s="37">
        <v>2038.5720699999999</v>
      </c>
      <c r="E74" s="38">
        <f t="shared" si="4"/>
        <v>96.164425608445853</v>
      </c>
      <c r="F74" s="38">
        <f t="shared" si="3"/>
        <v>-81.309640000000172</v>
      </c>
    </row>
    <row r="75" spans="1:7">
      <c r="A75" s="35" t="s">
        <v>63</v>
      </c>
      <c r="B75" s="39" t="s">
        <v>64</v>
      </c>
      <c r="C75" s="49">
        <v>106.9</v>
      </c>
      <c r="D75" s="37">
        <v>63.5</v>
      </c>
      <c r="E75" s="38">
        <f t="shared" si="4"/>
        <v>59.401309635173064</v>
      </c>
      <c r="F75" s="38">
        <f t="shared" si="3"/>
        <v>-43.400000000000006</v>
      </c>
    </row>
    <row r="76" spans="1:7" s="6" customFormat="1" ht="16.5" customHeight="1">
      <c r="A76" s="30" t="s">
        <v>65</v>
      </c>
      <c r="B76" s="31" t="s">
        <v>66</v>
      </c>
      <c r="C76" s="32">
        <f>SUM(C77:C79)</f>
        <v>6621.64545</v>
      </c>
      <c r="D76" s="32">
        <f>SUM(D77:D79)</f>
        <v>6616.0744599999998</v>
      </c>
      <c r="E76" s="34">
        <f t="shared" si="4"/>
        <v>99.915866984391329</v>
      </c>
      <c r="F76" s="34">
        <f t="shared" si="3"/>
        <v>-5.5709900000001653</v>
      </c>
    </row>
    <row r="77" spans="1:7" ht="0.75" hidden="1" customHeight="1">
      <c r="A77" s="35" t="s">
        <v>67</v>
      </c>
      <c r="B77" s="51" t="s">
        <v>68</v>
      </c>
      <c r="C77" s="37">
        <v>0</v>
      </c>
      <c r="D77" s="37">
        <v>0</v>
      </c>
      <c r="E77" s="38" t="e">
        <f t="shared" si="4"/>
        <v>#DIV/0!</v>
      </c>
      <c r="F77" s="38">
        <f t="shared" si="3"/>
        <v>0</v>
      </c>
    </row>
    <row r="78" spans="1:7" ht="15" customHeight="1">
      <c r="A78" s="35" t="s">
        <v>69</v>
      </c>
      <c r="B78" s="51" t="s">
        <v>70</v>
      </c>
      <c r="C78" s="37">
        <v>6158.3604500000001</v>
      </c>
      <c r="D78" s="37">
        <v>6152.7915400000002</v>
      </c>
      <c r="E78" s="38">
        <f t="shared" si="4"/>
        <v>99.909571548381848</v>
      </c>
      <c r="F78" s="38">
        <f t="shared" si="3"/>
        <v>-5.5689099999999598</v>
      </c>
    </row>
    <row r="79" spans="1:7">
      <c r="A79" s="35" t="s">
        <v>71</v>
      </c>
      <c r="B79" s="39" t="s">
        <v>72</v>
      </c>
      <c r="C79" s="37">
        <v>463.28500000000003</v>
      </c>
      <c r="D79" s="37">
        <v>463.28291999999999</v>
      </c>
      <c r="E79" s="38">
        <f t="shared" si="4"/>
        <v>99.999551032301923</v>
      </c>
      <c r="F79" s="38">
        <f t="shared" si="3"/>
        <v>-2.0800000000349428E-3</v>
      </c>
    </row>
    <row r="80" spans="1:7" s="6" customFormat="1">
      <c r="A80" s="30" t="s">
        <v>81</v>
      </c>
      <c r="B80" s="31" t="s">
        <v>82</v>
      </c>
      <c r="C80" s="32">
        <f>C81</f>
        <v>2920.6515199999999</v>
      </c>
      <c r="D80" s="32">
        <f>SUM(D81)</f>
        <v>2895.875</v>
      </c>
      <c r="E80" s="34">
        <f t="shared" si="4"/>
        <v>99.151678321417819</v>
      </c>
      <c r="F80" s="34">
        <f t="shared" si="3"/>
        <v>-24.776519999999891</v>
      </c>
    </row>
    <row r="81" spans="1:6" ht="15.75" customHeight="1">
      <c r="A81" s="35" t="s">
        <v>83</v>
      </c>
      <c r="B81" s="39" t="s">
        <v>225</v>
      </c>
      <c r="C81" s="37">
        <v>2920.6515199999999</v>
      </c>
      <c r="D81" s="37">
        <v>2895.875</v>
      </c>
      <c r="E81" s="38">
        <f t="shared" si="4"/>
        <v>99.151678321417819</v>
      </c>
      <c r="F81" s="38">
        <f t="shared" si="3"/>
        <v>-24.776519999999891</v>
      </c>
    </row>
    <row r="82" spans="1:6" s="6" customFormat="1" ht="0.75" hidden="1" customHeight="1">
      <c r="A82" s="52">
        <v>1000</v>
      </c>
      <c r="B82" s="31" t="s">
        <v>84</v>
      </c>
      <c r="C82" s="32">
        <f>SUM(C83:C86)</f>
        <v>0</v>
      </c>
      <c r="D82" s="32">
        <f>SUM(D83:D86)</f>
        <v>0</v>
      </c>
      <c r="E82" s="34" t="e">
        <f t="shared" si="4"/>
        <v>#DIV/0!</v>
      </c>
      <c r="F82" s="34">
        <f t="shared" si="3"/>
        <v>0</v>
      </c>
    </row>
    <row r="83" spans="1:6" ht="0.75" hidden="1" customHeight="1">
      <c r="A83" s="53">
        <v>1001</v>
      </c>
      <c r="B83" s="54" t="s">
        <v>85</v>
      </c>
      <c r="C83" s="37"/>
      <c r="D83" s="37"/>
      <c r="E83" s="38" t="e">
        <f t="shared" si="4"/>
        <v>#DIV/0!</v>
      </c>
      <c r="F83" s="38">
        <f t="shared" si="3"/>
        <v>0</v>
      </c>
    </row>
    <row r="84" spans="1:6" hidden="1">
      <c r="A84" s="53">
        <v>1003</v>
      </c>
      <c r="B84" s="54" t="s">
        <v>86</v>
      </c>
      <c r="C84" s="37">
        <v>0</v>
      </c>
      <c r="D84" s="37">
        <v>0</v>
      </c>
      <c r="E84" s="38" t="e">
        <f t="shared" si="4"/>
        <v>#DIV/0!</v>
      </c>
      <c r="F84" s="38">
        <f t="shared" si="3"/>
        <v>0</v>
      </c>
    </row>
    <row r="85" spans="1:6" hidden="1">
      <c r="A85" s="53">
        <v>1004</v>
      </c>
      <c r="B85" s="54" t="s">
        <v>87</v>
      </c>
      <c r="C85" s="37"/>
      <c r="D85" s="55"/>
      <c r="E85" s="38" t="e">
        <f t="shared" si="4"/>
        <v>#DIV/0!</v>
      </c>
      <c r="F85" s="38">
        <f t="shared" si="3"/>
        <v>0</v>
      </c>
    </row>
    <row r="86" spans="1:6" hidden="1">
      <c r="A86" s="35" t="s">
        <v>88</v>
      </c>
      <c r="B86" s="39" t="s">
        <v>89</v>
      </c>
      <c r="C86" s="37">
        <v>0</v>
      </c>
      <c r="D86" s="37">
        <v>0</v>
      </c>
      <c r="E86" s="38"/>
      <c r="F86" s="38">
        <f t="shared" si="3"/>
        <v>0</v>
      </c>
    </row>
    <row r="87" spans="1:6">
      <c r="A87" s="30" t="s">
        <v>90</v>
      </c>
      <c r="B87" s="31" t="s">
        <v>91</v>
      </c>
      <c r="C87" s="32">
        <f>C88+C89+C90+C91+C92</f>
        <v>31.634</v>
      </c>
      <c r="D87" s="32">
        <f>D88+D89+D90+D91+D92</f>
        <v>31.634</v>
      </c>
      <c r="E87" s="38">
        <f t="shared" si="4"/>
        <v>100</v>
      </c>
      <c r="F87" s="22">
        <f>F88+F89+F90+F91+F92</f>
        <v>0</v>
      </c>
    </row>
    <row r="88" spans="1:6" ht="17.25" customHeight="1">
      <c r="A88" s="35" t="s">
        <v>92</v>
      </c>
      <c r="B88" s="39" t="s">
        <v>93</v>
      </c>
      <c r="C88" s="37">
        <v>31.634</v>
      </c>
      <c r="D88" s="37">
        <v>31.634</v>
      </c>
      <c r="E88" s="38">
        <f t="shared" si="4"/>
        <v>100</v>
      </c>
      <c r="F88" s="38">
        <f>SUM(D88-C88)</f>
        <v>0</v>
      </c>
    </row>
    <row r="89" spans="1:6" ht="15.75" hidden="1" customHeight="1">
      <c r="A89" s="35" t="s">
        <v>94</v>
      </c>
      <c r="B89" s="39" t="s">
        <v>95</v>
      </c>
      <c r="C89" s="37"/>
      <c r="D89" s="37"/>
      <c r="E89" s="38" t="e">
        <f t="shared" si="4"/>
        <v>#DIV/0!</v>
      </c>
      <c r="F89" s="38">
        <f>SUM(D89-C89)</f>
        <v>0</v>
      </c>
    </row>
    <row r="90" spans="1:6" ht="15.75" hidden="1" customHeight="1">
      <c r="A90" s="35" t="s">
        <v>96</v>
      </c>
      <c r="B90" s="39" t="s">
        <v>97</v>
      </c>
      <c r="C90" s="37"/>
      <c r="D90" s="37"/>
      <c r="E90" s="38" t="e">
        <f t="shared" si="4"/>
        <v>#DIV/0!</v>
      </c>
      <c r="F90" s="38"/>
    </row>
    <row r="91" spans="1:6" ht="15.75" hidden="1" customHeight="1">
      <c r="A91" s="35" t="s">
        <v>98</v>
      </c>
      <c r="B91" s="39" t="s">
        <v>99</v>
      </c>
      <c r="C91" s="37"/>
      <c r="D91" s="37"/>
      <c r="E91" s="38" t="e">
        <f t="shared" si="4"/>
        <v>#DIV/0!</v>
      </c>
      <c r="F91" s="38"/>
    </row>
    <row r="92" spans="1:6" ht="15.75" hidden="1" customHeight="1">
      <c r="A92" s="35" t="s">
        <v>100</v>
      </c>
      <c r="B92" s="39" t="s">
        <v>101</v>
      </c>
      <c r="C92" s="37"/>
      <c r="D92" s="37"/>
      <c r="E92" s="38" t="e">
        <f t="shared" si="4"/>
        <v>#DIV/0!</v>
      </c>
      <c r="F92" s="38"/>
    </row>
    <row r="93" spans="1:6" s="6" customFormat="1" ht="15.75" hidden="1" customHeight="1">
      <c r="A93" s="52">
        <v>1400</v>
      </c>
      <c r="B93" s="56" t="s">
        <v>109</v>
      </c>
      <c r="C93" s="48">
        <f>C94+C95+C96</f>
        <v>0</v>
      </c>
      <c r="D93" s="48">
        <f>SUM(D94:D96)</f>
        <v>0</v>
      </c>
      <c r="E93" s="34" t="e">
        <f t="shared" si="4"/>
        <v>#DIV/0!</v>
      </c>
      <c r="F93" s="34">
        <f t="shared" si="3"/>
        <v>0</v>
      </c>
    </row>
    <row r="94" spans="1:6" ht="15.75" hidden="1" customHeight="1">
      <c r="A94" s="53">
        <v>1401</v>
      </c>
      <c r="B94" s="54" t="s">
        <v>110</v>
      </c>
      <c r="C94" s="49"/>
      <c r="D94" s="37"/>
      <c r="E94" s="38" t="e">
        <f t="shared" si="4"/>
        <v>#DIV/0!</v>
      </c>
      <c r="F94" s="38">
        <f t="shared" si="3"/>
        <v>0</v>
      </c>
    </row>
    <row r="95" spans="1:6" ht="15.75" hidden="1" customHeight="1">
      <c r="A95" s="53">
        <v>1402</v>
      </c>
      <c r="B95" s="54" t="s">
        <v>111</v>
      </c>
      <c r="C95" s="49"/>
      <c r="D95" s="37"/>
      <c r="E95" s="38" t="e">
        <f t="shared" si="4"/>
        <v>#DIV/0!</v>
      </c>
      <c r="F95" s="38">
        <f t="shared" si="3"/>
        <v>0</v>
      </c>
    </row>
    <row r="96" spans="1:6" ht="15.75" hidden="1" customHeight="1">
      <c r="A96" s="53">
        <v>1403</v>
      </c>
      <c r="B96" s="54" t="s">
        <v>112</v>
      </c>
      <c r="C96" s="49">
        <v>0</v>
      </c>
      <c r="D96" s="37">
        <v>0</v>
      </c>
      <c r="E96" s="38" t="e">
        <f t="shared" si="4"/>
        <v>#DIV/0!</v>
      </c>
      <c r="F96" s="38">
        <f t="shared" si="3"/>
        <v>0</v>
      </c>
    </row>
    <row r="97" spans="1:8" s="6" customFormat="1" ht="15.75" customHeight="1">
      <c r="A97" s="52"/>
      <c r="B97" s="57" t="s">
        <v>113</v>
      </c>
      <c r="C97" s="243">
        <f>C55+C63+C71+C76+C80+C82+C87+C65+C93</f>
        <v>14152.11717</v>
      </c>
      <c r="D97" s="243">
        <f>D55+D63+D71+D76+D80+D82+D87+D65+D93</f>
        <v>13936.762209999999</v>
      </c>
      <c r="E97" s="34">
        <f t="shared" si="4"/>
        <v>98.478284503914963</v>
      </c>
      <c r="F97" s="34">
        <f t="shared" si="3"/>
        <v>-215.35496000000057</v>
      </c>
      <c r="G97" s="193"/>
      <c r="H97" s="193"/>
    </row>
    <row r="98" spans="1:8">
      <c r="C98" s="124"/>
      <c r="D98" s="100"/>
    </row>
    <row r="99" spans="1:8" s="65" customFormat="1" ht="16.5" customHeight="1">
      <c r="A99" s="63" t="s">
        <v>114</v>
      </c>
      <c r="B99" s="63"/>
      <c r="C99" s="178"/>
      <c r="D99" s="178"/>
      <c r="E99" s="64"/>
    </row>
    <row r="100" spans="1:8" s="65" customFormat="1" ht="20.25" customHeight="1">
      <c r="A100" s="66" t="s">
        <v>115</v>
      </c>
      <c r="B100" s="66"/>
      <c r="C100" s="65" t="s">
        <v>116</v>
      </c>
    </row>
    <row r="101" spans="1:8" ht="13.5" customHeight="1">
      <c r="C101" s="118"/>
    </row>
    <row r="103" spans="1:8" ht="5.25" customHeight="1"/>
    <row r="142" hidden="1"/>
  </sheetData>
  <customSheetViews>
    <customSheetView guid="{61528DAC-5C4C-48F4-ADE2-8A724B05A086}" scale="70" showPageBreaks="1" printArea="1" hiddenRows="1" state="hidden" view="pageBreakPreview" topLeftCell="A28">
      <selection activeCell="C97" sqref="C97"/>
      <pageMargins left="0.70866141732283472" right="0.70866141732283472" top="0.74803149606299213" bottom="0.74803149606299213" header="0.31496062992125984" footer="0.31496062992125984"/>
      <pageSetup paperSize="9" scale="55" orientation="portrait" r:id="rId1"/>
    </customSheetView>
    <customSheetView guid="{5C539BE6-C8E0-453F-AB5E-9E58094195EA}" scale="70" showPageBreaks="1" printArea="1" hiddenRows="1" view="pageBreakPreview" topLeftCell="A31">
      <selection activeCell="A34" sqref="A34:B34"/>
      <pageMargins left="0.70866141732283472" right="0.70866141732283472" top="0.74803149606299213" bottom="0.74803149606299213" header="0.31496062992125984" footer="0.31496062992125984"/>
      <pageSetup paperSize="9" scale="55" orientation="portrait" r:id="rId2"/>
    </customSheetView>
    <customSheetView guid="{42584DC0-1D41-4C93-9B38-C388E7B8DAC4}" scale="70" showPageBreaks="1" printArea="1" hiddenRows="1" view="pageBreakPreview">
      <selection sqref="A1:F1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A54C432C-6C68-4B53-A75C-446EB3A61B2B}" scale="70" showPageBreaks="1" printArea="1" hiddenRows="1" view="pageBreakPreview" topLeftCell="A15">
      <selection activeCell="D32" sqref="D32"/>
      <pageMargins left="0.70866141732283472" right="0.70866141732283472" top="0.74803149606299213" bottom="0.74803149606299213" header="0.31496062992125984" footer="0.31496062992125984"/>
      <pageSetup paperSize="9" scale="60" orientation="portrait" r:id="rId4"/>
    </customSheetView>
    <customSheetView guid="{1A52382B-3765-4E8C-903F-6B8919B7242E}" scale="70" showPageBreaks="1" printArea="1" hiddenRows="1" view="pageBreakPreview" topLeftCell="A25">
      <selection activeCell="C74" sqref="C74"/>
      <pageMargins left="0.7" right="0.7" top="0.75" bottom="0.75" header="0.3" footer="0.3"/>
      <pageSetup paperSize="9" scale="55" orientation="portrait" r:id="rId5"/>
    </customSheetView>
    <customSheetView guid="{B31C8DB7-3E78-4144-A6B5-8DE36DE63F0E}" showPageBreaks="1" printArea="1" hiddenRows="1" topLeftCell="A25">
      <selection activeCell="B39" sqref="B39"/>
      <pageMargins left="0.7" right="0.7" top="0.75" bottom="0.75" header="0.3" footer="0.3"/>
      <pageSetup paperSize="9" scale="57" orientation="portrait" r:id="rId6"/>
    </customSheetView>
    <customSheetView guid="{5BFCA170-DEAE-4D2C-98A0-1E68B427AC01}" showPageBreaks="1" printArea="1" hiddenRows="1" topLeftCell="A25">
      <selection activeCell="D41" sqref="D41"/>
      <pageMargins left="0.7" right="0.7" top="0.75" bottom="0.75" header="0.3" footer="0.3"/>
      <pageSetup paperSize="9" scale="57" orientation="portrait" r:id="rId7"/>
    </customSheetView>
    <customSheetView guid="{B30CE22D-C12F-4E12-8BB9-3AAE0A6991CC}" scale="70" showPageBreaks="1" printArea="1" hiddenRows="1" view="pageBreakPreview" topLeftCell="A26">
      <selection activeCell="D97" sqref="D97"/>
      <pageMargins left="0.70866141732283472" right="0.70866141732283472" top="0.74803149606299213" bottom="0.74803149606299213" header="0.31496062992125984" footer="0.31496062992125984"/>
      <pageSetup paperSize="9" scale="56" orientation="portrait" r:id="rId8"/>
    </customSheetView>
    <customSheetView guid="{1718F1EE-9F48-4DBE-9531-3B70F9C4A5DD}" scale="70" showPageBreaks="1" printArea="1" hiddenRows="1" view="pageBreakPreview">
      <selection activeCell="D3" sqref="D3"/>
      <pageMargins left="0.7" right="0.7" top="0.75" bottom="0.75" header="0.3" footer="0.3"/>
      <pageSetup paperSize="9" scale="43" orientation="portrait" r:id="rId9"/>
    </customSheetView>
    <customSheetView guid="{3DCB9AAA-F09C-4EA6-B992-F93E466D374A}" printArea="1" hiddenRows="1" topLeftCell="A37">
      <selection activeCell="B100" sqref="B100"/>
      <pageMargins left="0.7" right="0.7" top="0.75" bottom="0.75" header="0.3" footer="0.3"/>
      <pageSetup paperSize="9" scale="57" orientation="portrait" r:id="rId10"/>
    </customSheetView>
    <customSheetView guid="{F85EE840-0C31-454A-8951-832C2E9E0600}" scale="70" showPageBreaks="1" printArea="1" hiddenRows="1" state="hidden" view="pageBreakPreview" topLeftCell="A28">
      <selection activeCell="C69" sqref="C69"/>
      <pageMargins left="0.70866141732283472" right="0.70866141732283472" top="0.74803149606299213" bottom="0.74803149606299213" header="0.31496062992125984" footer="0.31496062992125984"/>
      <pageSetup paperSize="9" scale="55" orientation="portrait" r:id="rId11"/>
    </customSheetView>
    <customSheetView guid="{F1E84C44-1ACD-474A-BDE0-C7088DB6C590}" scale="70" showPageBreaks="1" printArea="1" hiddenRows="1" state="hidden" view="pageBreakPreview" topLeftCell="A28">
      <selection activeCell="C97" sqref="C97"/>
      <pageMargins left="0.70866141732283472" right="0.70866141732283472" top="0.74803149606299213" bottom="0.74803149606299213" header="0.31496062992125984" footer="0.31496062992125984"/>
      <pageSetup paperSize="9" scale="55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5" orientation="portrait" r:id="rId1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7"/>
  <dimension ref="A1:H143"/>
  <sheetViews>
    <sheetView view="pageBreakPreview" topLeftCell="A34" zoomScale="70" zoomScaleNormal="100" zoomScaleSheetLayoutView="70" workbookViewId="0">
      <selection activeCell="C100" sqref="C100"/>
    </sheetView>
  </sheetViews>
  <sheetFormatPr defaultRowHeight="15.75"/>
  <cols>
    <col min="1" max="1" width="14.7109375" style="58" customWidth="1"/>
    <col min="2" max="2" width="57.5703125" style="59" customWidth="1"/>
    <col min="3" max="3" width="17.42578125" style="62" customWidth="1"/>
    <col min="4" max="4" width="15.28515625" style="62" customWidth="1"/>
    <col min="5" max="5" width="13" style="62" customWidth="1"/>
    <col min="6" max="6" width="12.85546875" style="62" customWidth="1"/>
    <col min="7" max="7" width="15.5703125" style="1" bestFit="1" customWidth="1"/>
    <col min="8" max="8" width="11.42578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95" t="s">
        <v>413</v>
      </c>
      <c r="B1" s="595"/>
      <c r="C1" s="595"/>
      <c r="D1" s="595"/>
      <c r="E1" s="595"/>
      <c r="F1" s="595"/>
    </row>
    <row r="2" spans="1:6">
      <c r="A2" s="595"/>
      <c r="B2" s="595"/>
      <c r="C2" s="595"/>
      <c r="D2" s="595"/>
      <c r="E2" s="595"/>
      <c r="F2" s="595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1274.1300000000001</v>
      </c>
      <c r="D4" s="5">
        <f>D5+D12+D14+D17+D7</f>
        <v>1452.3761</v>
      </c>
      <c r="E4" s="5">
        <f>SUM(D4/C4*100)</f>
        <v>113.98963214114728</v>
      </c>
      <c r="F4" s="5">
        <f>SUM(D4-C4)</f>
        <v>178.24609999999984</v>
      </c>
    </row>
    <row r="5" spans="1:6" s="6" customFormat="1">
      <c r="A5" s="68">
        <v>1010000000</v>
      </c>
      <c r="B5" s="67" t="s">
        <v>5</v>
      </c>
      <c r="C5" s="5">
        <f>C6</f>
        <v>171</v>
      </c>
      <c r="D5" s="5">
        <f>D6</f>
        <v>214.43786</v>
      </c>
      <c r="E5" s="5">
        <f t="shared" ref="E5:E53" si="0">SUM(D5/C5*100)</f>
        <v>125.40225730994152</v>
      </c>
      <c r="F5" s="5">
        <f t="shared" ref="F5:F53" si="1">SUM(D5-C5)</f>
        <v>43.437860000000001</v>
      </c>
    </row>
    <row r="6" spans="1:6">
      <c r="A6" s="7">
        <v>1010200001</v>
      </c>
      <c r="B6" s="8" t="s">
        <v>220</v>
      </c>
      <c r="C6" s="9">
        <v>171</v>
      </c>
      <c r="D6" s="10">
        <v>214.43786</v>
      </c>
      <c r="E6" s="9">
        <f t="shared" ref="E6:E11" si="2">SUM(D6/C6*100)</f>
        <v>125.40225730994152</v>
      </c>
      <c r="F6" s="9">
        <f t="shared" si="1"/>
        <v>43.437860000000001</v>
      </c>
    </row>
    <row r="7" spans="1:6" ht="31.5">
      <c r="A7" s="3">
        <v>1030000000</v>
      </c>
      <c r="B7" s="13" t="s">
        <v>259</v>
      </c>
      <c r="C7" s="5">
        <f>C8+C10+C9</f>
        <v>616.13</v>
      </c>
      <c r="D7" s="247">
        <f>D8+D10+D9+D11</f>
        <v>728.41717000000006</v>
      </c>
      <c r="E7" s="5">
        <f t="shared" si="2"/>
        <v>118.22459058964829</v>
      </c>
      <c r="F7" s="5">
        <f t="shared" si="1"/>
        <v>112.28717000000006</v>
      </c>
    </row>
    <row r="8" spans="1:6">
      <c r="A8" s="7">
        <v>1030223001</v>
      </c>
      <c r="B8" s="8" t="s">
        <v>261</v>
      </c>
      <c r="C8" s="9">
        <v>229.816</v>
      </c>
      <c r="D8" s="10">
        <v>365.16064</v>
      </c>
      <c r="E8" s="9">
        <f t="shared" si="2"/>
        <v>158.89260973996588</v>
      </c>
      <c r="F8" s="9">
        <f t="shared" si="1"/>
        <v>135.34464</v>
      </c>
    </row>
    <row r="9" spans="1:6">
      <c r="A9" s="7">
        <v>1030224001</v>
      </c>
      <c r="B9" s="8" t="s">
        <v>267</v>
      </c>
      <c r="C9" s="9">
        <v>2.4649999999999999</v>
      </c>
      <c r="D9" s="10">
        <v>1.97244</v>
      </c>
      <c r="E9" s="9">
        <f t="shared" si="2"/>
        <v>80.017849898580124</v>
      </c>
      <c r="F9" s="9">
        <f t="shared" si="1"/>
        <v>-0.49255999999999989</v>
      </c>
    </row>
    <row r="10" spans="1:6">
      <c r="A10" s="7">
        <v>1030225001</v>
      </c>
      <c r="B10" s="8" t="s">
        <v>260</v>
      </c>
      <c r="C10" s="9">
        <v>383.84899999999999</v>
      </c>
      <c r="D10" s="10">
        <v>403.17858999999999</v>
      </c>
      <c r="E10" s="9">
        <f t="shared" si="2"/>
        <v>105.03572759079742</v>
      </c>
      <c r="F10" s="9">
        <f t="shared" si="1"/>
        <v>19.329589999999996</v>
      </c>
    </row>
    <row r="11" spans="1:6">
      <c r="A11" s="7">
        <v>1030226001</v>
      </c>
      <c r="B11" s="8" t="s">
        <v>269</v>
      </c>
      <c r="C11" s="9">
        <v>0</v>
      </c>
      <c r="D11" s="10">
        <v>-41.894500000000001</v>
      </c>
      <c r="E11" s="9" t="e">
        <f t="shared" si="2"/>
        <v>#DIV/0!</v>
      </c>
      <c r="F11" s="9">
        <f t="shared" si="1"/>
        <v>-41.894500000000001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0</v>
      </c>
      <c r="E12" s="5">
        <f t="shared" si="0"/>
        <v>0</v>
      </c>
      <c r="F12" s="5">
        <f t="shared" si="1"/>
        <v>-10</v>
      </c>
    </row>
    <row r="13" spans="1:6" ht="15.75" customHeight="1">
      <c r="A13" s="7">
        <v>1050300000</v>
      </c>
      <c r="B13" s="11" t="s">
        <v>221</v>
      </c>
      <c r="C13" s="12">
        <v>10</v>
      </c>
      <c r="D13" s="10">
        <v>0</v>
      </c>
      <c r="E13" s="9">
        <f t="shared" si="0"/>
        <v>0</v>
      </c>
      <c r="F13" s="9">
        <f t="shared" si="1"/>
        <v>-10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469</v>
      </c>
      <c r="D14" s="5">
        <f>D15+D16</f>
        <v>501.27107000000001</v>
      </c>
      <c r="E14" s="5">
        <f t="shared" si="0"/>
        <v>106.88082515991471</v>
      </c>
      <c r="F14" s="5">
        <f t="shared" si="1"/>
        <v>32.271070000000009</v>
      </c>
    </row>
    <row r="15" spans="1:6" s="6" customFormat="1" ht="15.75" customHeight="1">
      <c r="A15" s="7">
        <v>1060100000</v>
      </c>
      <c r="B15" s="11" t="s">
        <v>8</v>
      </c>
      <c r="C15" s="9">
        <v>124</v>
      </c>
      <c r="D15" s="10">
        <v>132.71872999999999</v>
      </c>
      <c r="E15" s="9">
        <f t="shared" si="0"/>
        <v>107.03123387096774</v>
      </c>
      <c r="F15" s="9">
        <f>SUM(D15-C15)</f>
        <v>8.7187299999999937</v>
      </c>
    </row>
    <row r="16" spans="1:6" ht="15.75" customHeight="1">
      <c r="A16" s="7">
        <v>1060600000</v>
      </c>
      <c r="B16" s="11" t="s">
        <v>7</v>
      </c>
      <c r="C16" s="9">
        <v>345</v>
      </c>
      <c r="D16" s="10">
        <v>368.55234000000002</v>
      </c>
      <c r="E16" s="9">
        <f t="shared" si="0"/>
        <v>106.82676521739131</v>
      </c>
      <c r="F16" s="9">
        <f t="shared" si="1"/>
        <v>23.552340000000015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8.25</v>
      </c>
      <c r="E17" s="5">
        <f t="shared" si="0"/>
        <v>103.125</v>
      </c>
      <c r="F17" s="5">
        <f t="shared" si="1"/>
        <v>0.25</v>
      </c>
    </row>
    <row r="18" spans="1:6" ht="17.25" customHeight="1">
      <c r="A18" s="7">
        <v>1080400001</v>
      </c>
      <c r="B18" s="8" t="s">
        <v>253</v>
      </c>
      <c r="C18" s="9">
        <v>8</v>
      </c>
      <c r="D18" s="10">
        <v>8.25</v>
      </c>
      <c r="E18" s="9">
        <f t="shared" si="0"/>
        <v>103.125</v>
      </c>
      <c r="F18" s="9">
        <f t="shared" si="1"/>
        <v>0.25</v>
      </c>
    </row>
    <row r="19" spans="1:6" ht="49.5" hidden="1" customHeight="1">
      <c r="A19" s="7">
        <v>1080714001</v>
      </c>
      <c r="B19" s="8" t="s">
        <v>218</v>
      </c>
      <c r="C19" s="9">
        <v>0</v>
      </c>
      <c r="D19" s="10">
        <v>0</v>
      </c>
      <c r="E19" s="9" t="e">
        <f t="shared" si="0"/>
        <v>#DIV/0!</v>
      </c>
      <c r="F19" s="9">
        <f t="shared" si="1"/>
        <v>0</v>
      </c>
    </row>
    <row r="20" spans="1:6" s="15" customFormat="1" ht="1.5" hidden="1" customHeight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3.25" hidden="1" customHeight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21.75" hidden="1" customHeight="1">
      <c r="A22" s="7">
        <v>1090400000</v>
      </c>
      <c r="B22" s="8" t="s">
        <v>119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24.75" hidden="1" customHeight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25.5" hidden="1" customHeight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C26+C29+C31+C36</f>
        <v>543.60199999999998</v>
      </c>
      <c r="D25" s="5">
        <f>D26+D29+D31+D36+D34</f>
        <v>813.13242000000002</v>
      </c>
      <c r="E25" s="5">
        <f t="shared" si="0"/>
        <v>149.58230838002805</v>
      </c>
      <c r="F25" s="5">
        <f t="shared" si="1"/>
        <v>269.53042000000005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40</v>
      </c>
      <c r="D26" s="5">
        <f>D27+D28</f>
        <v>66.5</v>
      </c>
      <c r="E26" s="5">
        <f t="shared" si="0"/>
        <v>166.25</v>
      </c>
      <c r="F26" s="5">
        <f t="shared" si="1"/>
        <v>26.5</v>
      </c>
    </row>
    <row r="27" spans="1:6">
      <c r="A27" s="16">
        <v>1110502501</v>
      </c>
      <c r="B27" s="17" t="s">
        <v>217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>
      <c r="A28" s="7">
        <v>1110503510</v>
      </c>
      <c r="B28" s="11" t="s">
        <v>216</v>
      </c>
      <c r="C28" s="12">
        <v>40</v>
      </c>
      <c r="D28" s="10">
        <v>66.5</v>
      </c>
      <c r="E28" s="9">
        <f t="shared" si="0"/>
        <v>166.25</v>
      </c>
      <c r="F28" s="9">
        <f t="shared" si="1"/>
        <v>26.5</v>
      </c>
    </row>
    <row r="29" spans="1:6" s="15" customFormat="1" ht="27.75" customHeight="1">
      <c r="A29" s="68">
        <v>1130000000</v>
      </c>
      <c r="B29" s="69" t="s">
        <v>124</v>
      </c>
      <c r="C29" s="5">
        <f>C30</f>
        <v>100</v>
      </c>
      <c r="D29" s="5">
        <f>SUM(D30)</f>
        <v>358.87428999999997</v>
      </c>
      <c r="E29" s="5">
        <f t="shared" si="0"/>
        <v>358.87428999999997</v>
      </c>
      <c r="F29" s="5">
        <f t="shared" si="1"/>
        <v>258.87428999999997</v>
      </c>
    </row>
    <row r="30" spans="1:6" ht="27.75" customHeight="1">
      <c r="A30" s="7">
        <v>1130206005</v>
      </c>
      <c r="B30" s="8" t="s">
        <v>14</v>
      </c>
      <c r="C30" s="9">
        <v>100</v>
      </c>
      <c r="D30" s="10">
        <v>358.87428999999997</v>
      </c>
      <c r="E30" s="9">
        <f t="shared" si="0"/>
        <v>358.87428999999997</v>
      </c>
      <c r="F30" s="9">
        <f t="shared" si="1"/>
        <v>258.87428999999997</v>
      </c>
    </row>
    <row r="31" spans="1:6" ht="18" customHeight="1">
      <c r="A31" s="70">
        <v>1140000000</v>
      </c>
      <c r="B31" s="71" t="s">
        <v>125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29.25" customHeight="1">
      <c r="A32" s="16">
        <v>1140200000</v>
      </c>
      <c r="B32" s="18" t="s">
        <v>126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33" customHeight="1">
      <c r="A33" s="7">
        <v>1140600000</v>
      </c>
      <c r="B33" s="8" t="s">
        <v>214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33" customHeight="1">
      <c r="A34" s="408">
        <v>1160000000</v>
      </c>
      <c r="B34" s="409" t="s">
        <v>236</v>
      </c>
      <c r="C34" s="5">
        <v>0</v>
      </c>
      <c r="D34" s="14">
        <f>SUM(D35)</f>
        <v>5.9382900000000003</v>
      </c>
      <c r="E34" s="9" t="e">
        <f>SUM(D34/C34*100)</f>
        <v>#DIV/0!</v>
      </c>
      <c r="F34" s="9">
        <f>SUM(D34-C34)</f>
        <v>5.9382900000000003</v>
      </c>
    </row>
    <row r="35" spans="1:7" ht="33" customHeight="1">
      <c r="A35" s="7">
        <v>1160701000</v>
      </c>
      <c r="B35" s="8" t="s">
        <v>404</v>
      </c>
      <c r="C35" s="9"/>
      <c r="D35" s="10">
        <v>5.9382900000000003</v>
      </c>
      <c r="E35" s="9"/>
      <c r="F35" s="9"/>
    </row>
    <row r="36" spans="1:7" ht="15" customHeight="1">
      <c r="A36" s="3">
        <v>1170000000</v>
      </c>
      <c r="B36" s="13" t="s">
        <v>128</v>
      </c>
      <c r="C36" s="5">
        <f>C37+C38</f>
        <v>403.60199999999998</v>
      </c>
      <c r="D36" s="5">
        <f>D37+D38</f>
        <v>381.81984</v>
      </c>
      <c r="E36" s="5">
        <f t="shared" si="0"/>
        <v>94.603059449655859</v>
      </c>
      <c r="F36" s="5">
        <f t="shared" si="1"/>
        <v>-21.782159999999976</v>
      </c>
    </row>
    <row r="37" spans="1:7" ht="19.5" customHeight="1">
      <c r="A37" s="7">
        <v>1170105010</v>
      </c>
      <c r="B37" s="8" t="s">
        <v>15</v>
      </c>
      <c r="C37" s="9">
        <v>0</v>
      </c>
      <c r="D37" s="9">
        <v>0</v>
      </c>
      <c r="E37" s="9" t="e">
        <f t="shared" si="0"/>
        <v>#DIV/0!</v>
      </c>
      <c r="F37" s="9">
        <f t="shared" si="1"/>
        <v>0</v>
      </c>
    </row>
    <row r="38" spans="1:7" ht="15.75" customHeight="1">
      <c r="A38" s="7">
        <v>1171503010</v>
      </c>
      <c r="B38" s="11" t="s">
        <v>407</v>
      </c>
      <c r="C38" s="9">
        <v>403.60199999999998</v>
      </c>
      <c r="D38" s="10">
        <v>381.81984</v>
      </c>
      <c r="E38" s="9">
        <f t="shared" si="0"/>
        <v>94.603059449655859</v>
      </c>
      <c r="F38" s="9">
        <f t="shared" si="1"/>
        <v>-21.782159999999976</v>
      </c>
    </row>
    <row r="39" spans="1:7" s="6" customFormat="1" ht="15" customHeight="1">
      <c r="A39" s="3">
        <v>1000000000</v>
      </c>
      <c r="B39" s="4" t="s">
        <v>16</v>
      </c>
      <c r="C39" s="125">
        <f>SUM(C4,C25)</f>
        <v>1817.732</v>
      </c>
      <c r="D39" s="125">
        <f>D4+D25</f>
        <v>2265.5085199999999</v>
      </c>
      <c r="E39" s="5">
        <f t="shared" si="0"/>
        <v>124.6338030028629</v>
      </c>
      <c r="F39" s="5">
        <f t="shared" si="1"/>
        <v>447.77651999999989</v>
      </c>
    </row>
    <row r="40" spans="1:7" s="6" customFormat="1">
      <c r="A40" s="3">
        <v>2000000000</v>
      </c>
      <c r="B40" s="4" t="s">
        <v>17</v>
      </c>
      <c r="C40" s="224">
        <f>C41+C42+C43+C44+C51+C52</f>
        <v>11802.837669999999</v>
      </c>
      <c r="D40" s="5">
        <f>D41+D42+D43+D44+D51+D52</f>
        <v>11703.23337</v>
      </c>
      <c r="E40" s="5">
        <f t="shared" si="0"/>
        <v>99.15609870452451</v>
      </c>
      <c r="F40" s="5">
        <f t="shared" si="1"/>
        <v>-99.604299999999057</v>
      </c>
      <c r="G40" s="19"/>
    </row>
    <row r="41" spans="1:7" ht="16.5" customHeight="1">
      <c r="A41" s="16">
        <v>2021000000</v>
      </c>
      <c r="B41" s="17" t="s">
        <v>18</v>
      </c>
      <c r="C41" s="12">
        <v>4903.5</v>
      </c>
      <c r="D41" s="20">
        <v>4903.5</v>
      </c>
      <c r="E41" s="9">
        <v>0</v>
      </c>
      <c r="F41" s="9">
        <f t="shared" si="1"/>
        <v>0</v>
      </c>
    </row>
    <row r="42" spans="1:7" ht="17.25" customHeight="1">
      <c r="A42" s="16">
        <v>2021500200</v>
      </c>
      <c r="B42" s="17" t="s">
        <v>223</v>
      </c>
      <c r="C42" s="12">
        <v>0</v>
      </c>
      <c r="D42" s="20">
        <v>0</v>
      </c>
      <c r="E42" s="9" t="e">
        <f t="shared" si="0"/>
        <v>#DIV/0!</v>
      </c>
      <c r="F42" s="9">
        <f t="shared" si="1"/>
        <v>0</v>
      </c>
    </row>
    <row r="43" spans="1:7">
      <c r="A43" s="16">
        <v>2022000000</v>
      </c>
      <c r="B43" s="17" t="s">
        <v>19</v>
      </c>
      <c r="C43" s="12">
        <v>5918.9191000000001</v>
      </c>
      <c r="D43" s="10">
        <v>5918.9191000000001</v>
      </c>
      <c r="E43" s="9">
        <f t="shared" si="0"/>
        <v>100</v>
      </c>
      <c r="F43" s="9">
        <f t="shared" si="1"/>
        <v>0</v>
      </c>
    </row>
    <row r="44" spans="1:7" ht="17.25" customHeight="1">
      <c r="A44" s="16">
        <v>2023000000</v>
      </c>
      <c r="B44" s="17" t="s">
        <v>20</v>
      </c>
      <c r="C44" s="12">
        <v>301.49356999999998</v>
      </c>
      <c r="D44" s="180">
        <v>301.49356999999998</v>
      </c>
      <c r="E44" s="9">
        <f t="shared" si="0"/>
        <v>100</v>
      </c>
      <c r="F44" s="9">
        <f t="shared" si="1"/>
        <v>0</v>
      </c>
    </row>
    <row r="45" spans="1:7" ht="18" hidden="1" customHeight="1">
      <c r="A45" s="16">
        <v>2020400000</v>
      </c>
      <c r="B45" s="17" t="s">
        <v>21</v>
      </c>
      <c r="C45" s="12"/>
      <c r="D45" s="181"/>
      <c r="E45" s="9" t="e">
        <f t="shared" si="0"/>
        <v>#DIV/0!</v>
      </c>
      <c r="F45" s="9">
        <f t="shared" si="1"/>
        <v>0</v>
      </c>
    </row>
    <row r="46" spans="1:7" ht="14.25" hidden="1" customHeight="1">
      <c r="A46" s="16">
        <v>2020900000</v>
      </c>
      <c r="B46" s="18" t="s">
        <v>22</v>
      </c>
      <c r="C46" s="12"/>
      <c r="D46" s="181"/>
      <c r="E46" s="9" t="e">
        <f t="shared" si="0"/>
        <v>#DIV/0!</v>
      </c>
      <c r="F46" s="9">
        <f t="shared" si="1"/>
        <v>0</v>
      </c>
    </row>
    <row r="47" spans="1:7" ht="16.5" hidden="1" customHeight="1">
      <c r="A47" s="122">
        <v>2180000000</v>
      </c>
      <c r="B47" s="123" t="s">
        <v>280</v>
      </c>
      <c r="C47" s="184">
        <f>C48</f>
        <v>0</v>
      </c>
      <c r="D47" s="233">
        <f>D48</f>
        <v>0</v>
      </c>
      <c r="E47" s="9" t="e">
        <f t="shared" si="0"/>
        <v>#DIV/0!</v>
      </c>
      <c r="F47" s="9">
        <f t="shared" si="1"/>
        <v>0</v>
      </c>
    </row>
    <row r="48" spans="1:7" ht="18" hidden="1" customHeight="1">
      <c r="A48" s="16">
        <v>2180501010</v>
      </c>
      <c r="B48" s="18" t="s">
        <v>279</v>
      </c>
      <c r="C48" s="12">
        <v>0</v>
      </c>
      <c r="D48" s="181">
        <v>0</v>
      </c>
      <c r="E48" s="9" t="e">
        <f t="shared" si="0"/>
        <v>#DIV/0!</v>
      </c>
      <c r="F48" s="9">
        <f t="shared" si="1"/>
        <v>0</v>
      </c>
    </row>
    <row r="49" spans="1:8" ht="19.5" hidden="1" customHeight="1">
      <c r="A49" s="7">
        <v>2190500005</v>
      </c>
      <c r="B49" s="11" t="s">
        <v>23</v>
      </c>
      <c r="C49" s="14"/>
      <c r="D49" s="14"/>
      <c r="E49" s="9" t="e">
        <f t="shared" si="0"/>
        <v>#DIV/0!</v>
      </c>
      <c r="F49" s="9">
        <f t="shared" si="1"/>
        <v>0</v>
      </c>
    </row>
    <row r="50" spans="1:8" s="6" customFormat="1" ht="35.25" hidden="1" customHeight="1">
      <c r="A50" s="3">
        <v>3000000000</v>
      </c>
      <c r="B50" s="13" t="s">
        <v>24</v>
      </c>
      <c r="C50" s="120">
        <v>0</v>
      </c>
      <c r="D50" s="14">
        <v>0</v>
      </c>
      <c r="E50" s="9" t="e">
        <f t="shared" si="0"/>
        <v>#DIV/0!</v>
      </c>
      <c r="F50" s="9">
        <f t="shared" si="1"/>
        <v>0</v>
      </c>
    </row>
    <row r="51" spans="1:8" s="6" customFormat="1" ht="19.5" customHeight="1">
      <c r="A51" s="7">
        <v>2020400000</v>
      </c>
      <c r="B51" s="8" t="s">
        <v>21</v>
      </c>
      <c r="C51" s="12">
        <v>678.92499999999995</v>
      </c>
      <c r="D51" s="10">
        <v>579.32069999999999</v>
      </c>
      <c r="E51" s="9">
        <f t="shared" si="0"/>
        <v>85.329115881724789</v>
      </c>
      <c r="F51" s="9">
        <f t="shared" si="1"/>
        <v>-99.604299999999967</v>
      </c>
    </row>
    <row r="52" spans="1:8" s="6" customFormat="1" ht="15" customHeight="1">
      <c r="A52" s="7">
        <v>2070500010</v>
      </c>
      <c r="B52" s="11" t="s">
        <v>281</v>
      </c>
      <c r="C52" s="12"/>
      <c r="D52" s="10"/>
      <c r="E52" s="9">
        <v>0</v>
      </c>
      <c r="F52" s="9">
        <f>SUM(D52-C52)</f>
        <v>0</v>
      </c>
    </row>
    <row r="53" spans="1:8" s="6" customFormat="1" ht="18" customHeight="1">
      <c r="A53" s="3"/>
      <c r="B53" s="4" t="s">
        <v>25</v>
      </c>
      <c r="C53" s="240">
        <f>C39+C40</f>
        <v>13620.569669999999</v>
      </c>
      <c r="D53" s="240">
        <f>D39+D40</f>
        <v>13968.741889999999</v>
      </c>
      <c r="E53" s="5">
        <f t="shared" si="0"/>
        <v>102.55622362673176</v>
      </c>
      <c r="F53" s="5">
        <f t="shared" si="1"/>
        <v>348.17222000000038</v>
      </c>
      <c r="G53" s="93"/>
      <c r="H53" s="193"/>
    </row>
    <row r="54" spans="1:8" s="6" customFormat="1">
      <c r="A54" s="3"/>
      <c r="B54" s="21" t="s">
        <v>299</v>
      </c>
      <c r="C54" s="92">
        <f>C53-C100</f>
        <v>-1002.1408400000018</v>
      </c>
      <c r="D54" s="92">
        <f>D53-D100</f>
        <v>-291.41324000000168</v>
      </c>
      <c r="E54" s="22"/>
      <c r="F54" s="22"/>
    </row>
    <row r="55" spans="1:8">
      <c r="A55" s="23"/>
      <c r="B55" s="24"/>
      <c r="C55" s="113"/>
      <c r="D55" s="25"/>
      <c r="E55" s="26"/>
      <c r="F55" s="27"/>
    </row>
    <row r="56" spans="1:8" ht="63">
      <c r="A56" s="28" t="s">
        <v>0</v>
      </c>
      <c r="B56" s="28" t="s">
        <v>26</v>
      </c>
      <c r="C56" s="72" t="s">
        <v>395</v>
      </c>
      <c r="D56" s="399" t="s">
        <v>410</v>
      </c>
      <c r="E56" s="72" t="s">
        <v>2</v>
      </c>
      <c r="F56" s="73" t="s">
        <v>3</v>
      </c>
    </row>
    <row r="57" spans="1:8">
      <c r="A57" s="29">
        <v>1</v>
      </c>
      <c r="B57" s="28">
        <v>2</v>
      </c>
      <c r="C57" s="86">
        <v>3</v>
      </c>
      <c r="D57" s="86">
        <v>4</v>
      </c>
      <c r="E57" s="86">
        <v>5</v>
      </c>
      <c r="F57" s="86">
        <v>6</v>
      </c>
    </row>
    <row r="58" spans="1:8" s="6" customFormat="1" ht="15" customHeight="1">
      <c r="A58" s="30" t="s">
        <v>27</v>
      </c>
      <c r="B58" s="31" t="s">
        <v>28</v>
      </c>
      <c r="C58" s="32">
        <f>C59+C60+C61+C62+C63+C65+C64</f>
        <v>1694.3889999999999</v>
      </c>
      <c r="D58" s="33">
        <f>D59+D60+D61+D62+D63+D65+D64</f>
        <v>1551.4588799999999</v>
      </c>
      <c r="E58" s="34">
        <f>SUM(D58/C58*100)</f>
        <v>91.564503782779511</v>
      </c>
      <c r="F58" s="34">
        <f>SUM(D58-C58)</f>
        <v>-142.93011999999999</v>
      </c>
    </row>
    <row r="59" spans="1:8" s="6" customFormat="1" ht="16.5" hidden="1" customHeight="1">
      <c r="A59" s="35" t="s">
        <v>29</v>
      </c>
      <c r="B59" s="36" t="s">
        <v>30</v>
      </c>
      <c r="C59" s="37"/>
      <c r="D59" s="37"/>
      <c r="E59" s="38"/>
      <c r="F59" s="38"/>
    </row>
    <row r="60" spans="1:8" ht="15" customHeight="1">
      <c r="A60" s="35" t="s">
        <v>31</v>
      </c>
      <c r="B60" s="39" t="s">
        <v>32</v>
      </c>
      <c r="C60" s="37">
        <v>1682.5119999999999</v>
      </c>
      <c r="D60" s="37">
        <v>1546.2948799999999</v>
      </c>
      <c r="E60" s="38">
        <f t="shared" ref="E60:E100" si="3">SUM(D60/C60*100)</f>
        <v>91.903943627147981</v>
      </c>
      <c r="F60" s="38">
        <f t="shared" ref="F60:F100" si="4">SUM(D60-C60)</f>
        <v>-136.21712000000002</v>
      </c>
    </row>
    <row r="61" spans="1:8" ht="15.75" hidden="1" customHeight="1">
      <c r="A61" s="35" t="s">
        <v>33</v>
      </c>
      <c r="B61" s="39" t="s">
        <v>34</v>
      </c>
      <c r="C61" s="37"/>
      <c r="D61" s="37"/>
      <c r="E61" s="38"/>
      <c r="F61" s="38">
        <f t="shared" si="4"/>
        <v>0</v>
      </c>
    </row>
    <row r="62" spans="1:8" ht="18" hidden="1" customHeight="1">
      <c r="A62" s="35" t="s">
        <v>35</v>
      </c>
      <c r="B62" s="39" t="s">
        <v>36</v>
      </c>
      <c r="C62" s="37"/>
      <c r="D62" s="37"/>
      <c r="E62" s="38" t="e">
        <f t="shared" si="3"/>
        <v>#DIV/0!</v>
      </c>
      <c r="F62" s="38">
        <f t="shared" si="4"/>
        <v>0</v>
      </c>
    </row>
    <row r="63" spans="1:8" ht="17.25" customHeight="1">
      <c r="A63" s="35" t="s">
        <v>37</v>
      </c>
      <c r="B63" s="39" t="s">
        <v>38</v>
      </c>
      <c r="C63" s="37"/>
      <c r="D63" s="37">
        <v>0</v>
      </c>
      <c r="E63" s="38" t="e">
        <f t="shared" si="3"/>
        <v>#DIV/0!</v>
      </c>
      <c r="F63" s="38">
        <f t="shared" si="4"/>
        <v>0</v>
      </c>
    </row>
    <row r="64" spans="1:8" ht="16.5" customHeight="1">
      <c r="A64" s="35" t="s">
        <v>39</v>
      </c>
      <c r="B64" s="39" t="s">
        <v>40</v>
      </c>
      <c r="C64" s="40">
        <v>5</v>
      </c>
      <c r="D64" s="40">
        <v>0</v>
      </c>
      <c r="E64" s="38">
        <f t="shared" si="3"/>
        <v>0</v>
      </c>
      <c r="F64" s="38">
        <f t="shared" si="4"/>
        <v>-5</v>
      </c>
    </row>
    <row r="65" spans="1:7" ht="18" customHeight="1">
      <c r="A65" s="35" t="s">
        <v>41</v>
      </c>
      <c r="B65" s="39" t="s">
        <v>42</v>
      </c>
      <c r="C65" s="37">
        <v>6.8769999999999998</v>
      </c>
      <c r="D65" s="37">
        <v>5.1639999999999997</v>
      </c>
      <c r="E65" s="38">
        <f t="shared" si="3"/>
        <v>75.090882652319323</v>
      </c>
      <c r="F65" s="38">
        <f t="shared" si="4"/>
        <v>-1.7130000000000001</v>
      </c>
    </row>
    <row r="66" spans="1:7" s="6" customFormat="1" ht="15" customHeight="1">
      <c r="A66" s="41" t="s">
        <v>43</v>
      </c>
      <c r="B66" s="42" t="s">
        <v>44</v>
      </c>
      <c r="C66" s="32">
        <f>C67</f>
        <v>287.20096999999998</v>
      </c>
      <c r="D66" s="32">
        <f>D67</f>
        <v>287.20096999999998</v>
      </c>
      <c r="E66" s="34">
        <f t="shared" si="3"/>
        <v>100</v>
      </c>
      <c r="F66" s="34">
        <f t="shared" si="4"/>
        <v>0</v>
      </c>
    </row>
    <row r="67" spans="1:7">
      <c r="A67" s="43" t="s">
        <v>45</v>
      </c>
      <c r="B67" s="44" t="s">
        <v>46</v>
      </c>
      <c r="C67" s="37">
        <v>287.20096999999998</v>
      </c>
      <c r="D67" s="37">
        <v>287.20096999999998</v>
      </c>
      <c r="E67" s="38">
        <f t="shared" si="3"/>
        <v>100</v>
      </c>
      <c r="F67" s="38">
        <f t="shared" si="4"/>
        <v>0</v>
      </c>
    </row>
    <row r="68" spans="1:7" s="6" customFormat="1" ht="16.5" customHeight="1">
      <c r="A68" s="30" t="s">
        <v>47</v>
      </c>
      <c r="B68" s="31" t="s">
        <v>48</v>
      </c>
      <c r="C68" s="32">
        <f>C71+C72+C73</f>
        <v>329.38</v>
      </c>
      <c r="D68" s="32">
        <f>SUM(D71+D72+D73)</f>
        <v>329.18939</v>
      </c>
      <c r="E68" s="34">
        <f t="shared" si="3"/>
        <v>99.94213066974315</v>
      </c>
      <c r="F68" s="34">
        <f t="shared" si="4"/>
        <v>-0.1906099999999924</v>
      </c>
    </row>
    <row r="69" spans="1:7" hidden="1">
      <c r="A69" s="35" t="s">
        <v>49</v>
      </c>
      <c r="B69" s="39" t="s">
        <v>50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idden="1">
      <c r="A70" s="45" t="s">
        <v>51</v>
      </c>
      <c r="B70" s="39" t="s">
        <v>52</v>
      </c>
      <c r="C70" s="37"/>
      <c r="D70" s="37"/>
      <c r="E70" s="34" t="e">
        <f t="shared" si="3"/>
        <v>#DIV/0!</v>
      </c>
      <c r="F70" s="34">
        <f t="shared" si="4"/>
        <v>0</v>
      </c>
    </row>
    <row r="71" spans="1:7" ht="15.75" customHeight="1">
      <c r="A71" s="46" t="s">
        <v>53</v>
      </c>
      <c r="B71" s="47" t="s">
        <v>54</v>
      </c>
      <c r="C71" s="95">
        <v>3</v>
      </c>
      <c r="D71" s="37">
        <v>2.83134</v>
      </c>
      <c r="E71" s="34">
        <f t="shared" si="3"/>
        <v>94.378</v>
      </c>
      <c r="F71" s="34">
        <f t="shared" si="4"/>
        <v>-0.16866000000000003</v>
      </c>
    </row>
    <row r="72" spans="1:7" ht="15.75" customHeight="1">
      <c r="A72" s="46" t="s">
        <v>210</v>
      </c>
      <c r="B72" s="47" t="s">
        <v>211</v>
      </c>
      <c r="C72" s="37">
        <v>324.38</v>
      </c>
      <c r="D72" s="37">
        <v>324.35804999999999</v>
      </c>
      <c r="E72" s="34">
        <f t="shared" si="3"/>
        <v>99.993233244959612</v>
      </c>
      <c r="F72" s="34">
        <f t="shared" si="4"/>
        <v>-2.1950000000003911E-2</v>
      </c>
    </row>
    <row r="73" spans="1:7" ht="15.75" customHeight="1">
      <c r="A73" s="46" t="s">
        <v>331</v>
      </c>
      <c r="B73" s="47" t="s">
        <v>334</v>
      </c>
      <c r="C73" s="37">
        <v>2</v>
      </c>
      <c r="D73" s="37">
        <v>2</v>
      </c>
      <c r="E73" s="34"/>
      <c r="F73" s="34"/>
    </row>
    <row r="74" spans="1:7" s="6" customFormat="1" ht="14.25" customHeight="1">
      <c r="A74" s="30" t="s">
        <v>55</v>
      </c>
      <c r="B74" s="31" t="s">
        <v>56</v>
      </c>
      <c r="C74" s="48">
        <f>SUM(C75:C78)</f>
        <v>3091.5144400000004</v>
      </c>
      <c r="D74" s="48">
        <f>SUM(D75:D78)</f>
        <v>3030.0402100000001</v>
      </c>
      <c r="E74" s="34">
        <f t="shared" si="3"/>
        <v>98.011517293770098</v>
      </c>
      <c r="F74" s="34">
        <f t="shared" si="4"/>
        <v>-61.474230000000261</v>
      </c>
    </row>
    <row r="75" spans="1:7" ht="15" customHeight="1">
      <c r="A75" s="35" t="s">
        <v>57</v>
      </c>
      <c r="B75" s="39" t="s">
        <v>58</v>
      </c>
      <c r="C75" s="49">
        <v>14.2926</v>
      </c>
      <c r="D75" s="37">
        <v>14.2926</v>
      </c>
      <c r="E75" s="38">
        <f t="shared" si="3"/>
        <v>100</v>
      </c>
      <c r="F75" s="38">
        <f t="shared" si="4"/>
        <v>0</v>
      </c>
    </row>
    <row r="76" spans="1:7" s="6" customFormat="1" ht="15" customHeight="1">
      <c r="A76" s="35" t="s">
        <v>59</v>
      </c>
      <c r="B76" s="39" t="s">
        <v>60</v>
      </c>
      <c r="C76" s="49"/>
      <c r="D76" s="37">
        <v>0</v>
      </c>
      <c r="E76" s="38" t="e">
        <f t="shared" si="3"/>
        <v>#DIV/0!</v>
      </c>
      <c r="F76" s="38">
        <f t="shared" si="4"/>
        <v>0</v>
      </c>
      <c r="G76" s="50"/>
    </row>
    <row r="77" spans="1:7">
      <c r="A77" s="35" t="s">
        <v>61</v>
      </c>
      <c r="B77" s="39" t="s">
        <v>62</v>
      </c>
      <c r="C77" s="49">
        <v>3061.2218400000002</v>
      </c>
      <c r="D77" s="37">
        <v>2999.7476099999999</v>
      </c>
      <c r="E77" s="38">
        <f t="shared" si="3"/>
        <v>97.991840081736768</v>
      </c>
      <c r="F77" s="38">
        <f t="shared" si="4"/>
        <v>-61.474230000000261</v>
      </c>
    </row>
    <row r="78" spans="1:7">
      <c r="A78" s="35" t="s">
        <v>63</v>
      </c>
      <c r="B78" s="39" t="s">
        <v>64</v>
      </c>
      <c r="C78" s="49">
        <v>16</v>
      </c>
      <c r="D78" s="37">
        <v>16</v>
      </c>
      <c r="E78" s="38">
        <f t="shared" si="3"/>
        <v>100</v>
      </c>
      <c r="F78" s="38">
        <f t="shared" si="4"/>
        <v>0</v>
      </c>
    </row>
    <row r="79" spans="1:7" s="6" customFormat="1" ht="14.25" customHeight="1">
      <c r="A79" s="30" t="s">
        <v>65</v>
      </c>
      <c r="B79" s="31" t="s">
        <v>66</v>
      </c>
      <c r="C79" s="32">
        <f>SUM(C80:C82)</f>
        <v>7367.5261</v>
      </c>
      <c r="D79" s="32">
        <f>SUM(D80:D82)</f>
        <v>7209.9037900000003</v>
      </c>
      <c r="E79" s="34">
        <f t="shared" si="3"/>
        <v>97.86058022923055</v>
      </c>
      <c r="F79" s="34">
        <f t="shared" si="4"/>
        <v>-157.62230999999974</v>
      </c>
    </row>
    <row r="80" spans="1:7" ht="14.25" customHeight="1">
      <c r="A80" s="35" t="s">
        <v>67</v>
      </c>
      <c r="B80" s="51" t="s">
        <v>68</v>
      </c>
      <c r="C80" s="37">
        <v>0</v>
      </c>
      <c r="D80" s="37"/>
      <c r="E80" s="38" t="e">
        <f t="shared" si="3"/>
        <v>#DIV/0!</v>
      </c>
      <c r="F80" s="38">
        <f t="shared" si="4"/>
        <v>0</v>
      </c>
    </row>
    <row r="81" spans="1:6" ht="24.75" customHeight="1">
      <c r="A81" s="35" t="s">
        <v>69</v>
      </c>
      <c r="B81" s="51" t="s">
        <v>70</v>
      </c>
      <c r="C81" s="37">
        <v>1424.021</v>
      </c>
      <c r="D81" s="37">
        <v>1346.3013800000001</v>
      </c>
      <c r="E81" s="38">
        <f t="shared" si="3"/>
        <v>94.542242003453609</v>
      </c>
      <c r="F81" s="38">
        <f t="shared" si="4"/>
        <v>-77.71961999999985</v>
      </c>
    </row>
    <row r="82" spans="1:6">
      <c r="A82" s="35" t="s">
        <v>71</v>
      </c>
      <c r="B82" s="39" t="s">
        <v>72</v>
      </c>
      <c r="C82" s="37">
        <v>5943.5051000000003</v>
      </c>
      <c r="D82" s="37">
        <v>5863.6024100000004</v>
      </c>
      <c r="E82" s="38">
        <f t="shared" si="3"/>
        <v>98.655630160054884</v>
      </c>
      <c r="F82" s="38">
        <f t="shared" si="4"/>
        <v>-79.902689999999893</v>
      </c>
    </row>
    <row r="83" spans="1:6" s="6" customFormat="1">
      <c r="A83" s="30" t="s">
        <v>81</v>
      </c>
      <c r="B83" s="31" t="s">
        <v>82</v>
      </c>
      <c r="C83" s="32">
        <f>C84</f>
        <v>1842.7</v>
      </c>
      <c r="D83" s="32">
        <f>SUM(D84)</f>
        <v>1842.3718899999999</v>
      </c>
      <c r="E83" s="34">
        <f t="shared" si="3"/>
        <v>99.982194063059637</v>
      </c>
      <c r="F83" s="34">
        <f t="shared" si="4"/>
        <v>-0.32811000000015156</v>
      </c>
    </row>
    <row r="84" spans="1:6" ht="15" customHeight="1">
      <c r="A84" s="35" t="s">
        <v>83</v>
      </c>
      <c r="B84" s="39" t="s">
        <v>225</v>
      </c>
      <c r="C84" s="37">
        <v>1842.7</v>
      </c>
      <c r="D84" s="37">
        <v>1842.3718899999999</v>
      </c>
      <c r="E84" s="38">
        <f t="shared" si="3"/>
        <v>99.982194063059637</v>
      </c>
      <c r="F84" s="38">
        <f t="shared" si="4"/>
        <v>-0.32811000000015156</v>
      </c>
    </row>
    <row r="85" spans="1:6" s="6" customFormat="1" ht="15.75" hidden="1" customHeight="1">
      <c r="A85" s="52">
        <v>1000</v>
      </c>
      <c r="B85" s="31" t="s">
        <v>84</v>
      </c>
      <c r="C85" s="32">
        <f>SUM(C86:C89)</f>
        <v>0</v>
      </c>
      <c r="D85" s="32">
        <f>SUM(D86:D89)</f>
        <v>0</v>
      </c>
      <c r="E85" s="34" t="e">
        <f t="shared" si="3"/>
        <v>#DIV/0!</v>
      </c>
      <c r="F85" s="34">
        <f t="shared" si="4"/>
        <v>0</v>
      </c>
    </row>
    <row r="86" spans="1:6" ht="15.75" hidden="1" customHeight="1">
      <c r="A86" s="53">
        <v>1001</v>
      </c>
      <c r="B86" s="54" t="s">
        <v>85</v>
      </c>
      <c r="C86" s="37"/>
      <c r="D86" s="37"/>
      <c r="E86" s="38" t="e">
        <f t="shared" si="3"/>
        <v>#DIV/0!</v>
      </c>
      <c r="F86" s="38">
        <f t="shared" si="4"/>
        <v>0</v>
      </c>
    </row>
    <row r="87" spans="1:6" ht="15.75" hidden="1" customHeight="1">
      <c r="A87" s="53">
        <v>1003</v>
      </c>
      <c r="B87" s="54" t="s">
        <v>86</v>
      </c>
      <c r="C87" s="95">
        <v>0</v>
      </c>
      <c r="D87" s="37">
        <v>0</v>
      </c>
      <c r="E87" s="38" t="e">
        <f t="shared" si="3"/>
        <v>#DIV/0!</v>
      </c>
      <c r="F87" s="38">
        <f t="shared" si="4"/>
        <v>0</v>
      </c>
    </row>
    <row r="88" spans="1:6" ht="15.75" hidden="1" customHeight="1">
      <c r="A88" s="53">
        <v>1004</v>
      </c>
      <c r="B88" s="54" t="s">
        <v>87</v>
      </c>
      <c r="C88" s="37"/>
      <c r="D88" s="55"/>
      <c r="E88" s="38" t="e">
        <f t="shared" si="3"/>
        <v>#DIV/0!</v>
      </c>
      <c r="F88" s="38">
        <f t="shared" si="4"/>
        <v>0</v>
      </c>
    </row>
    <row r="89" spans="1:6" ht="15.75" hidden="1" customHeight="1">
      <c r="A89" s="35" t="s">
        <v>88</v>
      </c>
      <c r="B89" s="39" t="s">
        <v>89</v>
      </c>
      <c r="C89" s="37">
        <v>0</v>
      </c>
      <c r="D89" s="37">
        <v>0</v>
      </c>
      <c r="E89" s="38"/>
      <c r="F89" s="38">
        <f t="shared" si="4"/>
        <v>0</v>
      </c>
    </row>
    <row r="90" spans="1:6" ht="15.75" customHeight="1">
      <c r="A90" s="30" t="s">
        <v>90</v>
      </c>
      <c r="B90" s="31" t="s">
        <v>91</v>
      </c>
      <c r="C90" s="32">
        <f>C91</f>
        <v>10</v>
      </c>
      <c r="D90" s="32">
        <f>D91+D92+D93+D94+D95</f>
        <v>9.99</v>
      </c>
      <c r="E90" s="38"/>
      <c r="F90" s="22">
        <f>F91+F92+F93+F94+F95</f>
        <v>-9.9999999999997868E-3</v>
      </c>
    </row>
    <row r="91" spans="1:6" ht="16.5" customHeight="1">
      <c r="A91" s="35" t="s">
        <v>92</v>
      </c>
      <c r="B91" s="39" t="s">
        <v>93</v>
      </c>
      <c r="C91" s="37">
        <v>10</v>
      </c>
      <c r="D91" s="37">
        <v>9.99</v>
      </c>
      <c r="E91" s="38"/>
      <c r="F91" s="38">
        <f>SUM(D91-C91)</f>
        <v>-9.9999999999997868E-3</v>
      </c>
    </row>
    <row r="92" spans="1:6" ht="1.5" hidden="1" customHeight="1">
      <c r="A92" s="35" t="s">
        <v>94</v>
      </c>
      <c r="B92" s="39" t="s">
        <v>95</v>
      </c>
      <c r="C92" s="37"/>
      <c r="D92" s="37"/>
      <c r="E92" s="38" t="e">
        <f t="shared" si="3"/>
        <v>#DIV/0!</v>
      </c>
      <c r="F92" s="38">
        <f>SUM(D92-C92)</f>
        <v>0</v>
      </c>
    </row>
    <row r="93" spans="1:6" ht="21.75" hidden="1" customHeight="1">
      <c r="A93" s="35" t="s">
        <v>96</v>
      </c>
      <c r="B93" s="39" t="s">
        <v>97</v>
      </c>
      <c r="C93" s="37"/>
      <c r="D93" s="37"/>
      <c r="E93" s="38" t="e">
        <f t="shared" si="3"/>
        <v>#DIV/0!</v>
      </c>
      <c r="F93" s="38"/>
    </row>
    <row r="94" spans="1:6" ht="15" hidden="1" customHeight="1">
      <c r="A94" s="35" t="s">
        <v>98</v>
      </c>
      <c r="B94" s="39" t="s">
        <v>99</v>
      </c>
      <c r="C94" s="37"/>
      <c r="D94" s="37"/>
      <c r="E94" s="38" t="e">
        <f t="shared" si="3"/>
        <v>#DIV/0!</v>
      </c>
      <c r="F94" s="38"/>
    </row>
    <row r="95" spans="1:6" ht="14.25" hidden="1" customHeight="1">
      <c r="A95" s="35" t="s">
        <v>100</v>
      </c>
      <c r="B95" s="39" t="s">
        <v>101</v>
      </c>
      <c r="C95" s="37"/>
      <c r="D95" s="37"/>
      <c r="E95" s="38" t="e">
        <f t="shared" si="3"/>
        <v>#DIV/0!</v>
      </c>
      <c r="F95" s="38"/>
    </row>
    <row r="96" spans="1:6" s="6" customFormat="1" ht="19.5" hidden="1" customHeight="1">
      <c r="A96" s="52">
        <v>1400</v>
      </c>
      <c r="B96" s="56" t="s">
        <v>109</v>
      </c>
      <c r="C96" s="48">
        <f>C97+C98+C99</f>
        <v>0</v>
      </c>
      <c r="D96" s="172">
        <f>SUM(D97:D99)</f>
        <v>0</v>
      </c>
      <c r="E96" s="34" t="e">
        <f t="shared" si="3"/>
        <v>#DIV/0!</v>
      </c>
      <c r="F96" s="34">
        <f t="shared" si="4"/>
        <v>0</v>
      </c>
    </row>
    <row r="97" spans="1:6" ht="15" hidden="1" customHeight="1">
      <c r="A97" s="53">
        <v>1401</v>
      </c>
      <c r="B97" s="54" t="s">
        <v>110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6" ht="16.5" hidden="1" customHeight="1">
      <c r="A98" s="53">
        <v>1402</v>
      </c>
      <c r="B98" s="54" t="s">
        <v>111</v>
      </c>
      <c r="C98" s="49"/>
      <c r="D98" s="37"/>
      <c r="E98" s="38" t="e">
        <f t="shared" si="3"/>
        <v>#DIV/0!</v>
      </c>
      <c r="F98" s="38">
        <f t="shared" si="4"/>
        <v>0</v>
      </c>
    </row>
    <row r="99" spans="1:6" ht="20.25" hidden="1" customHeight="1">
      <c r="A99" s="53">
        <v>1403</v>
      </c>
      <c r="B99" s="54" t="s">
        <v>112</v>
      </c>
      <c r="C99" s="49"/>
      <c r="D99" s="37"/>
      <c r="E99" s="38" t="e">
        <f t="shared" si="3"/>
        <v>#DIV/0!</v>
      </c>
      <c r="F99" s="38">
        <f t="shared" si="4"/>
        <v>0</v>
      </c>
    </row>
    <row r="100" spans="1:6" s="6" customFormat="1" ht="21" customHeight="1">
      <c r="A100" s="52"/>
      <c r="B100" s="57" t="s">
        <v>113</v>
      </c>
      <c r="C100" s="243">
        <f>C58+C66+C68+C74+C79+C83+C90+C85</f>
        <v>14622.710510000001</v>
      </c>
      <c r="D100" s="243">
        <f>D58+D66+D68+D74+D79+D83+D90+D85</f>
        <v>14260.155130000001</v>
      </c>
      <c r="E100" s="34">
        <f t="shared" si="3"/>
        <v>97.520600713854932</v>
      </c>
      <c r="F100" s="34">
        <f t="shared" si="4"/>
        <v>-362.55537999999979</v>
      </c>
    </row>
    <row r="101" spans="1:6">
      <c r="D101" s="175"/>
    </row>
    <row r="102" spans="1:6" s="65" customFormat="1" ht="18" customHeight="1">
      <c r="A102" s="63" t="s">
        <v>114</v>
      </c>
      <c r="B102" s="63"/>
      <c r="C102" s="129"/>
      <c r="D102" s="64"/>
      <c r="E102" s="64"/>
    </row>
    <row r="103" spans="1:6" s="65" customFormat="1" ht="12.75">
      <c r="A103" s="66" t="s">
        <v>115</v>
      </c>
      <c r="B103" s="66"/>
      <c r="C103" s="65" t="s">
        <v>116</v>
      </c>
    </row>
    <row r="104" spans="1:6">
      <c r="C104" s="118"/>
    </row>
    <row r="143" hidden="1"/>
  </sheetData>
  <customSheetViews>
    <customSheetView guid="{61528DAC-5C4C-48F4-ADE2-8A724B05A086}" scale="70" showPageBreaks="1" hiddenRows="1" state="hidden" view="pageBreakPreview" topLeftCell="A34">
      <selection activeCell="C100" sqref="C100"/>
      <pageMargins left="0.70866141732283472" right="0.70866141732283472" top="0.74803149606299213" bottom="0.74803149606299213" header="0.31496062992125984" footer="0.31496062992125984"/>
      <pageSetup paperSize="9" scale="54" orientation="portrait" r:id="rId1"/>
    </customSheetView>
    <customSheetView guid="{5C539BE6-C8E0-453F-AB5E-9E58094195EA}" scale="70" showPageBreaks="1" hiddenRows="1" view="pageBreakPreview">
      <selection activeCell="D31" sqref="D31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42584DC0-1D41-4C93-9B38-C388E7B8DAC4}" scale="70" showPageBreaks="1" hiddenRows="1" view="pageBreakPreview" topLeftCell="A56">
      <selection activeCell="D55" sqref="D55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A54C432C-6C68-4B53-A75C-446EB3A61B2B}" scale="70" showPageBreaks="1" hiddenRows="1" view="pageBreakPreview" topLeftCell="A51">
      <selection activeCell="D88" sqref="D88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1A52382B-3765-4E8C-903F-6B8919B7242E}" hiddenRows="1" topLeftCell="A35">
      <selection activeCell="D89" sqref="D89"/>
      <pageMargins left="0.7" right="0.7" top="0.75" bottom="0.75" header="0.3" footer="0.3"/>
      <pageSetup paperSize="9" scale="52" orientation="portrait" r:id="rId5"/>
    </customSheetView>
    <customSheetView guid="{B31C8DB7-3E78-4144-A6B5-8DE36DE63F0E}" hiddenRows="1" topLeftCell="A53">
      <selection activeCell="D82" sqref="D82"/>
      <pageMargins left="0.7" right="0.7" top="0.75" bottom="0.75" header="0.3" footer="0.3"/>
      <pageSetup paperSize="9" scale="52" orientation="portrait" r:id="rId6"/>
    </customSheetView>
    <customSheetView guid="{5BFCA170-DEAE-4D2C-98A0-1E68B427AC01}" showPageBreaks="1" topLeftCell="A32">
      <selection activeCell="J56" sqref="J56"/>
      <pageMargins left="0.7" right="0.7" top="0.75" bottom="0.75" header="0.3" footer="0.3"/>
      <pageSetup paperSize="9" scale="52" orientation="portrait" r:id="rId7"/>
    </customSheetView>
    <customSheetView guid="{B30CE22D-C12F-4E12-8BB9-3AAE0A6991CC}" scale="70" showPageBreaks="1" printArea="1" hiddenRows="1" view="pageBreakPreview" topLeftCell="A54">
      <selection activeCell="A34" sqref="A34:XFD34"/>
      <pageMargins left="0.70866141732283472" right="0.70866141732283472" top="0.74803149606299213" bottom="0.74803149606299213" header="0.31496062992125984" footer="0.31496062992125984"/>
      <pageSetup paperSize="9" scale="56" orientation="portrait" r:id="rId8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41" orientation="portrait" r:id="rId9"/>
    </customSheetView>
    <customSheetView guid="{3DCB9AAA-F09C-4EA6-B992-F93E466D374A}" topLeftCell="A38">
      <selection activeCell="J56" sqref="J56"/>
      <pageMargins left="0.7" right="0.7" top="0.75" bottom="0.75" header="0.3" footer="0.3"/>
      <pageSetup paperSize="9" scale="52" orientation="portrait" r:id="rId10"/>
    </customSheetView>
    <customSheetView guid="{F85EE840-0C31-454A-8951-832C2E9E0600}" scale="70" showPageBreaks="1" hiddenRows="1" state="hidden" view="pageBreakPreview" topLeftCell="A34">
      <selection activeCell="C69" sqref="C69"/>
      <pageMargins left="0.70866141732283472" right="0.70866141732283472" top="0.74803149606299213" bottom="0.74803149606299213" header="0.31496062992125984" footer="0.31496062992125984"/>
      <pageSetup paperSize="9" scale="56" orientation="portrait" r:id="rId11"/>
    </customSheetView>
    <customSheetView guid="{F1E84C44-1ACD-474A-BDE0-C7088DB6C590}" scale="70" showPageBreaks="1" hiddenRows="1" state="hidden" view="pageBreakPreview" topLeftCell="A34">
      <selection activeCell="C100" sqref="C100"/>
      <pageMargins left="0.70866141732283472" right="0.70866141732283472" top="0.74803149606299213" bottom="0.74803149606299213" header="0.31496062992125984" footer="0.31496062992125984"/>
      <pageSetup paperSize="9" scale="54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4" orientation="portrait" r:id="rId1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8"/>
  <dimension ref="A1:H143"/>
  <sheetViews>
    <sheetView view="pageBreakPreview" topLeftCell="A33" zoomScale="70" zoomScaleNormal="100" zoomScaleSheetLayoutView="70" workbookViewId="0">
      <selection activeCell="D64" sqref="D64"/>
    </sheetView>
  </sheetViews>
  <sheetFormatPr defaultRowHeight="15.75"/>
  <cols>
    <col min="1" max="1" width="14.7109375" style="58" customWidth="1"/>
    <col min="2" max="2" width="58.85546875" style="59" customWidth="1"/>
    <col min="3" max="3" width="19.42578125" style="62" customWidth="1"/>
    <col min="4" max="4" width="16.42578125" style="62" customWidth="1"/>
    <col min="5" max="5" width="12.5703125" style="62" customWidth="1"/>
    <col min="6" max="6" width="12" style="62" customWidth="1"/>
    <col min="7" max="7" width="15.42578125" style="1" bestFit="1" customWidth="1"/>
    <col min="8" max="8" width="12.85546875" style="1" bestFit="1" customWidth="1"/>
    <col min="9" max="9" width="12.42578125" style="1" customWidth="1"/>
    <col min="10" max="10" width="9.140625" style="1" customWidth="1"/>
    <col min="11" max="16384" width="9.140625" style="1"/>
  </cols>
  <sheetData>
    <row r="1" spans="1:6">
      <c r="A1" s="595" t="s">
        <v>412</v>
      </c>
      <c r="B1" s="595"/>
      <c r="C1" s="595"/>
      <c r="D1" s="595"/>
      <c r="E1" s="595"/>
      <c r="F1" s="595"/>
    </row>
    <row r="2" spans="1:6">
      <c r="A2" s="595"/>
      <c r="B2" s="595"/>
      <c r="C2" s="595"/>
      <c r="D2" s="595"/>
      <c r="E2" s="595"/>
      <c r="F2" s="595"/>
    </row>
    <row r="3" spans="1:6" ht="54.75" customHeight="1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2738.4</v>
      </c>
      <c r="D4" s="5">
        <f>D5+D12+D14+D17+D7</f>
        <v>2786.3653899999999</v>
      </c>
      <c r="E4" s="5">
        <f>SUM(D4/C4*100)</f>
        <v>101.75158450189892</v>
      </c>
      <c r="F4" s="5">
        <f>SUM(D4-C4)</f>
        <v>47.965389999999843</v>
      </c>
    </row>
    <row r="5" spans="1:6" s="6" customFormat="1">
      <c r="A5" s="68">
        <v>1010000000</v>
      </c>
      <c r="B5" s="67" t="s">
        <v>5</v>
      </c>
      <c r="C5" s="5">
        <f>C6</f>
        <v>321.39999999999998</v>
      </c>
      <c r="D5" s="5">
        <f>D6</f>
        <v>265.78492</v>
      </c>
      <c r="E5" s="5">
        <f t="shared" ref="E5:E52" si="0">SUM(D5/C5*100)</f>
        <v>82.695992532669578</v>
      </c>
      <c r="F5" s="5">
        <f t="shared" ref="F5:F52" si="1">SUM(D5-C5)</f>
        <v>-55.615079999999978</v>
      </c>
    </row>
    <row r="6" spans="1:6">
      <c r="A6" s="7">
        <v>1010200001</v>
      </c>
      <c r="B6" s="8" t="s">
        <v>220</v>
      </c>
      <c r="C6" s="9">
        <v>321.39999999999998</v>
      </c>
      <c r="D6" s="10">
        <v>265.78492</v>
      </c>
      <c r="E6" s="9">
        <f t="shared" ref="E6:E11" si="2">SUM(D6/C6*100)</f>
        <v>82.695992532669578</v>
      </c>
      <c r="F6" s="9">
        <f t="shared" si="1"/>
        <v>-55.615079999999978</v>
      </c>
    </row>
    <row r="7" spans="1:6" ht="31.5">
      <c r="A7" s="3">
        <v>1030000000</v>
      </c>
      <c r="B7" s="13" t="s">
        <v>259</v>
      </c>
      <c r="C7" s="5">
        <f>C8+C10+C9</f>
        <v>954</v>
      </c>
      <c r="D7" s="5">
        <f>D8+D10+D9+D11</f>
        <v>1127.8717499999998</v>
      </c>
      <c r="E7" s="5">
        <f t="shared" si="2"/>
        <v>118.22555031446538</v>
      </c>
      <c r="F7" s="5">
        <f t="shared" si="1"/>
        <v>173.87174999999979</v>
      </c>
    </row>
    <row r="8" spans="1:6">
      <c r="A8" s="7">
        <v>1030223001</v>
      </c>
      <c r="B8" s="8" t="s">
        <v>261</v>
      </c>
      <c r="C8" s="9">
        <v>355.84199999999998</v>
      </c>
      <c r="D8" s="10">
        <v>565.41002000000003</v>
      </c>
      <c r="E8" s="9">
        <f t="shared" si="2"/>
        <v>158.8935595011269</v>
      </c>
      <c r="F8" s="9">
        <f t="shared" si="1"/>
        <v>209.56802000000005</v>
      </c>
    </row>
    <row r="9" spans="1:6">
      <c r="A9" s="7">
        <v>1030224001</v>
      </c>
      <c r="B9" s="8" t="s">
        <v>267</v>
      </c>
      <c r="C9" s="9">
        <v>3.8159999999999998</v>
      </c>
      <c r="D9" s="10">
        <v>3.0541200000000002</v>
      </c>
      <c r="E9" s="9">
        <f t="shared" si="2"/>
        <v>80.034591194968556</v>
      </c>
      <c r="F9" s="9">
        <f t="shared" si="1"/>
        <v>-0.76187999999999967</v>
      </c>
    </row>
    <row r="10" spans="1:6">
      <c r="A10" s="7">
        <v>1030225001</v>
      </c>
      <c r="B10" s="8" t="s">
        <v>260</v>
      </c>
      <c r="C10" s="9">
        <v>594.34199999999998</v>
      </c>
      <c r="D10" s="10">
        <v>624.27652999999998</v>
      </c>
      <c r="E10" s="9">
        <f t="shared" si="2"/>
        <v>105.0365833139842</v>
      </c>
      <c r="F10" s="9">
        <f>SUM(D10-C10)</f>
        <v>29.934529999999995</v>
      </c>
    </row>
    <row r="11" spans="1:6">
      <c r="A11" s="7">
        <v>1030226001</v>
      </c>
      <c r="B11" s="8" t="s">
        <v>269</v>
      </c>
      <c r="C11" s="9">
        <v>0</v>
      </c>
      <c r="D11" s="10">
        <v>-64.868920000000003</v>
      </c>
      <c r="E11" s="9" t="e">
        <f t="shared" si="2"/>
        <v>#DIV/0!</v>
      </c>
      <c r="F11" s="9">
        <f>SUM(D11-C11)</f>
        <v>-64.868920000000003</v>
      </c>
    </row>
    <row r="12" spans="1:6" s="6" customFormat="1">
      <c r="A12" s="68">
        <v>1050000000</v>
      </c>
      <c r="B12" s="67" t="s">
        <v>6</v>
      </c>
      <c r="C12" s="5">
        <f>SUM(C13:C13)</f>
        <v>20</v>
      </c>
      <c r="D12" s="5">
        <f>SUM(D13:D13)</f>
        <v>10.15326</v>
      </c>
      <c r="E12" s="5">
        <f t="shared" si="0"/>
        <v>50.766300000000001</v>
      </c>
      <c r="F12" s="5">
        <f t="shared" si="1"/>
        <v>-9.8467400000000005</v>
      </c>
    </row>
    <row r="13" spans="1:6" ht="15.75" customHeight="1">
      <c r="A13" s="7">
        <v>1050300000</v>
      </c>
      <c r="B13" s="11" t="s">
        <v>221</v>
      </c>
      <c r="C13" s="12">
        <v>20</v>
      </c>
      <c r="D13" s="10">
        <v>10.15326</v>
      </c>
      <c r="E13" s="9">
        <f t="shared" si="0"/>
        <v>50.766300000000001</v>
      </c>
      <c r="F13" s="9">
        <f t="shared" si="1"/>
        <v>-9.8467400000000005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1435</v>
      </c>
      <c r="D14" s="5">
        <f>D15+D16</f>
        <v>1379.57546</v>
      </c>
      <c r="E14" s="5">
        <f t="shared" si="0"/>
        <v>96.137662717770027</v>
      </c>
      <c r="F14" s="5">
        <f t="shared" si="1"/>
        <v>-55.424539999999979</v>
      </c>
    </row>
    <row r="15" spans="1:6" s="6" customFormat="1" ht="15.75" customHeight="1">
      <c r="A15" s="7">
        <v>1060100000</v>
      </c>
      <c r="B15" s="11" t="s">
        <v>8</v>
      </c>
      <c r="C15" s="9">
        <v>385</v>
      </c>
      <c r="D15" s="10">
        <v>315.43126999999998</v>
      </c>
      <c r="E15" s="9">
        <f t="shared" si="0"/>
        <v>81.930199999999999</v>
      </c>
      <c r="F15" s="9">
        <f>SUM(D15-C15)</f>
        <v>-69.568730000000016</v>
      </c>
    </row>
    <row r="16" spans="1:6" ht="15.75" customHeight="1">
      <c r="A16" s="7">
        <v>1060600000</v>
      </c>
      <c r="B16" s="11" t="s">
        <v>7</v>
      </c>
      <c r="C16" s="9">
        <v>1050</v>
      </c>
      <c r="D16" s="10">
        <v>1064.14419</v>
      </c>
      <c r="E16" s="9">
        <f t="shared" si="0"/>
        <v>101.3470657142857</v>
      </c>
      <c r="F16" s="9">
        <f t="shared" si="1"/>
        <v>14.144189999999981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2.98</v>
      </c>
      <c r="E17" s="5">
        <f t="shared" si="0"/>
        <v>37.25</v>
      </c>
      <c r="F17" s="5">
        <f t="shared" si="1"/>
        <v>-5.0199999999999996</v>
      </c>
    </row>
    <row r="18" spans="1:6" ht="18" customHeight="1">
      <c r="A18" s="7">
        <v>1080400001</v>
      </c>
      <c r="B18" s="8" t="s">
        <v>219</v>
      </c>
      <c r="C18" s="9">
        <v>8</v>
      </c>
      <c r="D18" s="10">
        <v>2.98</v>
      </c>
      <c r="E18" s="9">
        <f t="shared" si="0"/>
        <v>37.25</v>
      </c>
      <c r="F18" s="9">
        <f t="shared" si="1"/>
        <v>-5.0199999999999996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224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C26+C30+C32+C37+C35</f>
        <v>525.95636000000002</v>
      </c>
      <c r="D25" s="5">
        <f>D30+D37+D26+D35+D32</f>
        <v>1073.5195799999999</v>
      </c>
      <c r="E25" s="5">
        <f t="shared" si="0"/>
        <v>204.10810889329295</v>
      </c>
      <c r="F25" s="5">
        <f t="shared" si="1"/>
        <v>547.56321999999989</v>
      </c>
    </row>
    <row r="26" spans="1:6" s="6" customFormat="1" ht="33.75" customHeight="1">
      <c r="A26" s="68">
        <v>1110000000</v>
      </c>
      <c r="B26" s="69" t="s">
        <v>122</v>
      </c>
      <c r="C26" s="5">
        <f>C27+C28</f>
        <v>20</v>
      </c>
      <c r="D26" s="5">
        <f>D27+D28</f>
        <v>160.83423999999999</v>
      </c>
      <c r="E26" s="5">
        <f t="shared" si="0"/>
        <v>804.1712</v>
      </c>
      <c r="F26" s="5">
        <f t="shared" si="1"/>
        <v>140.83423999999999</v>
      </c>
    </row>
    <row r="27" spans="1:6" ht="15" customHeight="1">
      <c r="A27" s="16">
        <v>1110502510</v>
      </c>
      <c r="B27" s="17" t="s">
        <v>217</v>
      </c>
      <c r="C27" s="12">
        <v>20</v>
      </c>
      <c r="D27" s="10">
        <v>160.83423999999999</v>
      </c>
      <c r="E27" s="9">
        <f t="shared" si="0"/>
        <v>804.1712</v>
      </c>
      <c r="F27" s="9">
        <f t="shared" si="1"/>
        <v>140.83423999999999</v>
      </c>
    </row>
    <row r="28" spans="1:6" ht="15.75" hidden="1" customHeight="1">
      <c r="A28" s="7">
        <v>1110503510</v>
      </c>
      <c r="B28" s="11" t="s">
        <v>216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ht="15.75" hidden="1" customHeight="1">
      <c r="A29" s="7">
        <v>1110532510</v>
      </c>
      <c r="B29" s="11" t="s">
        <v>333</v>
      </c>
      <c r="C29" s="12">
        <v>0</v>
      </c>
      <c r="D29" s="175">
        <v>0</v>
      </c>
      <c r="E29" s="9" t="e">
        <f>SUM(D28/C29*100)</f>
        <v>#DIV/0!</v>
      </c>
      <c r="F29" s="9">
        <f>SUM(D28-C29)</f>
        <v>0</v>
      </c>
    </row>
    <row r="30" spans="1:6" s="15" customFormat="1" ht="29.25">
      <c r="A30" s="68">
        <v>1130000000</v>
      </c>
      <c r="B30" s="69" t="s">
        <v>124</v>
      </c>
      <c r="C30" s="5">
        <f>C31</f>
        <v>50</v>
      </c>
      <c r="D30" s="5">
        <f>D31</f>
        <v>80.687740000000005</v>
      </c>
      <c r="E30" s="5">
        <f t="shared" si="0"/>
        <v>161.37548000000001</v>
      </c>
      <c r="F30" s="5">
        <f t="shared" si="1"/>
        <v>30.687740000000005</v>
      </c>
    </row>
    <row r="31" spans="1:6" ht="34.5" customHeight="1">
      <c r="A31" s="7">
        <v>1130206510</v>
      </c>
      <c r="B31" s="8" t="s">
        <v>398</v>
      </c>
      <c r="C31" s="9">
        <v>50</v>
      </c>
      <c r="D31" s="10">
        <v>80.687740000000005</v>
      </c>
      <c r="E31" s="9">
        <f t="shared" si="0"/>
        <v>161.37548000000001</v>
      </c>
      <c r="F31" s="9">
        <f t="shared" si="1"/>
        <v>30.687740000000005</v>
      </c>
    </row>
    <row r="32" spans="1:6" ht="34.5" customHeight="1">
      <c r="A32" s="70">
        <v>1140000000</v>
      </c>
      <c r="B32" s="71" t="s">
        <v>125</v>
      </c>
      <c r="C32" s="5">
        <f>C33+C34</f>
        <v>137.274</v>
      </c>
      <c r="D32" s="5">
        <f>D33+D34</f>
        <v>12.273999999999999</v>
      </c>
      <c r="E32" s="5">
        <f t="shared" si="0"/>
        <v>8.9412416043824763</v>
      </c>
      <c r="F32" s="5">
        <f t="shared" si="1"/>
        <v>-125</v>
      </c>
    </row>
    <row r="33" spans="1:7" ht="19.5" customHeight="1">
      <c r="A33" s="16">
        <v>1140200000</v>
      </c>
      <c r="B33" s="18" t="s">
        <v>213</v>
      </c>
      <c r="C33" s="9">
        <v>12.273999999999999</v>
      </c>
      <c r="D33" s="10">
        <v>12.273999999999999</v>
      </c>
      <c r="E33" s="9">
        <f t="shared" si="0"/>
        <v>100</v>
      </c>
      <c r="F33" s="9">
        <f t="shared" si="1"/>
        <v>0</v>
      </c>
    </row>
    <row r="34" spans="1:7" ht="17.25" customHeight="1">
      <c r="A34" s="7">
        <v>1140600000</v>
      </c>
      <c r="B34" s="8" t="s">
        <v>214</v>
      </c>
      <c r="C34" s="9">
        <v>125</v>
      </c>
      <c r="D34" s="10">
        <v>0</v>
      </c>
      <c r="E34" s="9">
        <f t="shared" si="0"/>
        <v>0</v>
      </c>
      <c r="F34" s="9">
        <f t="shared" si="1"/>
        <v>-125</v>
      </c>
    </row>
    <row r="35" spans="1:7">
      <c r="A35" s="3">
        <v>1160000000</v>
      </c>
      <c r="B35" s="13" t="s">
        <v>236</v>
      </c>
      <c r="C35" s="5">
        <f>C36</f>
        <v>31.6</v>
      </c>
      <c r="D35" s="14">
        <f>D36</f>
        <v>31.630479999999999</v>
      </c>
      <c r="E35" s="5">
        <f>SUM(D35/C35*100)</f>
        <v>100.09645569620251</v>
      </c>
      <c r="F35" s="5">
        <f>SUM(D35-C35)</f>
        <v>3.0479999999997176E-2</v>
      </c>
    </row>
    <row r="36" spans="1:7" ht="33" customHeight="1">
      <c r="A36" s="7">
        <v>1160701010</v>
      </c>
      <c r="B36" s="8" t="s">
        <v>405</v>
      </c>
      <c r="C36" s="9">
        <v>31.6</v>
      </c>
      <c r="D36" s="10">
        <v>31.630479999999999</v>
      </c>
      <c r="E36" s="9">
        <f>SUM(D36/C36*100)</f>
        <v>100.09645569620251</v>
      </c>
      <c r="F36" s="9">
        <f>SUM(D36-C36)</f>
        <v>3.0479999999997176E-2</v>
      </c>
    </row>
    <row r="37" spans="1:7" ht="14.25" customHeight="1">
      <c r="A37" s="3">
        <v>1170000000</v>
      </c>
      <c r="B37" s="13" t="s">
        <v>128</v>
      </c>
      <c r="C37" s="5">
        <f>C38+C39</f>
        <v>287.08235999999999</v>
      </c>
      <c r="D37" s="5">
        <f>D38+D39</f>
        <v>788.09312</v>
      </c>
      <c r="E37" s="5">
        <f t="shared" si="0"/>
        <v>274.51812782924037</v>
      </c>
      <c r="F37" s="5">
        <f t="shared" si="1"/>
        <v>501.01076</v>
      </c>
    </row>
    <row r="38" spans="1:7" ht="18" customHeight="1">
      <c r="A38" s="7">
        <v>1170105010</v>
      </c>
      <c r="B38" s="8" t="s">
        <v>15</v>
      </c>
      <c r="C38" s="9">
        <v>0</v>
      </c>
      <c r="D38" s="9"/>
      <c r="E38" s="9" t="e">
        <f t="shared" si="0"/>
        <v>#DIV/0!</v>
      </c>
      <c r="F38" s="9">
        <f t="shared" si="1"/>
        <v>0</v>
      </c>
    </row>
    <row r="39" spans="1:7" ht="18.75" customHeight="1">
      <c r="A39" s="7">
        <v>1171503010</v>
      </c>
      <c r="B39" s="11" t="s">
        <v>407</v>
      </c>
      <c r="C39" s="9">
        <v>287.08235999999999</v>
      </c>
      <c r="D39" s="10">
        <v>788.09312</v>
      </c>
      <c r="E39" s="9">
        <f t="shared" si="0"/>
        <v>274.51812782924037</v>
      </c>
      <c r="F39" s="9">
        <f t="shared" si="1"/>
        <v>501.01076</v>
      </c>
    </row>
    <row r="40" spans="1:7" s="6" customFormat="1" ht="18" customHeight="1">
      <c r="A40" s="3">
        <v>1000000000</v>
      </c>
      <c r="B40" s="4" t="s">
        <v>16</v>
      </c>
      <c r="C40" s="125">
        <f>SUM(C4,C25)</f>
        <v>3264.3563600000002</v>
      </c>
      <c r="D40" s="125">
        <f>D4+D25</f>
        <v>3859.8849700000001</v>
      </c>
      <c r="E40" s="5">
        <f t="shared" si="0"/>
        <v>118.24337003451424</v>
      </c>
      <c r="F40" s="5">
        <f t="shared" si="1"/>
        <v>595.52860999999984</v>
      </c>
    </row>
    <row r="41" spans="1:7" s="6" customFormat="1">
      <c r="A41" s="3">
        <v>2000000000</v>
      </c>
      <c r="B41" s="4" t="s">
        <v>17</v>
      </c>
      <c r="C41" s="5">
        <f>C42+C44+C45+C47+C51</f>
        <v>11897.033239999999</v>
      </c>
      <c r="D41" s="5">
        <f>D42+D44+D45+D47+D48+D49+D43+D51</f>
        <v>11854.222389999999</v>
      </c>
      <c r="E41" s="5">
        <f t="shared" si="0"/>
        <v>99.640155245964507</v>
      </c>
      <c r="F41" s="5">
        <f t="shared" si="1"/>
        <v>-42.810849999999846</v>
      </c>
      <c r="G41" s="19"/>
    </row>
    <row r="42" spans="1:7" ht="17.25" customHeight="1">
      <c r="A42" s="16">
        <v>2021000000</v>
      </c>
      <c r="B42" s="17" t="s">
        <v>18</v>
      </c>
      <c r="C42" s="12">
        <v>3431.9</v>
      </c>
      <c r="D42" s="253">
        <v>3431.9</v>
      </c>
      <c r="E42" s="9">
        <f t="shared" si="0"/>
        <v>100</v>
      </c>
      <c r="F42" s="9">
        <f t="shared" si="1"/>
        <v>0</v>
      </c>
    </row>
    <row r="43" spans="1:7" ht="15" customHeight="1">
      <c r="A43" s="16">
        <v>2021500200</v>
      </c>
      <c r="B43" s="17" t="s">
        <v>223</v>
      </c>
      <c r="C43" s="254">
        <v>0</v>
      </c>
      <c r="D43" s="20">
        <v>0</v>
      </c>
      <c r="E43" s="9" t="e">
        <f t="shared" si="0"/>
        <v>#DIV/0!</v>
      </c>
      <c r="F43" s="9">
        <f t="shared" si="1"/>
        <v>0</v>
      </c>
    </row>
    <row r="44" spans="1:7">
      <c r="A44" s="16">
        <v>2022000000</v>
      </c>
      <c r="B44" s="17" t="s">
        <v>19</v>
      </c>
      <c r="C44" s="12">
        <v>4194.3995699999996</v>
      </c>
      <c r="D44" s="10">
        <v>4194.3995699999996</v>
      </c>
      <c r="E44" s="9">
        <f t="shared" si="0"/>
        <v>100</v>
      </c>
      <c r="F44" s="9">
        <f t="shared" si="1"/>
        <v>0</v>
      </c>
    </row>
    <row r="45" spans="1:7" ht="15.75" customHeight="1">
      <c r="A45" s="16">
        <v>2023000000</v>
      </c>
      <c r="B45" s="17" t="s">
        <v>20</v>
      </c>
      <c r="C45" s="12">
        <v>269.82522</v>
      </c>
      <c r="D45" s="180">
        <v>269.82522</v>
      </c>
      <c r="E45" s="9">
        <f t="shared" si="0"/>
        <v>100</v>
      </c>
      <c r="F45" s="9">
        <f t="shared" si="1"/>
        <v>0</v>
      </c>
    </row>
    <row r="46" spans="1:7" ht="15.75" customHeight="1">
      <c r="A46" s="16">
        <v>2070503010</v>
      </c>
      <c r="B46" s="17" t="s">
        <v>252</v>
      </c>
      <c r="C46" s="12"/>
      <c r="D46" s="180"/>
      <c r="E46" s="9" t="e">
        <f t="shared" si="0"/>
        <v>#DIV/0!</v>
      </c>
      <c r="F46" s="9">
        <f t="shared" si="1"/>
        <v>0</v>
      </c>
    </row>
    <row r="47" spans="1:7" ht="13.5" customHeight="1">
      <c r="A47" s="16">
        <v>2024000000</v>
      </c>
      <c r="B47" s="17" t="s">
        <v>21</v>
      </c>
      <c r="C47" s="12">
        <v>4000.9084499999999</v>
      </c>
      <c r="D47" s="181">
        <v>3958.0976000000001</v>
      </c>
      <c r="E47" s="9">
        <f t="shared" si="0"/>
        <v>98.929971766787119</v>
      </c>
      <c r="F47" s="9">
        <f t="shared" si="1"/>
        <v>-42.810849999999846</v>
      </c>
    </row>
    <row r="48" spans="1:7" ht="27.75" hidden="1" customHeight="1">
      <c r="A48" s="16">
        <v>2020900000</v>
      </c>
      <c r="B48" s="18" t="s">
        <v>22</v>
      </c>
      <c r="C48" s="12"/>
      <c r="D48" s="181"/>
      <c r="E48" s="9" t="e">
        <f t="shared" si="0"/>
        <v>#DIV/0!</v>
      </c>
      <c r="F48" s="9">
        <f t="shared" si="1"/>
        <v>0</v>
      </c>
    </row>
    <row r="49" spans="1:8" ht="21.75" hidden="1" customHeight="1">
      <c r="A49" s="7">
        <v>2190500005</v>
      </c>
      <c r="B49" s="11" t="s">
        <v>23</v>
      </c>
      <c r="C49" s="14"/>
      <c r="D49" s="14"/>
      <c r="E49" s="5"/>
      <c r="F49" s="5">
        <f>SUM(D49-C49)</f>
        <v>0</v>
      </c>
    </row>
    <row r="50" spans="1:8" s="6" customFormat="1" ht="0.75" customHeight="1">
      <c r="A50" s="3">
        <v>3000000000</v>
      </c>
      <c r="B50" s="13" t="s">
        <v>24</v>
      </c>
      <c r="C50" s="120">
        <v>0</v>
      </c>
      <c r="D50" s="119">
        <v>0</v>
      </c>
      <c r="E50" s="5" t="e">
        <f t="shared" si="0"/>
        <v>#DIV/0!</v>
      </c>
      <c r="F50" s="5">
        <f t="shared" si="1"/>
        <v>0</v>
      </c>
    </row>
    <row r="51" spans="1:8" s="6" customFormat="1" ht="14.25" customHeight="1">
      <c r="A51" s="7">
        <v>2070502010</v>
      </c>
      <c r="B51" s="8" t="s">
        <v>281</v>
      </c>
      <c r="C51" s="209"/>
      <c r="D51" s="210"/>
      <c r="E51" s="9" t="e">
        <f t="shared" si="0"/>
        <v>#DIV/0!</v>
      </c>
      <c r="F51" s="9">
        <f t="shared" si="1"/>
        <v>0</v>
      </c>
    </row>
    <row r="52" spans="1:8" s="6" customFormat="1">
      <c r="A52" s="3"/>
      <c r="B52" s="4" t="s">
        <v>25</v>
      </c>
      <c r="C52" s="240">
        <f>SUM(C40,C41,C50)</f>
        <v>15161.389599999999</v>
      </c>
      <c r="D52" s="241">
        <f>D40+D41</f>
        <v>15714.107359999998</v>
      </c>
      <c r="E52" s="5">
        <f t="shared" si="0"/>
        <v>103.64556135408591</v>
      </c>
      <c r="F52" s="5">
        <f t="shared" si="1"/>
        <v>552.71775999999954</v>
      </c>
      <c r="G52" s="93"/>
      <c r="H52" s="193"/>
    </row>
    <row r="53" spans="1:8" s="6" customFormat="1">
      <c r="A53" s="3"/>
      <c r="B53" s="21" t="s">
        <v>299</v>
      </c>
      <c r="C53" s="265">
        <f>C52-C99</f>
        <v>-942.68691000000035</v>
      </c>
      <c r="D53" s="265">
        <f>D52-D99</f>
        <v>-63.911940000001778</v>
      </c>
      <c r="E53" s="22"/>
      <c r="F53" s="22"/>
    </row>
    <row r="54" spans="1:8" ht="9" customHeight="1">
      <c r="A54" s="23"/>
      <c r="B54" s="24"/>
      <c r="C54" s="177"/>
      <c r="D54" s="25"/>
      <c r="E54" s="26"/>
      <c r="F54" s="27"/>
    </row>
    <row r="55" spans="1:8" ht="55.5" customHeight="1">
      <c r="A55" s="28" t="s">
        <v>0</v>
      </c>
      <c r="B55" s="28" t="s">
        <v>26</v>
      </c>
      <c r="C55" s="72" t="s">
        <v>395</v>
      </c>
      <c r="D55" s="399" t="s">
        <v>410</v>
      </c>
      <c r="E55" s="72" t="s">
        <v>2</v>
      </c>
      <c r="F55" s="73" t="s">
        <v>3</v>
      </c>
    </row>
    <row r="56" spans="1:8">
      <c r="A56" s="29">
        <v>1</v>
      </c>
      <c r="B56" s="28">
        <v>2</v>
      </c>
      <c r="C56" s="86">
        <v>3</v>
      </c>
      <c r="D56" s="86">
        <v>4</v>
      </c>
      <c r="E56" s="86">
        <v>5</v>
      </c>
      <c r="F56" s="86">
        <v>6</v>
      </c>
    </row>
    <row r="57" spans="1:8" s="6" customFormat="1" ht="16.5" customHeight="1">
      <c r="A57" s="30" t="s">
        <v>27</v>
      </c>
      <c r="B57" s="31" t="s">
        <v>28</v>
      </c>
      <c r="C57" s="32">
        <f>C58+C59+C60+C61+C62+C64+C63</f>
        <v>2315.0158499999998</v>
      </c>
      <c r="D57" s="33">
        <f>D58+D59+D60+D61+D62+D64+D63</f>
        <v>2301.27882</v>
      </c>
      <c r="E57" s="34">
        <f>SUM(D57/C57*100)</f>
        <v>99.406611838100375</v>
      </c>
      <c r="F57" s="34">
        <f>SUM(D57-C57)</f>
        <v>-13.737029999999777</v>
      </c>
    </row>
    <row r="58" spans="1:8" s="6" customFormat="1" ht="31.5" hidden="1">
      <c r="A58" s="35" t="s">
        <v>29</v>
      </c>
      <c r="B58" s="36" t="s">
        <v>30</v>
      </c>
      <c r="C58" s="37"/>
      <c r="D58" s="37"/>
      <c r="E58" s="38"/>
      <c r="F58" s="38"/>
    </row>
    <row r="59" spans="1:8" ht="18.75" customHeight="1">
      <c r="A59" s="35" t="s">
        <v>31</v>
      </c>
      <c r="B59" s="39" t="s">
        <v>32</v>
      </c>
      <c r="C59" s="37">
        <v>1894.40372</v>
      </c>
      <c r="D59" s="37">
        <v>1886.66669</v>
      </c>
      <c r="E59" s="38">
        <f t="shared" ref="E59:E99" si="3">SUM(D59/C59*100)</f>
        <v>99.591584944733953</v>
      </c>
      <c r="F59" s="38">
        <f t="shared" ref="F59:F99" si="4">SUM(D59-C59)</f>
        <v>-7.7370300000000043</v>
      </c>
    </row>
    <row r="60" spans="1:8" ht="16.5" hidden="1" customHeight="1">
      <c r="A60" s="35" t="s">
        <v>33</v>
      </c>
      <c r="B60" s="39" t="s">
        <v>34</v>
      </c>
      <c r="C60" s="37"/>
      <c r="D60" s="37"/>
      <c r="E60" s="38"/>
      <c r="F60" s="38">
        <f t="shared" si="4"/>
        <v>0</v>
      </c>
    </row>
    <row r="61" spans="1:8" ht="31.5" hidden="1" customHeight="1">
      <c r="A61" s="35" t="s">
        <v>35</v>
      </c>
      <c r="B61" s="39" t="s">
        <v>36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8" ht="17.25" customHeight="1">
      <c r="A62" s="35" t="s">
        <v>37</v>
      </c>
      <c r="B62" s="39" t="s">
        <v>38</v>
      </c>
      <c r="C62" s="37"/>
      <c r="D62" s="37">
        <v>0</v>
      </c>
      <c r="E62" s="38" t="e">
        <f t="shared" si="3"/>
        <v>#DIV/0!</v>
      </c>
      <c r="F62" s="38">
        <f t="shared" si="4"/>
        <v>0</v>
      </c>
    </row>
    <row r="63" spans="1:8" ht="15.75" customHeight="1">
      <c r="A63" s="35" t="s">
        <v>39</v>
      </c>
      <c r="B63" s="39" t="s">
        <v>40</v>
      </c>
      <c r="C63" s="40">
        <v>1</v>
      </c>
      <c r="D63" s="40">
        <v>0</v>
      </c>
      <c r="E63" s="38">
        <f t="shared" si="3"/>
        <v>0</v>
      </c>
      <c r="F63" s="38">
        <f t="shared" si="4"/>
        <v>-1</v>
      </c>
    </row>
    <row r="64" spans="1:8" ht="15" customHeight="1">
      <c r="A64" s="35" t="s">
        <v>41</v>
      </c>
      <c r="B64" s="39" t="s">
        <v>42</v>
      </c>
      <c r="C64" s="37">
        <v>419.61212999999998</v>
      </c>
      <c r="D64" s="37">
        <v>414.61212999999998</v>
      </c>
      <c r="E64" s="38">
        <f t="shared" si="3"/>
        <v>98.80842338852311</v>
      </c>
      <c r="F64" s="38">
        <f t="shared" si="4"/>
        <v>-5</v>
      </c>
    </row>
    <row r="65" spans="1:7" s="6" customFormat="1">
      <c r="A65" s="41" t="s">
        <v>43</v>
      </c>
      <c r="B65" s="42" t="s">
        <v>44</v>
      </c>
      <c r="C65" s="32">
        <f>C66</f>
        <v>269.82522</v>
      </c>
      <c r="D65" s="32">
        <f>D66</f>
        <v>269.82522</v>
      </c>
      <c r="E65" s="34">
        <f t="shared" si="3"/>
        <v>100</v>
      </c>
      <c r="F65" s="34">
        <f t="shared" si="4"/>
        <v>0</v>
      </c>
    </row>
    <row r="66" spans="1:7">
      <c r="A66" s="43" t="s">
        <v>45</v>
      </c>
      <c r="B66" s="44" t="s">
        <v>46</v>
      </c>
      <c r="C66" s="37">
        <v>269.82522</v>
      </c>
      <c r="D66" s="37">
        <v>269.82522</v>
      </c>
      <c r="E66" s="38">
        <f t="shared" si="3"/>
        <v>100</v>
      </c>
      <c r="F66" s="38">
        <f t="shared" si="4"/>
        <v>0</v>
      </c>
    </row>
    <row r="67" spans="1:7" s="6" customFormat="1" ht="16.5" customHeight="1">
      <c r="A67" s="30" t="s">
        <v>47</v>
      </c>
      <c r="B67" s="31" t="s">
        <v>48</v>
      </c>
      <c r="C67" s="32">
        <f>C71+C70+C72</f>
        <v>20.097239999999999</v>
      </c>
      <c r="D67" s="32">
        <f>D71+D70+D72</f>
        <v>18.097239999999999</v>
      </c>
      <c r="E67" s="34">
        <f t="shared" si="3"/>
        <v>90.048384753329316</v>
      </c>
      <c r="F67" s="34">
        <f t="shared" si="4"/>
        <v>-2</v>
      </c>
    </row>
    <row r="68" spans="1:7" hidden="1">
      <c r="A68" s="35" t="s">
        <v>49</v>
      </c>
      <c r="B68" s="39" t="s">
        <v>50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idden="1">
      <c r="A69" s="45" t="s">
        <v>51</v>
      </c>
      <c r="B69" s="39" t="s">
        <v>52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t="17.25" customHeight="1">
      <c r="A70" s="46" t="s">
        <v>53</v>
      </c>
      <c r="B70" s="47" t="s">
        <v>54</v>
      </c>
      <c r="C70" s="95">
        <v>2.83134</v>
      </c>
      <c r="D70" s="37">
        <v>2.83134</v>
      </c>
      <c r="E70" s="34">
        <f t="shared" si="3"/>
        <v>100</v>
      </c>
      <c r="F70" s="34">
        <f t="shared" si="4"/>
        <v>0</v>
      </c>
    </row>
    <row r="71" spans="1:7" ht="15.75" customHeight="1">
      <c r="A71" s="46" t="s">
        <v>210</v>
      </c>
      <c r="B71" s="47" t="s">
        <v>211</v>
      </c>
      <c r="C71" s="37">
        <v>15.2659</v>
      </c>
      <c r="D71" s="37">
        <v>13.2659</v>
      </c>
      <c r="E71" s="34">
        <f t="shared" si="3"/>
        <v>86.898905403546465</v>
      </c>
      <c r="F71" s="34">
        <f t="shared" si="4"/>
        <v>-2</v>
      </c>
    </row>
    <row r="72" spans="1:7" ht="15.75" customHeight="1">
      <c r="A72" s="46" t="s">
        <v>331</v>
      </c>
      <c r="B72" s="47" t="s">
        <v>334</v>
      </c>
      <c r="C72" s="37">
        <v>2</v>
      </c>
      <c r="D72" s="37">
        <v>2</v>
      </c>
      <c r="E72" s="34">
        <f>SUM(D72/C72*100)</f>
        <v>100</v>
      </c>
      <c r="F72" s="34">
        <f>SUM(D72-C72)</f>
        <v>0</v>
      </c>
    </row>
    <row r="73" spans="1:7" s="6" customFormat="1" ht="12.75" customHeight="1">
      <c r="A73" s="30" t="s">
        <v>55</v>
      </c>
      <c r="B73" s="31" t="s">
        <v>56</v>
      </c>
      <c r="C73" s="48">
        <f>C74+C75+C76+C77</f>
        <v>5626.7911999999997</v>
      </c>
      <c r="D73" s="48">
        <f>SUM(D74:D77)</f>
        <v>5597.89606</v>
      </c>
      <c r="E73" s="34">
        <f t="shared" si="3"/>
        <v>99.486472147749154</v>
      </c>
      <c r="F73" s="34">
        <f t="shared" si="4"/>
        <v>-28.895139999999628</v>
      </c>
    </row>
    <row r="74" spans="1:7" ht="0.75" customHeight="1">
      <c r="A74" s="35" t="s">
        <v>57</v>
      </c>
      <c r="B74" s="39" t="s">
        <v>58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</row>
    <row r="75" spans="1:7" s="6" customFormat="1" ht="12.75" hidden="1" customHeight="1">
      <c r="A75" s="35" t="s">
        <v>59</v>
      </c>
      <c r="B75" s="39" t="s">
        <v>60</v>
      </c>
      <c r="C75" s="49"/>
      <c r="D75" s="37"/>
      <c r="E75" s="38" t="e">
        <f t="shared" si="3"/>
        <v>#DIV/0!</v>
      </c>
      <c r="F75" s="38">
        <f t="shared" si="4"/>
        <v>0</v>
      </c>
      <c r="G75" s="50"/>
    </row>
    <row r="76" spans="1:7" ht="18" customHeight="1">
      <c r="A76" s="35" t="s">
        <v>61</v>
      </c>
      <c r="B76" s="39" t="s">
        <v>62</v>
      </c>
      <c r="C76" s="49">
        <v>5446.7911999999997</v>
      </c>
      <c r="D76" s="37">
        <v>5427.89606</v>
      </c>
      <c r="E76" s="38">
        <f t="shared" si="3"/>
        <v>99.653095936558032</v>
      </c>
      <c r="F76" s="38">
        <f t="shared" si="4"/>
        <v>-18.895139999999628</v>
      </c>
    </row>
    <row r="77" spans="1:7">
      <c r="A77" s="35" t="s">
        <v>63</v>
      </c>
      <c r="B77" s="39" t="s">
        <v>64</v>
      </c>
      <c r="C77" s="49">
        <v>180</v>
      </c>
      <c r="D77" s="37">
        <v>170</v>
      </c>
      <c r="E77" s="38">
        <f t="shared" si="3"/>
        <v>94.444444444444443</v>
      </c>
      <c r="F77" s="38">
        <f t="shared" si="4"/>
        <v>-10</v>
      </c>
    </row>
    <row r="78" spans="1:7" s="6" customFormat="1" ht="15.75" customHeight="1">
      <c r="A78" s="30" t="s">
        <v>65</v>
      </c>
      <c r="B78" s="31" t="s">
        <v>66</v>
      </c>
      <c r="C78" s="32">
        <f>SUM(C79:C81)</f>
        <v>5876.0360000000001</v>
      </c>
      <c r="D78" s="32">
        <f>SUM(D79:D81)</f>
        <v>5594.6333800000002</v>
      </c>
      <c r="E78" s="34">
        <f t="shared" si="3"/>
        <v>95.211012662277767</v>
      </c>
      <c r="F78" s="34">
        <f t="shared" si="4"/>
        <v>-281.40261999999984</v>
      </c>
    </row>
    <row r="79" spans="1:7" hidden="1">
      <c r="A79" s="35" t="s">
        <v>67</v>
      </c>
      <c r="B79" s="51" t="s">
        <v>68</v>
      </c>
      <c r="C79" s="37">
        <v>0</v>
      </c>
      <c r="D79" s="37">
        <v>0</v>
      </c>
      <c r="E79" s="38" t="e">
        <f t="shared" si="3"/>
        <v>#DIV/0!</v>
      </c>
      <c r="F79" s="38">
        <f t="shared" si="4"/>
        <v>0</v>
      </c>
    </row>
    <row r="80" spans="1:7" ht="20.25" customHeight="1">
      <c r="A80" s="35" t="s">
        <v>69</v>
      </c>
      <c r="B80" s="51" t="s">
        <v>70</v>
      </c>
      <c r="C80" s="37">
        <v>3455.25</v>
      </c>
      <c r="D80" s="37">
        <v>3203.5</v>
      </c>
      <c r="E80" s="38">
        <f t="shared" si="3"/>
        <v>92.71398596338905</v>
      </c>
      <c r="F80" s="38">
        <f t="shared" si="4"/>
        <v>-251.75</v>
      </c>
    </row>
    <row r="81" spans="1:6">
      <c r="A81" s="35" t="s">
        <v>71</v>
      </c>
      <c r="B81" s="39" t="s">
        <v>72</v>
      </c>
      <c r="C81" s="37">
        <v>2420.7860000000001</v>
      </c>
      <c r="D81" s="37">
        <v>2391.1333800000002</v>
      </c>
      <c r="E81" s="38">
        <f>SUM(D81/C81*100)</f>
        <v>98.775082968920017</v>
      </c>
      <c r="F81" s="38">
        <f t="shared" si="4"/>
        <v>-29.652619999999843</v>
      </c>
    </row>
    <row r="82" spans="1:6" s="6" customFormat="1">
      <c r="A82" s="30" t="s">
        <v>81</v>
      </c>
      <c r="B82" s="31" t="s">
        <v>82</v>
      </c>
      <c r="C82" s="32">
        <f>C83</f>
        <v>1974.3109999999999</v>
      </c>
      <c r="D82" s="32">
        <f>SUM(D83)</f>
        <v>1974.2885799999999</v>
      </c>
      <c r="E82" s="34">
        <f t="shared" si="3"/>
        <v>99.998864413965165</v>
      </c>
      <c r="F82" s="34">
        <f t="shared" si="4"/>
        <v>-2.2420000000010987E-2</v>
      </c>
    </row>
    <row r="83" spans="1:6" ht="18.75" customHeight="1">
      <c r="A83" s="35" t="s">
        <v>83</v>
      </c>
      <c r="B83" s="39" t="s">
        <v>225</v>
      </c>
      <c r="C83" s="37">
        <v>1974.3109999999999</v>
      </c>
      <c r="D83" s="37">
        <v>1974.2885799999999</v>
      </c>
      <c r="E83" s="38">
        <f t="shared" si="3"/>
        <v>99.998864413965165</v>
      </c>
      <c r="F83" s="38">
        <f t="shared" si="4"/>
        <v>-2.2420000000010987E-2</v>
      </c>
    </row>
    <row r="84" spans="1:6" s="6" customFormat="1" ht="0.75" hidden="1" customHeight="1">
      <c r="A84" s="52">
        <v>1000</v>
      </c>
      <c r="B84" s="31" t="s">
        <v>84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15" hidden="1" customHeight="1">
      <c r="A85" s="53">
        <v>1001</v>
      </c>
      <c r="B85" s="54" t="s">
        <v>85</v>
      </c>
      <c r="C85" s="37"/>
      <c r="D85" s="37"/>
      <c r="E85" s="38" t="e">
        <f t="shared" si="3"/>
        <v>#DIV/0!</v>
      </c>
      <c r="F85" s="38">
        <f t="shared" si="4"/>
        <v>0</v>
      </c>
    </row>
    <row r="86" spans="1:6" ht="14.25" hidden="1" customHeight="1">
      <c r="A86" s="53">
        <v>1003</v>
      </c>
      <c r="B86" s="54" t="s">
        <v>86</v>
      </c>
      <c r="C86" s="37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.5" hidden="1" customHeight="1">
      <c r="A87" s="53">
        <v>1004</v>
      </c>
      <c r="B87" s="54" t="s">
        <v>87</v>
      </c>
      <c r="C87" s="37"/>
      <c r="D87" s="55"/>
      <c r="E87" s="38" t="e">
        <f t="shared" si="3"/>
        <v>#DIV/0!</v>
      </c>
      <c r="F87" s="38">
        <f t="shared" si="4"/>
        <v>0</v>
      </c>
    </row>
    <row r="88" spans="1:6" ht="10.5" hidden="1" customHeight="1">
      <c r="A88" s="35" t="s">
        <v>88</v>
      </c>
      <c r="B88" s="39" t="s">
        <v>89</v>
      </c>
      <c r="C88" s="37"/>
      <c r="D88" s="37"/>
      <c r="E88" s="38"/>
      <c r="F88" s="38">
        <f t="shared" si="4"/>
        <v>0</v>
      </c>
    </row>
    <row r="89" spans="1:6">
      <c r="A89" s="30" t="s">
        <v>90</v>
      </c>
      <c r="B89" s="31" t="s">
        <v>91</v>
      </c>
      <c r="C89" s="32">
        <f>C90+C91+C92+C93+C94</f>
        <v>22</v>
      </c>
      <c r="D89" s="32">
        <f>D90+D91+D92+D93+D94</f>
        <v>22</v>
      </c>
      <c r="E89" s="38">
        <f t="shared" si="3"/>
        <v>100</v>
      </c>
      <c r="F89" s="22">
        <f>F90+F91+F92+F93+F94</f>
        <v>0</v>
      </c>
    </row>
    <row r="90" spans="1:6" ht="17.25" customHeight="1">
      <c r="A90" s="35" t="s">
        <v>92</v>
      </c>
      <c r="B90" s="39" t="s">
        <v>93</v>
      </c>
      <c r="C90" s="37">
        <v>22</v>
      </c>
      <c r="D90" s="37">
        <v>22</v>
      </c>
      <c r="E90" s="38">
        <f t="shared" si="3"/>
        <v>100</v>
      </c>
      <c r="F90" s="38">
        <f>SUM(D90-C90)</f>
        <v>0</v>
      </c>
    </row>
    <row r="91" spans="1:6" ht="15.75" hidden="1" customHeight="1">
      <c r="A91" s="35" t="s">
        <v>94</v>
      </c>
      <c r="B91" s="39" t="s">
        <v>95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15.75" hidden="1" customHeight="1">
      <c r="A92" s="35" t="s">
        <v>96</v>
      </c>
      <c r="B92" s="39" t="s">
        <v>97</v>
      </c>
      <c r="C92" s="37"/>
      <c r="D92" s="37"/>
      <c r="E92" s="38" t="e">
        <f t="shared" si="3"/>
        <v>#DIV/0!</v>
      </c>
      <c r="F92" s="38"/>
    </row>
    <row r="93" spans="1:6" ht="15.75" hidden="1" customHeight="1">
      <c r="A93" s="35" t="s">
        <v>98</v>
      </c>
      <c r="B93" s="39" t="s">
        <v>99</v>
      </c>
      <c r="C93" s="37"/>
      <c r="D93" s="37"/>
      <c r="E93" s="38" t="e">
        <f t="shared" si="3"/>
        <v>#DIV/0!</v>
      </c>
      <c r="F93" s="38"/>
    </row>
    <row r="94" spans="1:6" ht="15.75" hidden="1" customHeight="1">
      <c r="A94" s="35" t="s">
        <v>100</v>
      </c>
      <c r="B94" s="39" t="s">
        <v>101</v>
      </c>
      <c r="C94" s="37"/>
      <c r="D94" s="37"/>
      <c r="E94" s="38" t="e">
        <f t="shared" si="3"/>
        <v>#DIV/0!</v>
      </c>
      <c r="F94" s="38"/>
    </row>
    <row r="95" spans="1:6" s="6" customFormat="1" ht="15.75" hidden="1" customHeight="1">
      <c r="A95" s="52">
        <v>1400</v>
      </c>
      <c r="B95" s="56" t="s">
        <v>109</v>
      </c>
      <c r="C95" s="48">
        <f>C96+C97+C98</f>
        <v>0</v>
      </c>
      <c r="D95" s="48">
        <f>SUM(D96:D98)</f>
        <v>0</v>
      </c>
      <c r="E95" s="34" t="e">
        <f t="shared" si="3"/>
        <v>#DIV/0!</v>
      </c>
      <c r="F95" s="34">
        <f t="shared" si="4"/>
        <v>0</v>
      </c>
    </row>
    <row r="96" spans="1:6" hidden="1">
      <c r="A96" s="53">
        <v>1401</v>
      </c>
      <c r="B96" s="54" t="s">
        <v>110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8" hidden="1">
      <c r="A97" s="53">
        <v>1402</v>
      </c>
      <c r="B97" s="54" t="s">
        <v>111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8" ht="16.5" hidden="1" customHeight="1">
      <c r="A98" s="53">
        <v>1403</v>
      </c>
      <c r="B98" s="54" t="s">
        <v>112</v>
      </c>
      <c r="C98" s="49">
        <v>0</v>
      </c>
      <c r="D98" s="37">
        <v>0</v>
      </c>
      <c r="E98" s="38" t="e">
        <f t="shared" si="3"/>
        <v>#DIV/0!</v>
      </c>
      <c r="F98" s="38">
        <f t="shared" si="4"/>
        <v>0</v>
      </c>
    </row>
    <row r="99" spans="1:8" s="6" customFormat="1" ht="20.25" customHeight="1">
      <c r="A99" s="52"/>
      <c r="B99" s="57" t="s">
        <v>113</v>
      </c>
      <c r="C99" s="246">
        <f>C57+C65+C67+C73+C78+C82+C84+C89+C95</f>
        <v>16104.076509999999</v>
      </c>
      <c r="D99" s="246">
        <f>D57+D65+D67+D73+D78+D82+D84+D89+D95</f>
        <v>15778.0193</v>
      </c>
      <c r="E99" s="34">
        <f t="shared" si="3"/>
        <v>97.975312587483486</v>
      </c>
      <c r="F99" s="34">
        <f t="shared" si="4"/>
        <v>-326.05720999999903</v>
      </c>
      <c r="G99" s="193"/>
      <c r="H99" s="146"/>
    </row>
    <row r="100" spans="1:8" ht="13.5" customHeight="1">
      <c r="C100" s="115"/>
      <c r="D100" s="61"/>
    </row>
    <row r="101" spans="1:8" s="65" customFormat="1" ht="12.75">
      <c r="A101" s="63" t="s">
        <v>114</v>
      </c>
      <c r="B101" s="63"/>
      <c r="C101" s="132"/>
      <c r="D101" s="132"/>
    </row>
    <row r="102" spans="1:8" s="65" customFormat="1" ht="12.75">
      <c r="A102" s="66" t="s">
        <v>115</v>
      </c>
      <c r="B102" s="66"/>
      <c r="C102" s="117" t="s">
        <v>116</v>
      </c>
    </row>
    <row r="104" spans="1:8" ht="5.25" customHeight="1"/>
    <row r="143" hidden="1"/>
  </sheetData>
  <customSheetViews>
    <customSheetView guid="{61528DAC-5C4C-48F4-ADE2-8A724B05A086}" scale="70" showPageBreaks="1" printArea="1" hiddenRows="1" state="hidden" view="pageBreakPreview" topLeftCell="A33">
      <selection activeCell="D64" sqref="D64"/>
      <pageMargins left="0.70866141732283472" right="0.70866141732283472" top="0.74803149606299213" bottom="0.74803149606299213" header="0.31496062992125984" footer="0.31496062992125984"/>
      <pageSetup paperSize="9" scale="54" orientation="portrait" r:id="rId1"/>
    </customSheetView>
    <customSheetView guid="{5C539BE6-C8E0-453F-AB5E-9E58094195EA}" scale="70" showPageBreaks="1" printArea="1" hiddenRows="1" view="pageBreakPreview" topLeftCell="A32">
      <selection activeCell="C82" sqref="C82"/>
      <pageMargins left="0.70866141732283472" right="0.70866141732283472" top="0.74803149606299213" bottom="0.74803149606299213" header="0.31496062992125984" footer="0.31496062992125984"/>
      <pageSetup paperSize="9" scale="54" orientation="portrait" r:id="rId2"/>
    </customSheetView>
    <customSheetView guid="{42584DC0-1D41-4C93-9B38-C388E7B8DAC4}" scale="70" showPageBreaks="1" printArea="1" hiddenRows="1" view="pageBreakPreview">
      <selection activeCell="G7" sqref="G7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A54C432C-6C68-4B53-A75C-446EB3A61B2B}" scale="70" showPageBreaks="1" printArea="1" hiddenRows="1" view="pageBreakPreview" topLeftCell="A15">
      <selection activeCell="D28" sqref="D28"/>
      <pageMargins left="0.70866141732283472" right="0.70866141732283472" top="0.74803149606299213" bottom="0.74803149606299213" header="0.31496062992125984" footer="0.31496062992125984"/>
      <pageSetup paperSize="9" scale="59" orientation="portrait" r:id="rId4"/>
    </customSheetView>
    <customSheetView guid="{1A52382B-3765-4E8C-903F-6B8919B7242E}" showPageBreaks="1" printArea="1" hiddenRows="1" topLeftCell="A47">
      <selection activeCell="C57" sqref="C57:D99"/>
      <pageMargins left="0.7" right="0.7" top="0.75" bottom="0.75" header="0.3" footer="0.3"/>
      <pageSetup paperSize="9" scale="54" orientation="portrait" r:id="rId5"/>
    </customSheetView>
    <customSheetView guid="{B31C8DB7-3E78-4144-A6B5-8DE36DE63F0E}" showPageBreaks="1" printArea="1" hiddenRows="1" topLeftCell="A29">
      <selection activeCell="D81" sqref="D81"/>
      <pageMargins left="0.7" right="0.7" top="0.75" bottom="0.75" header="0.3" footer="0.3"/>
      <pageSetup paperSize="9" scale="54" orientation="portrait" r:id="rId6"/>
    </customSheetView>
    <customSheetView guid="{5BFCA170-DEAE-4D2C-98A0-1E68B427AC01}" showPageBreaks="1" printArea="1" hiddenRows="1" topLeftCell="A30">
      <selection activeCell="D51" sqref="D51"/>
      <pageMargins left="0.7" right="0.7" top="0.75" bottom="0.75" header="0.3" footer="0.3"/>
      <pageSetup paperSize="9" scale="54" orientation="portrait" r:id="rId7"/>
    </customSheetView>
    <customSheetView guid="{B30CE22D-C12F-4E12-8BB9-3AAE0A6991CC}" scale="70" showPageBreaks="1" printArea="1" hiddenRows="1" view="pageBreakPreview">
      <selection activeCell="C45" sqref="C45"/>
      <pageMargins left="0.70866141732283472" right="0.70866141732283472" top="0.74803149606299213" bottom="0.74803149606299213" header="0.31496062992125984" footer="0.31496062992125984"/>
      <pageSetup paperSize="9" scale="51" orientation="portrait" r:id="rId8"/>
    </customSheetView>
    <customSheetView guid="{1718F1EE-9F48-4DBE-9531-3B70F9C4A5DD}" scale="70" showPageBreaks="1" printArea="1" hiddenRows="1" view="pageBreakPreview">
      <selection activeCell="D3" sqref="D3"/>
      <pageMargins left="0.7" right="0.7" top="0.75" bottom="0.75" header="0.3" footer="0.3"/>
      <pageSetup paperSize="9" scale="39" orientation="portrait" r:id="rId9"/>
    </customSheetView>
    <customSheetView guid="{3DCB9AAA-F09C-4EA6-B992-F93E466D374A}" printArea="1" hiddenRows="1" topLeftCell="A51">
      <selection activeCell="B100" sqref="B100"/>
      <pageMargins left="0.7" right="0.7" top="0.75" bottom="0.75" header="0.3" footer="0.3"/>
      <pageSetup paperSize="9" scale="54" orientation="portrait" r:id="rId10"/>
    </customSheetView>
    <customSheetView guid="{F85EE840-0C31-454A-8951-832C2E9E0600}" scale="70" showPageBreaks="1" printArea="1" hiddenRows="1" state="hidden" view="pageBreakPreview" topLeftCell="A30">
      <selection activeCell="C69" sqref="C69"/>
      <pageMargins left="0.70866141732283472" right="0.70866141732283472" top="0.74803149606299213" bottom="0.74803149606299213" header="0.31496062992125984" footer="0.31496062992125984"/>
      <pageSetup paperSize="9" scale="54" orientation="portrait" r:id="rId11"/>
    </customSheetView>
    <customSheetView guid="{F1E84C44-1ACD-474A-BDE0-C7088DB6C590}" scale="70" showPageBreaks="1" printArea="1" hiddenRows="1" state="hidden" view="pageBreakPreview" topLeftCell="A33">
      <selection activeCell="D64" sqref="D64"/>
      <pageMargins left="0.70866141732283472" right="0.70866141732283472" top="0.74803149606299213" bottom="0.74803149606299213" header="0.31496062992125984" footer="0.31496062992125984"/>
      <pageSetup paperSize="9" scale="54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4" orientation="portrait" r:id="rId13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FT33"/>
  <sheetViews>
    <sheetView view="pageBreakPreview" topLeftCell="DT4" zoomScale="70" zoomScaleSheetLayoutView="70" workbookViewId="0">
      <selection activeCell="EG18" sqref="EG18"/>
    </sheetView>
  </sheetViews>
  <sheetFormatPr defaultRowHeight="15"/>
  <cols>
    <col min="1" max="1" width="6.140625" style="148" customWidth="1"/>
    <col min="2" max="2" width="26.42578125" style="148" customWidth="1"/>
    <col min="3" max="3" width="17" style="148" customWidth="1"/>
    <col min="4" max="4" width="18.85546875" style="149" customWidth="1"/>
    <col min="5" max="5" width="11.42578125" style="148" customWidth="1"/>
    <col min="6" max="6" width="15.42578125" style="148" customWidth="1"/>
    <col min="7" max="7" width="17.140625" style="148" customWidth="1"/>
    <col min="8" max="9" width="11" style="148" customWidth="1"/>
    <col min="10" max="10" width="6.140625" style="148" customWidth="1"/>
    <col min="11" max="11" width="6.5703125" style="148" customWidth="1"/>
    <col min="12" max="12" width="15.5703125" style="148" customWidth="1"/>
    <col min="13" max="13" width="15.140625" style="148" customWidth="1"/>
    <col min="14" max="16" width="11.140625" style="148" customWidth="1"/>
    <col min="17" max="17" width="6.28515625" style="148" customWidth="1"/>
    <col min="18" max="18" width="11.140625" style="148" customWidth="1"/>
    <col min="19" max="19" width="11.5703125" style="148" customWidth="1"/>
    <col min="20" max="20" width="11.140625" style="148" customWidth="1"/>
    <col min="21" max="21" width="9" style="148" customWidth="1"/>
    <col min="22" max="23" width="10.140625" style="148" customWidth="1"/>
    <col min="24" max="24" width="14.85546875" style="148" customWidth="1"/>
    <col min="25" max="25" width="13.85546875" style="148" customWidth="1"/>
    <col min="26" max="26" width="10" style="148" customWidth="1"/>
    <col min="27" max="27" width="10.5703125" style="148" customWidth="1"/>
    <col min="28" max="28" width="12.140625" style="148" customWidth="1"/>
    <col min="29" max="29" width="12.28515625" style="148" customWidth="1"/>
    <col min="30" max="30" width="13.5703125" style="148" customWidth="1"/>
    <col min="31" max="31" width="13.42578125" style="148" customWidth="1"/>
    <col min="32" max="32" width="12.5703125" style="148" customWidth="1"/>
    <col min="33" max="34" width="14.85546875" style="148" customWidth="1"/>
    <col min="35" max="35" width="10.7109375" style="148" customWidth="1"/>
    <col min="36" max="36" width="17" style="148" customWidth="1"/>
    <col min="37" max="37" width="15.7109375" style="148" customWidth="1"/>
    <col min="38" max="38" width="10" style="148" customWidth="1"/>
    <col min="39" max="39" width="13.85546875" style="148" customWidth="1"/>
    <col min="40" max="40" width="12.28515625" style="148" customWidth="1"/>
    <col min="41" max="41" width="11.85546875" style="148" customWidth="1"/>
    <col min="42" max="42" width="11" style="148" customWidth="1"/>
    <col min="43" max="43" width="11.85546875" style="148" customWidth="1"/>
    <col min="44" max="44" width="13.7109375" style="148" customWidth="1"/>
    <col min="45" max="45" width="12" style="148" customWidth="1"/>
    <col min="46" max="46" width="13.5703125" style="148" customWidth="1"/>
    <col min="47" max="47" width="16.28515625" style="148" customWidth="1"/>
    <col min="48" max="48" width="14.28515625" style="148" customWidth="1"/>
    <col min="49" max="49" width="15.42578125" style="148" customWidth="1"/>
    <col min="50" max="50" width="11" style="148" customWidth="1"/>
    <col min="51" max="51" width="14.42578125" style="148" customWidth="1"/>
    <col min="52" max="52" width="16" style="148" customWidth="1"/>
    <col min="53" max="53" width="12.42578125" style="148" customWidth="1"/>
    <col min="54" max="54" width="9.42578125" style="148" hidden="1" customWidth="1"/>
    <col min="55" max="55" width="9.7109375" style="148" hidden="1" customWidth="1"/>
    <col min="56" max="56" width="11.85546875" style="148" hidden="1" customWidth="1"/>
    <col min="57" max="57" width="13.85546875" style="148" customWidth="1"/>
    <col min="58" max="58" width="15.140625" style="148" customWidth="1"/>
    <col min="59" max="59" width="11.7109375" style="148" customWidth="1"/>
    <col min="60" max="62" width="9.85546875" style="148" hidden="1" customWidth="1"/>
    <col min="63" max="63" width="17.42578125" style="148" customWidth="1"/>
    <col min="64" max="64" width="14" style="148" customWidth="1"/>
    <col min="65" max="65" width="16" style="148" customWidth="1"/>
    <col min="66" max="67" width="9.7109375" style="148" hidden="1" customWidth="1"/>
    <col min="68" max="68" width="17.7109375" style="148" hidden="1" customWidth="1"/>
    <col min="69" max="69" width="0.42578125" style="148" customWidth="1"/>
    <col min="70" max="70" width="20.5703125" style="148" hidden="1" customWidth="1"/>
    <col min="71" max="71" width="10.140625" style="148" hidden="1" customWidth="1"/>
    <col min="72" max="72" width="12.7109375" style="148" customWidth="1"/>
    <col min="73" max="73" width="11.5703125" style="148" customWidth="1"/>
    <col min="74" max="74" width="16.140625" style="148" customWidth="1"/>
    <col min="75" max="75" width="16.28515625" style="148" customWidth="1"/>
    <col min="76" max="76" width="14.7109375" style="148" customWidth="1"/>
    <col min="77" max="77" width="12.42578125" style="148" customWidth="1"/>
    <col min="78" max="79" width="9.7109375" style="148" hidden="1" customWidth="1"/>
    <col min="80" max="80" width="9.5703125" style="148" hidden="1" customWidth="1"/>
    <col min="81" max="81" width="9.42578125" style="148" hidden="1" customWidth="1"/>
    <col min="82" max="82" width="9.7109375" style="148" hidden="1" customWidth="1"/>
    <col min="83" max="83" width="10.140625" style="148" hidden="1" customWidth="1"/>
    <col min="84" max="84" width="16.140625" style="148" customWidth="1"/>
    <col min="85" max="85" width="16.7109375" style="148" customWidth="1"/>
    <col min="86" max="86" width="10" style="148" customWidth="1"/>
    <col min="87" max="87" width="16.42578125" style="148" customWidth="1"/>
    <col min="88" max="88" width="15.7109375" style="148" customWidth="1"/>
    <col min="89" max="89" width="10.140625" style="148" customWidth="1"/>
    <col min="90" max="90" width="10" style="148" customWidth="1"/>
    <col min="91" max="91" width="9.85546875" style="148" customWidth="1"/>
    <col min="92" max="92" width="11.7109375" style="148" customWidth="1"/>
    <col min="93" max="93" width="18.5703125" style="148" customWidth="1"/>
    <col min="94" max="94" width="16.85546875" style="148" customWidth="1"/>
    <col min="95" max="95" width="10" style="148" customWidth="1"/>
    <col min="96" max="96" width="13.5703125" style="148" customWidth="1"/>
    <col min="97" max="97" width="13.85546875" style="148" customWidth="1"/>
    <col min="98" max="98" width="11.7109375" style="148" customWidth="1"/>
    <col min="99" max="100" width="16.42578125" style="148" customWidth="1"/>
    <col min="101" max="101" width="12.85546875" style="148" customWidth="1"/>
    <col min="102" max="102" width="13.28515625" style="148" customWidth="1"/>
    <col min="103" max="103" width="13.5703125" style="148" customWidth="1"/>
    <col min="104" max="104" width="11.5703125" style="148" customWidth="1"/>
    <col min="105" max="105" width="13.140625" style="148" bestFit="1" customWidth="1"/>
    <col min="106" max="106" width="14.42578125" style="148" customWidth="1"/>
    <col min="107" max="107" width="14.28515625" style="148" customWidth="1"/>
    <col min="108" max="109" width="9.85546875" style="148" hidden="1" customWidth="1"/>
    <col min="110" max="110" width="14.42578125" style="148" hidden="1" customWidth="1"/>
    <col min="111" max="112" width="9.85546875" style="148" hidden="1" customWidth="1"/>
    <col min="113" max="113" width="14.42578125" style="148" hidden="1" customWidth="1"/>
    <col min="114" max="115" width="9.85546875" style="148" hidden="1" customWidth="1"/>
    <col min="116" max="116" width="14.42578125" style="148" hidden="1" customWidth="1"/>
    <col min="117" max="117" width="16.140625" style="148" customWidth="1"/>
    <col min="118" max="118" width="20.28515625" style="148" customWidth="1"/>
    <col min="119" max="119" width="13.140625" style="148" bestFit="1" customWidth="1"/>
    <col min="120" max="120" width="15.85546875" style="148" customWidth="1"/>
    <col min="121" max="121" width="15" style="148" customWidth="1"/>
    <col min="122" max="122" width="13.28515625" style="148" customWidth="1"/>
    <col min="123" max="123" width="16.7109375" style="148" customWidth="1"/>
    <col min="124" max="124" width="16.85546875" style="148" customWidth="1"/>
    <col min="125" max="125" width="12.28515625" style="148" customWidth="1"/>
    <col min="126" max="126" width="12" style="148" customWidth="1"/>
    <col min="127" max="127" width="11.42578125" style="148" customWidth="1"/>
    <col min="128" max="128" width="13.85546875" style="148" customWidth="1"/>
    <col min="129" max="129" width="11.140625" style="148" customWidth="1"/>
    <col min="130" max="130" width="13.7109375" style="148" customWidth="1"/>
    <col min="131" max="131" width="10.140625" style="148" customWidth="1"/>
    <col min="132" max="132" width="16" style="148" customWidth="1"/>
    <col min="133" max="133" width="14.28515625" style="148" customWidth="1"/>
    <col min="134" max="134" width="10.140625" style="148" customWidth="1"/>
    <col min="135" max="135" width="15.140625" style="148" customWidth="1"/>
    <col min="136" max="136" width="18.5703125" style="148" customWidth="1"/>
    <col min="137" max="137" width="11.140625" style="148" customWidth="1"/>
    <col min="138" max="138" width="15.28515625" style="148" customWidth="1"/>
    <col min="139" max="139" width="12.42578125" style="148" customWidth="1"/>
    <col min="140" max="140" width="10.140625" style="148" customWidth="1"/>
    <col min="141" max="141" width="16" style="148" customWidth="1"/>
    <col min="142" max="142" width="14.85546875" style="148" customWidth="1"/>
    <col min="143" max="143" width="10.5703125" style="148" customWidth="1"/>
    <col min="144" max="144" width="17.42578125" style="148" customWidth="1"/>
    <col min="145" max="145" width="15.85546875" style="148" customWidth="1"/>
    <col min="146" max="146" width="8.7109375" style="148" customWidth="1"/>
    <col min="147" max="147" width="14.5703125" style="148" customWidth="1"/>
    <col min="148" max="148" width="14.7109375" style="148" customWidth="1"/>
    <col min="149" max="150" width="10.140625" style="148" customWidth="1"/>
    <col min="151" max="151" width="10.7109375" style="148" customWidth="1"/>
    <col min="152" max="152" width="11.42578125" style="148" customWidth="1"/>
    <col min="153" max="153" width="12" style="148" customWidth="1"/>
    <col min="154" max="154" width="12.5703125" style="148" customWidth="1"/>
    <col min="155" max="155" width="11" style="148" customWidth="1"/>
    <col min="156" max="156" width="9.85546875" style="148" customWidth="1"/>
    <col min="157" max="157" width="9" style="148" customWidth="1"/>
    <col min="158" max="158" width="11.28515625" style="148" customWidth="1"/>
    <col min="159" max="159" width="17.85546875" style="148" customWidth="1"/>
    <col min="160" max="160" width="15.5703125" style="148" customWidth="1"/>
    <col min="161" max="161" width="12.7109375" style="148" customWidth="1"/>
    <col min="162" max="162" width="14.85546875" style="148" customWidth="1"/>
    <col min="163" max="16384" width="9.140625" style="148"/>
  </cols>
  <sheetData>
    <row r="1" spans="1:165" ht="18" customHeight="1">
      <c r="AD1" s="575" t="s">
        <v>130</v>
      </c>
      <c r="AE1" s="575"/>
      <c r="AF1" s="575"/>
      <c r="AG1" s="151"/>
      <c r="AH1" s="151"/>
      <c r="AI1" s="151"/>
      <c r="AJ1" s="570"/>
      <c r="AK1" s="570"/>
      <c r="AL1" s="570"/>
      <c r="AM1" s="152"/>
      <c r="AN1" s="152"/>
      <c r="AO1" s="152"/>
      <c r="AP1" s="152"/>
      <c r="AQ1" s="152"/>
      <c r="AR1" s="152"/>
    </row>
    <row r="2" spans="1:165" ht="19.5" customHeight="1">
      <c r="AD2" s="152" t="s">
        <v>131</v>
      </c>
      <c r="AE2" s="152"/>
      <c r="AF2" s="152"/>
      <c r="AG2" s="150"/>
      <c r="AH2" s="150"/>
      <c r="AI2" s="150"/>
      <c r="AJ2" s="570"/>
      <c r="AK2" s="570"/>
      <c r="AL2" s="570"/>
      <c r="AM2" s="152"/>
      <c r="AN2" s="152"/>
      <c r="AO2" s="152"/>
      <c r="AP2" s="152"/>
      <c r="AQ2" s="152"/>
      <c r="AR2" s="152"/>
    </row>
    <row r="3" spans="1:165" ht="30.75" customHeight="1">
      <c r="A3" s="153"/>
      <c r="B3" s="340"/>
      <c r="C3" s="340"/>
      <c r="D3" s="341"/>
      <c r="E3" s="340"/>
      <c r="F3" s="340"/>
      <c r="G3" s="340"/>
      <c r="H3" s="340"/>
      <c r="I3" s="340"/>
      <c r="J3" s="340"/>
      <c r="K3" s="340"/>
      <c r="L3" s="340"/>
      <c r="M3" s="342"/>
      <c r="N3" s="342"/>
      <c r="O3" s="342"/>
      <c r="P3" s="342"/>
      <c r="Q3" s="342"/>
      <c r="R3" s="342"/>
      <c r="S3" s="342"/>
      <c r="T3" s="342"/>
      <c r="U3" s="342"/>
      <c r="V3" s="342"/>
      <c r="W3" s="342"/>
      <c r="X3" s="342"/>
      <c r="Y3" s="342"/>
      <c r="Z3" s="342"/>
      <c r="AA3" s="342"/>
      <c r="AB3" s="342"/>
      <c r="AC3" s="342"/>
      <c r="AD3" s="580" t="s">
        <v>132</v>
      </c>
      <c r="AE3" s="580"/>
      <c r="AF3" s="580"/>
      <c r="AG3" s="153"/>
      <c r="AH3" s="153"/>
      <c r="AI3" s="153"/>
      <c r="AJ3" s="574"/>
      <c r="AK3" s="574"/>
      <c r="AL3" s="574"/>
      <c r="AM3" s="154"/>
      <c r="AN3" s="154"/>
      <c r="AO3" s="154"/>
      <c r="AP3" s="154"/>
      <c r="AQ3" s="154"/>
      <c r="AR3" s="154"/>
      <c r="AS3" s="153"/>
      <c r="AT3" s="153"/>
      <c r="AU3" s="153"/>
      <c r="AV3" s="153"/>
      <c r="AW3" s="153"/>
      <c r="AX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  <c r="BM3" s="153"/>
      <c r="BN3" s="153"/>
      <c r="BO3" s="153"/>
      <c r="BP3" s="153"/>
      <c r="BQ3" s="153"/>
      <c r="BR3" s="153"/>
      <c r="BS3" s="153"/>
      <c r="BT3" s="153"/>
      <c r="BU3" s="153"/>
      <c r="BV3" s="153"/>
      <c r="BW3" s="153"/>
      <c r="BX3" s="153"/>
      <c r="BY3" s="153"/>
      <c r="BZ3" s="153"/>
      <c r="CA3" s="153"/>
      <c r="CB3" s="153"/>
      <c r="CC3" s="153"/>
      <c r="CD3" s="153"/>
      <c r="CE3" s="153"/>
      <c r="CF3" s="153"/>
      <c r="CG3" s="153"/>
      <c r="CH3" s="153"/>
      <c r="CI3" s="153"/>
      <c r="CJ3" s="153"/>
      <c r="CK3" s="153"/>
      <c r="CL3" s="153"/>
      <c r="CM3" s="153"/>
      <c r="CN3" s="153"/>
      <c r="CO3" s="153"/>
      <c r="CP3" s="153"/>
      <c r="CQ3" s="153"/>
      <c r="CR3" s="153"/>
      <c r="CS3" s="153"/>
      <c r="CT3" s="153"/>
      <c r="CU3" s="153"/>
      <c r="CV3" s="153"/>
      <c r="CW3" s="153"/>
      <c r="CX3" s="153"/>
      <c r="CY3" s="153"/>
      <c r="CZ3" s="153"/>
      <c r="DA3" s="153"/>
      <c r="DB3" s="153"/>
      <c r="DC3" s="153"/>
      <c r="DD3" s="153"/>
      <c r="DE3" s="153"/>
      <c r="DF3" s="153"/>
      <c r="DG3" s="153"/>
      <c r="DH3" s="153"/>
      <c r="DI3" s="153"/>
      <c r="DJ3" s="153"/>
      <c r="DK3" s="153"/>
      <c r="DL3" s="153"/>
      <c r="DM3" s="153"/>
      <c r="DN3" s="153"/>
      <c r="DO3" s="153"/>
      <c r="DP3" s="153"/>
      <c r="DQ3" s="153"/>
      <c r="DR3" s="153"/>
      <c r="DS3" s="153"/>
      <c r="DT3" s="153"/>
      <c r="DU3" s="153"/>
      <c r="DV3" s="153"/>
      <c r="DW3" s="153"/>
      <c r="DX3" s="153"/>
      <c r="DY3" s="153"/>
      <c r="DZ3" s="153"/>
      <c r="EA3" s="153"/>
      <c r="EB3" s="153"/>
      <c r="EC3" s="153"/>
      <c r="ED3" s="153"/>
      <c r="EE3" s="153"/>
      <c r="EF3" s="153"/>
      <c r="EG3" s="153"/>
      <c r="EH3" s="153"/>
      <c r="EI3" s="153"/>
      <c r="EJ3" s="153"/>
      <c r="EK3" s="153"/>
      <c r="EL3" s="153"/>
      <c r="EM3" s="153"/>
      <c r="EN3" s="153"/>
      <c r="EO3" s="153"/>
      <c r="EP3" s="153"/>
      <c r="EQ3" s="153"/>
      <c r="ER3" s="153"/>
      <c r="ES3" s="153"/>
    </row>
    <row r="4" spans="1:165" ht="24" customHeight="1">
      <c r="B4" s="578" t="s">
        <v>133</v>
      </c>
      <c r="C4" s="578"/>
      <c r="D4" s="578"/>
      <c r="E4" s="578"/>
      <c r="F4" s="578"/>
      <c r="G4" s="578"/>
      <c r="H4" s="578"/>
      <c r="I4" s="578"/>
      <c r="J4" s="578"/>
      <c r="K4" s="578"/>
      <c r="L4" s="578"/>
      <c r="M4" s="578"/>
      <c r="N4" s="578"/>
      <c r="O4" s="578"/>
      <c r="P4" s="578"/>
      <c r="Q4" s="578"/>
      <c r="R4" s="578"/>
      <c r="S4" s="578"/>
      <c r="T4" s="578"/>
      <c r="U4" s="578"/>
      <c r="V4" s="578"/>
      <c r="W4" s="578"/>
      <c r="X4" s="578"/>
      <c r="Y4" s="578"/>
      <c r="Z4" s="578"/>
      <c r="AA4" s="578"/>
      <c r="AB4" s="578"/>
      <c r="AC4" s="578"/>
      <c r="AD4" s="578"/>
      <c r="AE4" s="578"/>
      <c r="AF4" s="578"/>
      <c r="AG4" s="155"/>
      <c r="AH4" s="155"/>
      <c r="AI4" s="155"/>
      <c r="AJ4" s="155"/>
      <c r="AK4" s="155"/>
      <c r="AL4" s="153"/>
      <c r="AM4" s="153"/>
      <c r="AN4" s="153"/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  <c r="BM4" s="153"/>
      <c r="BN4" s="153"/>
      <c r="BO4" s="153"/>
      <c r="BP4" s="153"/>
      <c r="BQ4" s="153"/>
      <c r="BR4" s="153"/>
      <c r="BS4" s="153"/>
      <c r="BT4" s="153"/>
      <c r="BU4" s="153"/>
      <c r="BV4" s="153"/>
      <c r="BW4" s="153"/>
      <c r="BX4" s="153"/>
      <c r="BY4" s="153"/>
      <c r="BZ4" s="153"/>
      <c r="CA4" s="153"/>
      <c r="CB4" s="153"/>
      <c r="CC4" s="153"/>
      <c r="CD4" s="153"/>
      <c r="CE4" s="153"/>
      <c r="CF4" s="153"/>
      <c r="CG4" s="153"/>
      <c r="CH4" s="153"/>
      <c r="CI4" s="153"/>
      <c r="CJ4" s="153"/>
      <c r="CK4" s="153"/>
      <c r="CL4" s="153"/>
      <c r="CM4" s="153"/>
      <c r="CN4" s="153"/>
      <c r="CO4" s="153"/>
      <c r="CP4" s="153"/>
      <c r="CQ4" s="153"/>
      <c r="CR4" s="153"/>
      <c r="CS4" s="153"/>
      <c r="CT4" s="153"/>
      <c r="CU4" s="153"/>
      <c r="CV4" s="153"/>
      <c r="CW4" s="153"/>
      <c r="CX4" s="153"/>
      <c r="CY4" s="153"/>
      <c r="CZ4" s="153"/>
      <c r="DA4" s="153"/>
      <c r="DB4" s="153"/>
      <c r="DC4" s="153"/>
      <c r="DD4" s="153"/>
      <c r="DE4" s="153"/>
      <c r="DF4" s="153"/>
      <c r="DG4" s="153"/>
      <c r="DH4" s="153"/>
      <c r="DI4" s="153"/>
      <c r="DJ4" s="153"/>
      <c r="DK4" s="153"/>
      <c r="DL4" s="153"/>
      <c r="DM4" s="153"/>
      <c r="DN4" s="153"/>
      <c r="DO4" s="153"/>
      <c r="DP4" s="153"/>
      <c r="DQ4" s="153"/>
      <c r="DR4" s="153"/>
      <c r="DS4" s="153"/>
      <c r="DT4" s="153"/>
      <c r="DU4" s="153"/>
      <c r="DV4" s="153"/>
      <c r="DW4" s="153"/>
      <c r="DX4" s="153"/>
      <c r="DY4" s="153"/>
      <c r="DZ4" s="153"/>
      <c r="EA4" s="153"/>
      <c r="EB4" s="153"/>
      <c r="EC4" s="153"/>
      <c r="ED4" s="153"/>
      <c r="EE4" s="153"/>
      <c r="EF4" s="153"/>
      <c r="EG4" s="153"/>
      <c r="EH4" s="153"/>
      <c r="EI4" s="153"/>
      <c r="EJ4" s="153"/>
      <c r="EK4" s="153"/>
      <c r="EL4" s="153"/>
      <c r="EM4" s="153"/>
      <c r="EN4" s="153"/>
      <c r="EO4" s="153"/>
      <c r="EP4" s="153"/>
      <c r="EQ4" s="153"/>
      <c r="ER4" s="153"/>
      <c r="ES4" s="153"/>
    </row>
    <row r="5" spans="1:165" ht="20.25" customHeight="1">
      <c r="B5" s="576" t="s">
        <v>426</v>
      </c>
      <c r="C5" s="576"/>
      <c r="D5" s="576"/>
      <c r="E5" s="576"/>
      <c r="F5" s="576"/>
      <c r="G5" s="576"/>
      <c r="H5" s="576"/>
      <c r="I5" s="576"/>
      <c r="J5" s="576"/>
      <c r="K5" s="576"/>
      <c r="L5" s="576"/>
      <c r="M5" s="576"/>
      <c r="N5" s="576"/>
      <c r="O5" s="576"/>
      <c r="P5" s="576"/>
      <c r="Q5" s="576"/>
      <c r="R5" s="576"/>
      <c r="S5" s="576"/>
      <c r="T5" s="576"/>
      <c r="U5" s="576"/>
      <c r="V5" s="576"/>
      <c r="W5" s="576"/>
      <c r="X5" s="576"/>
      <c r="Y5" s="576"/>
      <c r="Z5" s="576"/>
      <c r="AA5" s="576"/>
      <c r="AB5" s="576"/>
      <c r="AC5" s="576"/>
      <c r="AD5" s="576"/>
      <c r="AE5" s="576"/>
      <c r="AF5" s="576"/>
      <c r="AG5" s="156"/>
      <c r="AH5" s="156"/>
      <c r="AI5" s="156"/>
      <c r="AJ5" s="156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  <c r="BM5" s="153"/>
      <c r="BN5" s="153"/>
      <c r="BO5" s="153"/>
      <c r="BP5" s="153"/>
      <c r="BQ5" s="153"/>
      <c r="BR5" s="153"/>
      <c r="BS5" s="153"/>
      <c r="BT5" s="153"/>
      <c r="BU5" s="153"/>
      <c r="BV5" s="153"/>
      <c r="BW5" s="153"/>
      <c r="BX5" s="153"/>
      <c r="BY5" s="153"/>
      <c r="BZ5" s="153"/>
      <c r="CA5" s="153"/>
      <c r="CB5" s="153"/>
      <c r="CC5" s="153"/>
      <c r="CD5" s="153"/>
      <c r="CE5" s="153"/>
      <c r="CF5" s="153"/>
      <c r="CG5" s="153"/>
      <c r="CH5" s="153"/>
      <c r="CI5" s="153"/>
      <c r="CJ5" s="153"/>
      <c r="CK5" s="153"/>
      <c r="CL5" s="153"/>
      <c r="CM5" s="153"/>
      <c r="CN5" s="153"/>
      <c r="CO5" s="153"/>
      <c r="CP5" s="153"/>
      <c r="CQ5" s="153"/>
      <c r="CR5" s="153"/>
      <c r="CS5" s="153"/>
      <c r="CT5" s="153"/>
      <c r="CU5" s="153"/>
      <c r="CV5" s="153"/>
      <c r="CW5" s="153"/>
      <c r="CX5" s="153"/>
      <c r="CY5" s="153"/>
      <c r="CZ5" s="153"/>
      <c r="DA5" s="153"/>
      <c r="DB5" s="153"/>
      <c r="DC5" s="153"/>
      <c r="DD5" s="153"/>
      <c r="DE5" s="153"/>
      <c r="DF5" s="153"/>
      <c r="DG5" s="153"/>
      <c r="DH5" s="153"/>
      <c r="DI5" s="153"/>
      <c r="DJ5" s="153"/>
      <c r="DK5" s="153"/>
      <c r="DL5" s="153"/>
      <c r="DM5" s="153"/>
      <c r="DN5" s="153"/>
      <c r="DO5" s="153"/>
      <c r="DP5" s="153"/>
      <c r="DQ5" s="153"/>
      <c r="DR5" s="153"/>
      <c r="DS5" s="153"/>
      <c r="DT5" s="153"/>
      <c r="DU5" s="153"/>
      <c r="DV5" s="153"/>
      <c r="DW5" s="153"/>
      <c r="DX5" s="153"/>
      <c r="DY5" s="153"/>
      <c r="DZ5" s="153"/>
      <c r="EA5" s="153"/>
      <c r="EB5" s="153"/>
      <c r="EC5" s="153"/>
      <c r="ED5" s="153"/>
      <c r="EE5" s="153"/>
      <c r="EF5" s="153"/>
      <c r="EG5" s="153"/>
      <c r="EH5" s="153"/>
      <c r="EI5" s="153"/>
      <c r="EJ5" s="153"/>
      <c r="EK5" s="153"/>
      <c r="EL5" s="153"/>
      <c r="EM5" s="153"/>
      <c r="EN5" s="153"/>
      <c r="EO5" s="153"/>
      <c r="EP5" s="153"/>
      <c r="EQ5" s="153"/>
      <c r="ER5" s="153"/>
      <c r="ES5" s="153"/>
    </row>
    <row r="6" spans="1:165" ht="15" customHeight="1">
      <c r="A6" s="153"/>
      <c r="B6" s="343"/>
      <c r="C6" s="344"/>
      <c r="D6" s="345"/>
      <c r="E6" s="343"/>
      <c r="F6" s="343"/>
      <c r="G6" s="346"/>
      <c r="H6" s="346"/>
      <c r="I6" s="346"/>
      <c r="J6" s="346"/>
      <c r="K6" s="346"/>
      <c r="L6" s="577"/>
      <c r="M6" s="577"/>
      <c r="N6" s="577"/>
      <c r="O6" s="577"/>
      <c r="P6" s="577"/>
      <c r="Q6" s="577"/>
      <c r="R6" s="577"/>
      <c r="S6" s="577"/>
      <c r="T6" s="577"/>
      <c r="U6" s="577"/>
      <c r="V6" s="577"/>
      <c r="W6" s="577"/>
      <c r="X6" s="577"/>
      <c r="Y6" s="577"/>
      <c r="Z6" s="577"/>
      <c r="AA6" s="577"/>
      <c r="AB6" s="577"/>
      <c r="AC6" s="577"/>
      <c r="AD6" s="577"/>
      <c r="AE6" s="343"/>
      <c r="AF6" s="346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  <c r="BM6" s="153"/>
      <c r="BN6" s="153"/>
      <c r="BO6" s="153"/>
      <c r="BP6" s="153"/>
      <c r="BQ6" s="153"/>
      <c r="BR6" s="153"/>
      <c r="BS6" s="153"/>
      <c r="BT6" s="153"/>
      <c r="BU6" s="153"/>
      <c r="BV6" s="153"/>
      <c r="BW6" s="153"/>
      <c r="BX6" s="153"/>
      <c r="BY6" s="153"/>
      <c r="BZ6" s="153"/>
      <c r="CA6" s="153"/>
      <c r="CB6" s="153"/>
      <c r="CC6" s="153"/>
      <c r="CD6" s="153"/>
      <c r="CE6" s="153"/>
      <c r="CF6" s="153"/>
      <c r="CG6" s="153"/>
      <c r="CH6" s="153"/>
      <c r="CI6" s="153"/>
      <c r="CJ6" s="153"/>
      <c r="CK6" s="153"/>
      <c r="CL6" s="153"/>
      <c r="CM6" s="153"/>
      <c r="CN6" s="153"/>
      <c r="CO6" s="153"/>
      <c r="CP6" s="153"/>
      <c r="CQ6" s="153"/>
      <c r="CR6" s="153"/>
      <c r="CS6" s="153"/>
      <c r="CT6" s="153"/>
      <c r="CU6" s="153"/>
      <c r="CV6" s="153"/>
      <c r="CW6" s="153"/>
      <c r="CX6" s="153"/>
      <c r="CY6" s="153"/>
      <c r="CZ6" s="153"/>
      <c r="DA6" s="153"/>
      <c r="DB6" s="153"/>
      <c r="DC6" s="153"/>
      <c r="DD6" s="153"/>
      <c r="DE6" s="153"/>
      <c r="DF6" s="153"/>
      <c r="DG6" s="153"/>
      <c r="DH6" s="153"/>
      <c r="DI6" s="153"/>
      <c r="DJ6" s="153"/>
      <c r="DK6" s="153"/>
      <c r="DL6" s="153"/>
      <c r="DM6" s="153"/>
      <c r="DN6" s="153"/>
      <c r="DO6" s="153"/>
      <c r="DP6" s="153"/>
      <c r="DQ6" s="153"/>
      <c r="DR6" s="153"/>
      <c r="DS6" s="153"/>
      <c r="DT6" s="153"/>
      <c r="DU6" s="153"/>
      <c r="DV6" s="153"/>
      <c r="DW6" s="153"/>
      <c r="DX6" s="153"/>
      <c r="DY6" s="153"/>
      <c r="DZ6" s="153"/>
      <c r="EA6" s="153"/>
      <c r="EB6" s="153"/>
      <c r="EC6" s="153"/>
      <c r="ED6" s="153"/>
      <c r="EE6" s="153"/>
      <c r="EF6" s="153"/>
      <c r="EG6" s="153"/>
      <c r="EH6" s="153"/>
      <c r="EI6" s="153"/>
      <c r="EJ6" s="153"/>
      <c r="EK6" s="153"/>
      <c r="EL6" s="153"/>
      <c r="EM6" s="153"/>
      <c r="EN6" s="153"/>
      <c r="EO6" s="153"/>
      <c r="EP6" s="153"/>
      <c r="EQ6" s="153"/>
      <c r="ER6" s="153"/>
      <c r="ES6" s="153"/>
      <c r="FC6" s="153"/>
      <c r="FD6" s="153"/>
      <c r="FE6" s="153"/>
    </row>
    <row r="7" spans="1:165" s="157" customFormat="1" ht="15" customHeight="1">
      <c r="A7" s="569" t="s">
        <v>134</v>
      </c>
      <c r="B7" s="569" t="s">
        <v>135</v>
      </c>
      <c r="C7" s="560" t="s">
        <v>136</v>
      </c>
      <c r="D7" s="561"/>
      <c r="E7" s="562"/>
      <c r="F7" s="270" t="s">
        <v>137</v>
      </c>
      <c r="G7" s="271"/>
      <c r="H7" s="271"/>
      <c r="I7" s="271"/>
      <c r="J7" s="271"/>
      <c r="K7" s="271"/>
      <c r="L7" s="271"/>
      <c r="M7" s="271"/>
      <c r="N7" s="271"/>
      <c r="O7" s="271"/>
      <c r="P7" s="271"/>
      <c r="Q7" s="271"/>
      <c r="R7" s="271"/>
      <c r="S7" s="271"/>
      <c r="T7" s="271"/>
      <c r="U7" s="271"/>
      <c r="V7" s="271"/>
      <c r="W7" s="271"/>
      <c r="X7" s="271"/>
      <c r="Y7" s="271"/>
      <c r="Z7" s="271"/>
      <c r="AA7" s="271"/>
      <c r="AB7" s="271"/>
      <c r="AC7" s="271"/>
      <c r="AD7" s="271"/>
      <c r="AE7" s="271"/>
      <c r="AF7" s="271"/>
      <c r="AG7" s="271"/>
      <c r="AH7" s="271"/>
      <c r="AI7" s="271"/>
      <c r="AJ7" s="271"/>
      <c r="AK7" s="271"/>
      <c r="AL7" s="271"/>
      <c r="AM7" s="271"/>
      <c r="AN7" s="271"/>
      <c r="AO7" s="271"/>
      <c r="AP7" s="271"/>
      <c r="AQ7" s="271"/>
      <c r="AR7" s="271"/>
      <c r="AS7" s="271"/>
      <c r="AT7" s="271"/>
      <c r="AU7" s="271"/>
      <c r="AV7" s="271"/>
      <c r="AW7" s="271"/>
      <c r="AX7" s="271"/>
      <c r="AY7" s="271"/>
      <c r="AZ7" s="271"/>
      <c r="BA7" s="271"/>
      <c r="BB7" s="271"/>
      <c r="BC7" s="271"/>
      <c r="BD7" s="271"/>
      <c r="BE7" s="271"/>
      <c r="BF7" s="271"/>
      <c r="BG7" s="271"/>
      <c r="BH7" s="271"/>
      <c r="BI7" s="271"/>
      <c r="BJ7" s="271"/>
      <c r="BK7" s="271"/>
      <c r="BL7" s="271"/>
      <c r="BM7" s="271"/>
      <c r="BN7" s="271"/>
      <c r="BO7" s="271"/>
      <c r="BP7" s="271"/>
      <c r="BQ7" s="271"/>
      <c r="BR7" s="271"/>
      <c r="BS7" s="271"/>
      <c r="BT7" s="271"/>
      <c r="BU7" s="271"/>
      <c r="BV7" s="271"/>
      <c r="BW7" s="271"/>
      <c r="BX7" s="271"/>
      <c r="BY7" s="271"/>
      <c r="BZ7" s="271"/>
      <c r="CA7" s="271"/>
      <c r="CB7" s="271"/>
      <c r="CC7" s="271"/>
      <c r="CD7" s="271"/>
      <c r="CE7" s="271"/>
      <c r="CF7" s="271"/>
      <c r="CG7" s="271"/>
      <c r="CH7" s="271"/>
      <c r="CI7" s="271"/>
      <c r="CJ7" s="271"/>
      <c r="CK7" s="271"/>
      <c r="CL7" s="271"/>
      <c r="CM7" s="271"/>
      <c r="CN7" s="271"/>
      <c r="CO7" s="271"/>
      <c r="CP7" s="271"/>
      <c r="CQ7" s="271"/>
      <c r="CR7" s="271"/>
      <c r="CS7" s="271"/>
      <c r="CT7" s="271"/>
      <c r="CU7" s="271"/>
      <c r="CV7" s="271"/>
      <c r="CW7" s="271"/>
      <c r="CX7" s="271"/>
      <c r="CY7" s="271"/>
      <c r="CZ7" s="271"/>
      <c r="DA7" s="271"/>
      <c r="DB7" s="271"/>
      <c r="DC7" s="271"/>
      <c r="DD7" s="271"/>
      <c r="DE7" s="271"/>
      <c r="DF7" s="271"/>
      <c r="DG7" s="271"/>
      <c r="DH7" s="271"/>
      <c r="DI7" s="272"/>
      <c r="DJ7" s="271"/>
      <c r="DK7" s="271"/>
      <c r="DL7" s="272"/>
      <c r="DM7" s="560" t="s">
        <v>138</v>
      </c>
      <c r="DN7" s="561"/>
      <c r="DO7" s="562"/>
      <c r="DP7" s="560"/>
      <c r="DQ7" s="561"/>
      <c r="DR7" s="561"/>
      <c r="DS7" s="561"/>
      <c r="DT7" s="561"/>
      <c r="DU7" s="561"/>
      <c r="DV7" s="561"/>
      <c r="DW7" s="561"/>
      <c r="DX7" s="561"/>
      <c r="DY7" s="561"/>
      <c r="DZ7" s="561"/>
      <c r="EA7" s="561"/>
      <c r="EB7" s="561"/>
      <c r="EC7" s="561"/>
      <c r="ED7" s="561"/>
      <c r="EE7" s="561"/>
      <c r="EF7" s="561"/>
      <c r="EG7" s="561"/>
      <c r="EH7" s="561"/>
      <c r="EI7" s="561"/>
      <c r="EJ7" s="561"/>
      <c r="EK7" s="561"/>
      <c r="EL7" s="561"/>
      <c r="EM7" s="561"/>
      <c r="EN7" s="561"/>
      <c r="EO7" s="561"/>
      <c r="EP7" s="561"/>
      <c r="EQ7" s="561"/>
      <c r="ER7" s="561"/>
      <c r="ES7" s="561"/>
      <c r="ET7" s="561"/>
      <c r="EU7" s="561"/>
      <c r="EV7" s="561"/>
      <c r="EW7" s="561"/>
      <c r="EX7" s="561"/>
      <c r="EY7" s="561"/>
      <c r="EZ7" s="561"/>
      <c r="FA7" s="561"/>
      <c r="FB7" s="562"/>
      <c r="FC7" s="560" t="s">
        <v>139</v>
      </c>
      <c r="FD7" s="561"/>
      <c r="FE7" s="562"/>
    </row>
    <row r="8" spans="1:165" s="157" customFormat="1" ht="15" customHeight="1">
      <c r="A8" s="569"/>
      <c r="B8" s="569"/>
      <c r="C8" s="563"/>
      <c r="D8" s="564"/>
      <c r="E8" s="565"/>
      <c r="F8" s="563" t="s">
        <v>140</v>
      </c>
      <c r="G8" s="564"/>
      <c r="H8" s="565"/>
      <c r="I8" s="405"/>
      <c r="J8" s="405"/>
      <c r="K8" s="405"/>
      <c r="L8" s="571" t="s">
        <v>141</v>
      </c>
      <c r="M8" s="572"/>
      <c r="N8" s="572"/>
      <c r="O8" s="572"/>
      <c r="P8" s="572"/>
      <c r="Q8" s="572"/>
      <c r="R8" s="572"/>
      <c r="S8" s="572"/>
      <c r="T8" s="572"/>
      <c r="U8" s="572"/>
      <c r="V8" s="572"/>
      <c r="W8" s="572"/>
      <c r="X8" s="572"/>
      <c r="Y8" s="572"/>
      <c r="Z8" s="572"/>
      <c r="AA8" s="572"/>
      <c r="AB8" s="572"/>
      <c r="AC8" s="572"/>
      <c r="AD8" s="572"/>
      <c r="AE8" s="572"/>
      <c r="AF8" s="572"/>
      <c r="AG8" s="572"/>
      <c r="AH8" s="572"/>
      <c r="AI8" s="572"/>
      <c r="AJ8" s="572"/>
      <c r="AK8" s="572"/>
      <c r="AL8" s="572"/>
      <c r="AM8" s="572"/>
      <c r="AN8" s="572"/>
      <c r="AO8" s="572"/>
      <c r="AP8" s="572"/>
      <c r="AQ8" s="572"/>
      <c r="AR8" s="572"/>
      <c r="AS8" s="572"/>
      <c r="AT8" s="572"/>
      <c r="AU8" s="572"/>
      <c r="AV8" s="572"/>
      <c r="AW8" s="572"/>
      <c r="AX8" s="572"/>
      <c r="AY8" s="572"/>
      <c r="AZ8" s="572"/>
      <c r="BA8" s="572"/>
      <c r="BB8" s="572"/>
      <c r="BC8" s="572"/>
      <c r="BD8" s="573"/>
      <c r="BE8" s="273"/>
      <c r="BF8" s="273"/>
      <c r="BG8" s="273"/>
      <c r="BH8" s="273"/>
      <c r="BI8" s="273"/>
      <c r="BJ8" s="273"/>
      <c r="BK8" s="273"/>
      <c r="BL8" s="273"/>
      <c r="BM8" s="273"/>
      <c r="BN8" s="273"/>
      <c r="BO8" s="273"/>
      <c r="BP8" s="273"/>
      <c r="BQ8" s="273"/>
      <c r="BR8" s="273"/>
      <c r="BS8" s="273"/>
      <c r="BT8" s="273"/>
      <c r="BU8" s="273"/>
      <c r="BV8" s="273"/>
      <c r="BW8" s="273"/>
      <c r="BX8" s="273"/>
      <c r="BY8" s="274"/>
      <c r="BZ8" s="275"/>
      <c r="CA8" s="275"/>
      <c r="CB8" s="275"/>
      <c r="CC8" s="276"/>
      <c r="CD8" s="276"/>
      <c r="CE8" s="276"/>
      <c r="CF8" s="569" t="s">
        <v>142</v>
      </c>
      <c r="CG8" s="569"/>
      <c r="CH8" s="569"/>
      <c r="CI8" s="566" t="s">
        <v>141</v>
      </c>
      <c r="CJ8" s="567"/>
      <c r="CK8" s="567"/>
      <c r="CL8" s="567"/>
      <c r="CM8" s="567"/>
      <c r="CN8" s="567"/>
      <c r="CO8" s="567"/>
      <c r="CP8" s="567"/>
      <c r="CQ8" s="567"/>
      <c r="CR8" s="567"/>
      <c r="CS8" s="567"/>
      <c r="CT8" s="567"/>
      <c r="CU8" s="277"/>
      <c r="CV8" s="277"/>
      <c r="CW8" s="277"/>
      <c r="CX8" s="277"/>
      <c r="CY8" s="277"/>
      <c r="CZ8" s="277"/>
      <c r="DA8" s="278"/>
      <c r="DB8" s="278"/>
      <c r="DC8" s="279"/>
      <c r="DD8" s="563" t="s">
        <v>143</v>
      </c>
      <c r="DE8" s="564"/>
      <c r="DF8" s="565"/>
      <c r="DG8" s="557"/>
      <c r="DH8" s="558"/>
      <c r="DI8" s="559"/>
      <c r="DJ8" s="557"/>
      <c r="DK8" s="558"/>
      <c r="DL8" s="559"/>
      <c r="DM8" s="563"/>
      <c r="DN8" s="564"/>
      <c r="DO8" s="565"/>
      <c r="DP8" s="563" t="s">
        <v>141</v>
      </c>
      <c r="DQ8" s="564"/>
      <c r="DR8" s="564"/>
      <c r="DS8" s="564"/>
      <c r="DT8" s="564"/>
      <c r="DU8" s="564"/>
      <c r="DV8" s="564"/>
      <c r="DW8" s="564"/>
      <c r="DX8" s="564"/>
      <c r="DY8" s="564"/>
      <c r="DZ8" s="564"/>
      <c r="EA8" s="564"/>
      <c r="EB8" s="564"/>
      <c r="EC8" s="564"/>
      <c r="ED8" s="564"/>
      <c r="EE8" s="564"/>
      <c r="EF8" s="564"/>
      <c r="EG8" s="564"/>
      <c r="EH8" s="564"/>
      <c r="EI8" s="564"/>
      <c r="EJ8" s="564"/>
      <c r="EK8" s="564"/>
      <c r="EL8" s="564"/>
      <c r="EM8" s="564"/>
      <c r="EN8" s="564"/>
      <c r="EO8" s="564"/>
      <c r="EP8" s="564"/>
      <c r="EQ8" s="564"/>
      <c r="ER8" s="564"/>
      <c r="ES8" s="564"/>
      <c r="ET8" s="564"/>
      <c r="EU8" s="564"/>
      <c r="EV8" s="564"/>
      <c r="EW8" s="564"/>
      <c r="EX8" s="564"/>
      <c r="EY8" s="564"/>
      <c r="EZ8" s="564"/>
      <c r="FA8" s="564"/>
      <c r="FB8" s="565"/>
      <c r="FC8" s="563"/>
      <c r="FD8" s="564"/>
      <c r="FE8" s="565"/>
    </row>
    <row r="9" spans="1:165" s="157" customFormat="1" ht="15" customHeight="1">
      <c r="A9" s="569"/>
      <c r="B9" s="569"/>
      <c r="C9" s="563"/>
      <c r="D9" s="564"/>
      <c r="E9" s="565"/>
      <c r="F9" s="563"/>
      <c r="G9" s="564"/>
      <c r="H9" s="565"/>
      <c r="I9" s="405"/>
      <c r="J9" s="405"/>
      <c r="K9" s="405"/>
      <c r="L9" s="560" t="s">
        <v>144</v>
      </c>
      <c r="M9" s="561"/>
      <c r="N9" s="562"/>
      <c r="O9" s="412"/>
      <c r="P9" s="412"/>
      <c r="Q9" s="412"/>
      <c r="R9" s="560" t="s">
        <v>271</v>
      </c>
      <c r="S9" s="561"/>
      <c r="T9" s="562"/>
      <c r="U9" s="560" t="s">
        <v>274</v>
      </c>
      <c r="V9" s="561"/>
      <c r="W9" s="562"/>
      <c r="X9" s="560" t="s">
        <v>272</v>
      </c>
      <c r="Y9" s="561"/>
      <c r="Z9" s="562"/>
      <c r="AA9" s="560" t="s">
        <v>273</v>
      </c>
      <c r="AB9" s="561"/>
      <c r="AC9" s="562"/>
      <c r="AD9" s="560" t="s">
        <v>145</v>
      </c>
      <c r="AE9" s="561"/>
      <c r="AF9" s="562"/>
      <c r="AG9" s="560" t="s">
        <v>146</v>
      </c>
      <c r="AH9" s="561"/>
      <c r="AI9" s="562"/>
      <c r="AJ9" s="560" t="s">
        <v>147</v>
      </c>
      <c r="AK9" s="561"/>
      <c r="AL9" s="562"/>
      <c r="AM9" s="569" t="s">
        <v>148</v>
      </c>
      <c r="AN9" s="569"/>
      <c r="AO9" s="569"/>
      <c r="AP9" s="560" t="s">
        <v>239</v>
      </c>
      <c r="AQ9" s="561"/>
      <c r="AR9" s="562"/>
      <c r="AS9" s="560" t="s">
        <v>149</v>
      </c>
      <c r="AT9" s="561"/>
      <c r="AU9" s="562"/>
      <c r="AV9" s="560" t="s">
        <v>319</v>
      </c>
      <c r="AW9" s="561"/>
      <c r="AX9" s="562"/>
      <c r="AY9" s="560" t="s">
        <v>150</v>
      </c>
      <c r="AZ9" s="561"/>
      <c r="BA9" s="562"/>
      <c r="BB9" s="560" t="s">
        <v>151</v>
      </c>
      <c r="BC9" s="561"/>
      <c r="BD9" s="562"/>
      <c r="BE9" s="560" t="s">
        <v>241</v>
      </c>
      <c r="BF9" s="561"/>
      <c r="BG9" s="562"/>
      <c r="BH9" s="560" t="s">
        <v>329</v>
      </c>
      <c r="BI9" s="561"/>
      <c r="BJ9" s="562"/>
      <c r="BK9" s="560" t="s">
        <v>390</v>
      </c>
      <c r="BL9" s="561"/>
      <c r="BM9" s="562"/>
      <c r="BN9" s="560" t="s">
        <v>152</v>
      </c>
      <c r="BO9" s="561"/>
      <c r="BP9" s="562"/>
      <c r="BQ9" s="560" t="s">
        <v>264</v>
      </c>
      <c r="BR9" s="561"/>
      <c r="BS9" s="562"/>
      <c r="BT9" s="560" t="s">
        <v>237</v>
      </c>
      <c r="BU9" s="561"/>
      <c r="BV9" s="562"/>
      <c r="BW9" s="560" t="s">
        <v>153</v>
      </c>
      <c r="BX9" s="561"/>
      <c r="BY9" s="562"/>
      <c r="BZ9" s="560" t="s">
        <v>154</v>
      </c>
      <c r="CA9" s="561"/>
      <c r="CB9" s="562"/>
      <c r="CC9" s="563" t="s">
        <v>155</v>
      </c>
      <c r="CD9" s="564"/>
      <c r="CE9" s="564"/>
      <c r="CF9" s="569"/>
      <c r="CG9" s="569"/>
      <c r="CH9" s="569"/>
      <c r="CI9" s="560" t="s">
        <v>320</v>
      </c>
      <c r="CJ9" s="561"/>
      <c r="CK9" s="562"/>
      <c r="CL9" s="560" t="s">
        <v>321</v>
      </c>
      <c r="CM9" s="561"/>
      <c r="CN9" s="562"/>
      <c r="CO9" s="560" t="s">
        <v>156</v>
      </c>
      <c r="CP9" s="561"/>
      <c r="CQ9" s="562"/>
      <c r="CR9" s="560" t="s">
        <v>157</v>
      </c>
      <c r="CS9" s="561"/>
      <c r="CT9" s="562"/>
      <c r="CU9" s="560" t="s">
        <v>21</v>
      </c>
      <c r="CV9" s="561"/>
      <c r="CW9" s="562"/>
      <c r="CX9" s="560" t="s">
        <v>281</v>
      </c>
      <c r="CY9" s="561"/>
      <c r="CZ9" s="562"/>
      <c r="DA9" s="560" t="s">
        <v>322</v>
      </c>
      <c r="DB9" s="561"/>
      <c r="DC9" s="562"/>
      <c r="DD9" s="563"/>
      <c r="DE9" s="564"/>
      <c r="DF9" s="565"/>
      <c r="DG9" s="560" t="s">
        <v>252</v>
      </c>
      <c r="DH9" s="561"/>
      <c r="DI9" s="562"/>
      <c r="DJ9" s="569" t="s">
        <v>158</v>
      </c>
      <c r="DK9" s="569"/>
      <c r="DL9" s="569"/>
      <c r="DM9" s="563"/>
      <c r="DN9" s="564"/>
      <c r="DO9" s="565"/>
      <c r="DP9" s="589" t="s">
        <v>159</v>
      </c>
      <c r="DQ9" s="590"/>
      <c r="DR9" s="591"/>
      <c r="DS9" s="583" t="s">
        <v>137</v>
      </c>
      <c r="DT9" s="584"/>
      <c r="DU9" s="584"/>
      <c r="DV9" s="584"/>
      <c r="DW9" s="584"/>
      <c r="DX9" s="584"/>
      <c r="DY9" s="584"/>
      <c r="DZ9" s="584"/>
      <c r="EA9" s="584"/>
      <c r="EB9" s="584"/>
      <c r="EC9" s="584"/>
      <c r="ED9" s="585"/>
      <c r="EE9" s="589" t="s">
        <v>160</v>
      </c>
      <c r="EF9" s="590"/>
      <c r="EG9" s="591"/>
      <c r="EH9" s="589" t="s">
        <v>161</v>
      </c>
      <c r="EI9" s="590"/>
      <c r="EJ9" s="591"/>
      <c r="EK9" s="589" t="s">
        <v>162</v>
      </c>
      <c r="EL9" s="590"/>
      <c r="EM9" s="591"/>
      <c r="EN9" s="589" t="s">
        <v>163</v>
      </c>
      <c r="EO9" s="590"/>
      <c r="EP9" s="591"/>
      <c r="EQ9" s="560" t="s">
        <v>275</v>
      </c>
      <c r="ER9" s="561"/>
      <c r="ES9" s="562"/>
      <c r="ET9" s="560" t="s">
        <v>164</v>
      </c>
      <c r="EU9" s="561"/>
      <c r="EV9" s="562"/>
      <c r="EW9" s="560" t="s">
        <v>307</v>
      </c>
      <c r="EX9" s="561"/>
      <c r="EY9" s="562"/>
      <c r="EZ9" s="569" t="s">
        <v>277</v>
      </c>
      <c r="FA9" s="569"/>
      <c r="FB9" s="569"/>
      <c r="FC9" s="563"/>
      <c r="FD9" s="564"/>
      <c r="FE9" s="565"/>
    </row>
    <row r="10" spans="1:165" s="157" customFormat="1" ht="62.25" customHeight="1">
      <c r="A10" s="569"/>
      <c r="B10" s="569"/>
      <c r="C10" s="563"/>
      <c r="D10" s="564"/>
      <c r="E10" s="565"/>
      <c r="F10" s="563"/>
      <c r="G10" s="564"/>
      <c r="H10" s="565"/>
      <c r="I10" s="405"/>
      <c r="J10" s="405"/>
      <c r="K10" s="405"/>
      <c r="L10" s="563"/>
      <c r="M10" s="564"/>
      <c r="N10" s="565"/>
      <c r="O10" s="413"/>
      <c r="P10" s="413"/>
      <c r="Q10" s="413"/>
      <c r="R10" s="563"/>
      <c r="S10" s="564"/>
      <c r="T10" s="565"/>
      <c r="U10" s="563"/>
      <c r="V10" s="564"/>
      <c r="W10" s="565"/>
      <c r="X10" s="563"/>
      <c r="Y10" s="564"/>
      <c r="Z10" s="565"/>
      <c r="AA10" s="563"/>
      <c r="AB10" s="564"/>
      <c r="AC10" s="565"/>
      <c r="AD10" s="563"/>
      <c r="AE10" s="564"/>
      <c r="AF10" s="565"/>
      <c r="AG10" s="563"/>
      <c r="AH10" s="564"/>
      <c r="AI10" s="565"/>
      <c r="AJ10" s="563"/>
      <c r="AK10" s="564"/>
      <c r="AL10" s="565"/>
      <c r="AM10" s="569"/>
      <c r="AN10" s="569"/>
      <c r="AO10" s="569"/>
      <c r="AP10" s="563"/>
      <c r="AQ10" s="564"/>
      <c r="AR10" s="565"/>
      <c r="AS10" s="563"/>
      <c r="AT10" s="564"/>
      <c r="AU10" s="565"/>
      <c r="AV10" s="563"/>
      <c r="AW10" s="564"/>
      <c r="AX10" s="565"/>
      <c r="AY10" s="563"/>
      <c r="AZ10" s="564"/>
      <c r="BA10" s="565"/>
      <c r="BB10" s="563"/>
      <c r="BC10" s="564"/>
      <c r="BD10" s="565"/>
      <c r="BE10" s="563"/>
      <c r="BF10" s="564"/>
      <c r="BG10" s="565"/>
      <c r="BH10" s="563"/>
      <c r="BI10" s="564"/>
      <c r="BJ10" s="565"/>
      <c r="BK10" s="563"/>
      <c r="BL10" s="564"/>
      <c r="BM10" s="565"/>
      <c r="BN10" s="563"/>
      <c r="BO10" s="564"/>
      <c r="BP10" s="565"/>
      <c r="BQ10" s="563"/>
      <c r="BR10" s="564"/>
      <c r="BS10" s="565"/>
      <c r="BT10" s="563"/>
      <c r="BU10" s="564"/>
      <c r="BV10" s="565"/>
      <c r="BW10" s="563"/>
      <c r="BX10" s="564"/>
      <c r="BY10" s="565"/>
      <c r="BZ10" s="563"/>
      <c r="CA10" s="564"/>
      <c r="CB10" s="565"/>
      <c r="CC10" s="563"/>
      <c r="CD10" s="564"/>
      <c r="CE10" s="564"/>
      <c r="CF10" s="569"/>
      <c r="CG10" s="569"/>
      <c r="CH10" s="569"/>
      <c r="CI10" s="563"/>
      <c r="CJ10" s="564"/>
      <c r="CK10" s="565"/>
      <c r="CL10" s="563"/>
      <c r="CM10" s="564"/>
      <c r="CN10" s="565"/>
      <c r="CO10" s="563"/>
      <c r="CP10" s="564"/>
      <c r="CQ10" s="565"/>
      <c r="CR10" s="563"/>
      <c r="CS10" s="564"/>
      <c r="CT10" s="565"/>
      <c r="CU10" s="563"/>
      <c r="CV10" s="564"/>
      <c r="CW10" s="565"/>
      <c r="CX10" s="563"/>
      <c r="CY10" s="564"/>
      <c r="CZ10" s="565"/>
      <c r="DA10" s="563"/>
      <c r="DB10" s="564"/>
      <c r="DC10" s="565"/>
      <c r="DD10" s="563"/>
      <c r="DE10" s="564"/>
      <c r="DF10" s="565"/>
      <c r="DG10" s="563"/>
      <c r="DH10" s="564"/>
      <c r="DI10" s="565"/>
      <c r="DJ10" s="569"/>
      <c r="DK10" s="569"/>
      <c r="DL10" s="569"/>
      <c r="DM10" s="563"/>
      <c r="DN10" s="564"/>
      <c r="DO10" s="565"/>
      <c r="DP10" s="592"/>
      <c r="DQ10" s="593"/>
      <c r="DR10" s="594"/>
      <c r="DS10" s="280"/>
      <c r="DT10" s="281"/>
      <c r="DU10" s="281"/>
      <c r="DV10" s="282"/>
      <c r="DW10" s="282"/>
      <c r="DX10" s="282"/>
      <c r="DY10" s="281"/>
      <c r="DZ10" s="281"/>
      <c r="EA10" s="281"/>
      <c r="EB10" s="281"/>
      <c r="EC10" s="281"/>
      <c r="ED10" s="283"/>
      <c r="EE10" s="592"/>
      <c r="EF10" s="593"/>
      <c r="EG10" s="594"/>
      <c r="EH10" s="592"/>
      <c r="EI10" s="593"/>
      <c r="EJ10" s="594"/>
      <c r="EK10" s="592"/>
      <c r="EL10" s="593"/>
      <c r="EM10" s="594"/>
      <c r="EN10" s="592"/>
      <c r="EO10" s="593"/>
      <c r="EP10" s="594"/>
      <c r="EQ10" s="563"/>
      <c r="ER10" s="564"/>
      <c r="ES10" s="565"/>
      <c r="ET10" s="563"/>
      <c r="EU10" s="564"/>
      <c r="EV10" s="565"/>
      <c r="EW10" s="563"/>
      <c r="EX10" s="564"/>
      <c r="EY10" s="565"/>
      <c r="EZ10" s="569"/>
      <c r="FA10" s="569"/>
      <c r="FB10" s="569"/>
      <c r="FC10" s="563"/>
      <c r="FD10" s="564"/>
      <c r="FE10" s="565"/>
    </row>
    <row r="11" spans="1:165" s="157" customFormat="1" ht="109.5" customHeight="1">
      <c r="A11" s="569"/>
      <c r="B11" s="569"/>
      <c r="C11" s="566"/>
      <c r="D11" s="567"/>
      <c r="E11" s="579"/>
      <c r="F11" s="566"/>
      <c r="G11" s="567"/>
      <c r="H11" s="568"/>
      <c r="I11" s="406"/>
      <c r="J11" s="406"/>
      <c r="K11" s="406"/>
      <c r="L11" s="566"/>
      <c r="M11" s="567"/>
      <c r="N11" s="568"/>
      <c r="O11" s="414"/>
      <c r="P11" s="414"/>
      <c r="Q11" s="414"/>
      <c r="R11" s="566"/>
      <c r="S11" s="567"/>
      <c r="T11" s="568"/>
      <c r="U11" s="566"/>
      <c r="V11" s="567"/>
      <c r="W11" s="568"/>
      <c r="X11" s="566"/>
      <c r="Y11" s="567"/>
      <c r="Z11" s="568"/>
      <c r="AA11" s="566"/>
      <c r="AB11" s="567"/>
      <c r="AC11" s="568"/>
      <c r="AD11" s="566"/>
      <c r="AE11" s="567"/>
      <c r="AF11" s="568"/>
      <c r="AG11" s="566"/>
      <c r="AH11" s="567"/>
      <c r="AI11" s="568"/>
      <c r="AJ11" s="566"/>
      <c r="AK11" s="567"/>
      <c r="AL11" s="568"/>
      <c r="AM11" s="569"/>
      <c r="AN11" s="569"/>
      <c r="AO11" s="569"/>
      <c r="AP11" s="566"/>
      <c r="AQ11" s="567"/>
      <c r="AR11" s="568"/>
      <c r="AS11" s="566"/>
      <c r="AT11" s="567"/>
      <c r="AU11" s="568"/>
      <c r="AV11" s="566"/>
      <c r="AW11" s="567"/>
      <c r="AX11" s="568"/>
      <c r="AY11" s="566"/>
      <c r="AZ11" s="567"/>
      <c r="BA11" s="568"/>
      <c r="BB11" s="566"/>
      <c r="BC11" s="567"/>
      <c r="BD11" s="568"/>
      <c r="BE11" s="566"/>
      <c r="BF11" s="567"/>
      <c r="BG11" s="568"/>
      <c r="BH11" s="566"/>
      <c r="BI11" s="567"/>
      <c r="BJ11" s="568"/>
      <c r="BK11" s="566"/>
      <c r="BL11" s="567"/>
      <c r="BM11" s="568"/>
      <c r="BN11" s="566"/>
      <c r="BO11" s="567"/>
      <c r="BP11" s="568"/>
      <c r="BQ11" s="566"/>
      <c r="BR11" s="567"/>
      <c r="BS11" s="568"/>
      <c r="BT11" s="566"/>
      <c r="BU11" s="567"/>
      <c r="BV11" s="568"/>
      <c r="BW11" s="566"/>
      <c r="BX11" s="567"/>
      <c r="BY11" s="568"/>
      <c r="BZ11" s="566"/>
      <c r="CA11" s="567"/>
      <c r="CB11" s="568"/>
      <c r="CC11" s="566"/>
      <c r="CD11" s="567"/>
      <c r="CE11" s="567"/>
      <c r="CF11" s="569"/>
      <c r="CG11" s="569"/>
      <c r="CH11" s="569"/>
      <c r="CI11" s="566"/>
      <c r="CJ11" s="567"/>
      <c r="CK11" s="568"/>
      <c r="CL11" s="566"/>
      <c r="CM11" s="567"/>
      <c r="CN11" s="568"/>
      <c r="CO11" s="566"/>
      <c r="CP11" s="567"/>
      <c r="CQ11" s="568"/>
      <c r="CR11" s="566"/>
      <c r="CS11" s="567"/>
      <c r="CT11" s="568"/>
      <c r="CU11" s="566"/>
      <c r="CV11" s="567"/>
      <c r="CW11" s="568"/>
      <c r="CX11" s="566"/>
      <c r="CY11" s="567"/>
      <c r="CZ11" s="568"/>
      <c r="DA11" s="566"/>
      <c r="DB11" s="567"/>
      <c r="DC11" s="568"/>
      <c r="DD11" s="566"/>
      <c r="DE11" s="567"/>
      <c r="DF11" s="568"/>
      <c r="DG11" s="566"/>
      <c r="DH11" s="567"/>
      <c r="DI11" s="568"/>
      <c r="DJ11" s="569"/>
      <c r="DK11" s="569"/>
      <c r="DL11" s="569"/>
      <c r="DM11" s="566"/>
      <c r="DN11" s="567"/>
      <c r="DO11" s="568"/>
      <c r="DP11" s="586"/>
      <c r="DQ11" s="587"/>
      <c r="DR11" s="588"/>
      <c r="DS11" s="586" t="s">
        <v>165</v>
      </c>
      <c r="DT11" s="587"/>
      <c r="DU11" s="588"/>
      <c r="DV11" s="583" t="s">
        <v>166</v>
      </c>
      <c r="DW11" s="584"/>
      <c r="DX11" s="585"/>
      <c r="DY11" s="586" t="s">
        <v>167</v>
      </c>
      <c r="DZ11" s="587"/>
      <c r="EA11" s="588"/>
      <c r="EB11" s="586" t="s">
        <v>234</v>
      </c>
      <c r="EC11" s="587"/>
      <c r="ED11" s="588"/>
      <c r="EE11" s="586"/>
      <c r="EF11" s="587"/>
      <c r="EG11" s="588"/>
      <c r="EH11" s="586"/>
      <c r="EI11" s="587"/>
      <c r="EJ11" s="588"/>
      <c r="EK11" s="586"/>
      <c r="EL11" s="587"/>
      <c r="EM11" s="588"/>
      <c r="EN11" s="586"/>
      <c r="EO11" s="587"/>
      <c r="EP11" s="588"/>
      <c r="EQ11" s="566"/>
      <c r="ER11" s="567"/>
      <c r="ES11" s="568"/>
      <c r="ET11" s="566"/>
      <c r="EU11" s="567"/>
      <c r="EV11" s="568"/>
      <c r="EW11" s="566"/>
      <c r="EX11" s="567"/>
      <c r="EY11" s="568"/>
      <c r="EZ11" s="569"/>
      <c r="FA11" s="569"/>
      <c r="FB11" s="569"/>
      <c r="FC11" s="566"/>
      <c r="FD11" s="567"/>
      <c r="FE11" s="568"/>
      <c r="FG11" s="158"/>
      <c r="FH11" s="158"/>
      <c r="FI11" s="158"/>
    </row>
    <row r="12" spans="1:165" s="157" customFormat="1" ht="42.75" customHeight="1">
      <c r="A12" s="569"/>
      <c r="B12" s="569"/>
      <c r="C12" s="284" t="s">
        <v>168</v>
      </c>
      <c r="D12" s="285" t="s">
        <v>169</v>
      </c>
      <c r="E12" s="284" t="s">
        <v>170</v>
      </c>
      <c r="F12" s="284" t="s">
        <v>168</v>
      </c>
      <c r="G12" s="284" t="s">
        <v>169</v>
      </c>
      <c r="H12" s="284" t="s">
        <v>170</v>
      </c>
      <c r="I12" s="284"/>
      <c r="J12" s="284"/>
      <c r="K12" s="284"/>
      <c r="L12" s="284" t="s">
        <v>168</v>
      </c>
      <c r="M12" s="284" t="s">
        <v>169</v>
      </c>
      <c r="N12" s="284" t="s">
        <v>170</v>
      </c>
      <c r="O12" s="284"/>
      <c r="P12" s="284"/>
      <c r="Q12" s="284"/>
      <c r="R12" s="284" t="s">
        <v>168</v>
      </c>
      <c r="S12" s="284" t="s">
        <v>169</v>
      </c>
      <c r="T12" s="284" t="s">
        <v>170</v>
      </c>
      <c r="U12" s="284" t="s">
        <v>168</v>
      </c>
      <c r="V12" s="284" t="s">
        <v>169</v>
      </c>
      <c r="W12" s="284" t="s">
        <v>170</v>
      </c>
      <c r="X12" s="284" t="s">
        <v>168</v>
      </c>
      <c r="Y12" s="284" t="s">
        <v>169</v>
      </c>
      <c r="Z12" s="284" t="s">
        <v>170</v>
      </c>
      <c r="AA12" s="284" t="s">
        <v>168</v>
      </c>
      <c r="AB12" s="284" t="s">
        <v>169</v>
      </c>
      <c r="AC12" s="284" t="s">
        <v>170</v>
      </c>
      <c r="AD12" s="284" t="s">
        <v>168</v>
      </c>
      <c r="AE12" s="284" t="s">
        <v>169</v>
      </c>
      <c r="AF12" s="284" t="s">
        <v>170</v>
      </c>
      <c r="AG12" s="284" t="s">
        <v>168</v>
      </c>
      <c r="AH12" s="284" t="s">
        <v>169</v>
      </c>
      <c r="AI12" s="284" t="s">
        <v>170</v>
      </c>
      <c r="AJ12" s="284" t="s">
        <v>168</v>
      </c>
      <c r="AK12" s="284" t="s">
        <v>169</v>
      </c>
      <c r="AL12" s="284" t="s">
        <v>170</v>
      </c>
      <c r="AM12" s="284" t="s">
        <v>168</v>
      </c>
      <c r="AN12" s="284" t="s">
        <v>169</v>
      </c>
      <c r="AO12" s="284" t="s">
        <v>170</v>
      </c>
      <c r="AP12" s="284" t="s">
        <v>168</v>
      </c>
      <c r="AQ12" s="284" t="s">
        <v>169</v>
      </c>
      <c r="AR12" s="284" t="s">
        <v>170</v>
      </c>
      <c r="AS12" s="284" t="s">
        <v>168</v>
      </c>
      <c r="AT12" s="284" t="s">
        <v>169</v>
      </c>
      <c r="AU12" s="284" t="s">
        <v>170</v>
      </c>
      <c r="AV12" s="284" t="s">
        <v>168</v>
      </c>
      <c r="AW12" s="284" t="s">
        <v>169</v>
      </c>
      <c r="AX12" s="284" t="s">
        <v>170</v>
      </c>
      <c r="AY12" s="284" t="s">
        <v>168</v>
      </c>
      <c r="AZ12" s="284" t="s">
        <v>169</v>
      </c>
      <c r="BA12" s="284" t="s">
        <v>170</v>
      </c>
      <c r="BB12" s="284" t="s">
        <v>168</v>
      </c>
      <c r="BC12" s="284" t="s">
        <v>169</v>
      </c>
      <c r="BD12" s="284" t="s">
        <v>170</v>
      </c>
      <c r="BE12" s="284" t="s">
        <v>168</v>
      </c>
      <c r="BF12" s="284" t="s">
        <v>169</v>
      </c>
      <c r="BG12" s="284" t="s">
        <v>170</v>
      </c>
      <c r="BH12" s="284"/>
      <c r="BI12" s="284"/>
      <c r="BJ12" s="284"/>
      <c r="BK12" s="284" t="s">
        <v>171</v>
      </c>
      <c r="BL12" s="284" t="s">
        <v>169</v>
      </c>
      <c r="BM12" s="284" t="s">
        <v>170</v>
      </c>
      <c r="BN12" s="284" t="s">
        <v>168</v>
      </c>
      <c r="BO12" s="284" t="s">
        <v>169</v>
      </c>
      <c r="BP12" s="284" t="s">
        <v>170</v>
      </c>
      <c r="BQ12" s="284" t="s">
        <v>168</v>
      </c>
      <c r="BR12" s="284" t="s">
        <v>169</v>
      </c>
      <c r="BS12" s="284" t="s">
        <v>170</v>
      </c>
      <c r="BT12" s="284" t="s">
        <v>171</v>
      </c>
      <c r="BU12" s="284" t="s">
        <v>169</v>
      </c>
      <c r="BV12" s="284" t="s">
        <v>170</v>
      </c>
      <c r="BW12" s="284" t="s">
        <v>171</v>
      </c>
      <c r="BX12" s="284" t="s">
        <v>169</v>
      </c>
      <c r="BY12" s="284" t="s">
        <v>170</v>
      </c>
      <c r="BZ12" s="284" t="s">
        <v>171</v>
      </c>
      <c r="CA12" s="284" t="s">
        <v>169</v>
      </c>
      <c r="CB12" s="284" t="s">
        <v>170</v>
      </c>
      <c r="CC12" s="284" t="s">
        <v>171</v>
      </c>
      <c r="CD12" s="284" t="s">
        <v>169</v>
      </c>
      <c r="CE12" s="284" t="s">
        <v>170</v>
      </c>
      <c r="CF12" s="284" t="s">
        <v>168</v>
      </c>
      <c r="CG12" s="284" t="s">
        <v>169</v>
      </c>
      <c r="CH12" s="284" t="s">
        <v>170</v>
      </c>
      <c r="CI12" s="284" t="s">
        <v>168</v>
      </c>
      <c r="CJ12" s="284" t="s">
        <v>169</v>
      </c>
      <c r="CK12" s="284" t="s">
        <v>170</v>
      </c>
      <c r="CL12" s="284" t="s">
        <v>168</v>
      </c>
      <c r="CM12" s="284" t="s">
        <v>169</v>
      </c>
      <c r="CN12" s="284" t="s">
        <v>170</v>
      </c>
      <c r="CO12" s="284" t="s">
        <v>168</v>
      </c>
      <c r="CP12" s="284" t="s">
        <v>169</v>
      </c>
      <c r="CQ12" s="284" t="s">
        <v>170</v>
      </c>
      <c r="CR12" s="284" t="s">
        <v>168</v>
      </c>
      <c r="CS12" s="284" t="s">
        <v>169</v>
      </c>
      <c r="CT12" s="284" t="s">
        <v>170</v>
      </c>
      <c r="CU12" s="284" t="s">
        <v>168</v>
      </c>
      <c r="CV12" s="284" t="s">
        <v>169</v>
      </c>
      <c r="CW12" s="284" t="s">
        <v>170</v>
      </c>
      <c r="CX12" s="284" t="s">
        <v>168</v>
      </c>
      <c r="CY12" s="284" t="s">
        <v>169</v>
      </c>
      <c r="CZ12" s="284" t="s">
        <v>170</v>
      </c>
      <c r="DA12" s="284" t="s">
        <v>168</v>
      </c>
      <c r="DB12" s="284" t="s">
        <v>169</v>
      </c>
      <c r="DC12" s="284" t="s">
        <v>170</v>
      </c>
      <c r="DD12" s="284" t="s">
        <v>168</v>
      </c>
      <c r="DE12" s="284" t="s">
        <v>169</v>
      </c>
      <c r="DF12" s="284" t="s">
        <v>170</v>
      </c>
      <c r="DG12" s="284" t="s">
        <v>168</v>
      </c>
      <c r="DH12" s="284" t="s">
        <v>169</v>
      </c>
      <c r="DI12" s="284" t="s">
        <v>170</v>
      </c>
      <c r="DJ12" s="284" t="s">
        <v>168</v>
      </c>
      <c r="DK12" s="284" t="s">
        <v>169</v>
      </c>
      <c r="DL12" s="284" t="s">
        <v>170</v>
      </c>
      <c r="DM12" s="284" t="s">
        <v>168</v>
      </c>
      <c r="DN12" s="284" t="s">
        <v>169</v>
      </c>
      <c r="DO12" s="284" t="s">
        <v>170</v>
      </c>
      <c r="DP12" s="284" t="s">
        <v>168</v>
      </c>
      <c r="DQ12" s="284" t="s">
        <v>169</v>
      </c>
      <c r="DR12" s="284" t="s">
        <v>170</v>
      </c>
      <c r="DS12" s="284" t="s">
        <v>168</v>
      </c>
      <c r="DT12" s="284" t="s">
        <v>169</v>
      </c>
      <c r="DU12" s="284" t="s">
        <v>170</v>
      </c>
      <c r="DV12" s="284" t="s">
        <v>168</v>
      </c>
      <c r="DW12" s="284" t="s">
        <v>169</v>
      </c>
      <c r="DX12" s="284" t="s">
        <v>170</v>
      </c>
      <c r="DY12" s="284" t="s">
        <v>168</v>
      </c>
      <c r="DZ12" s="284" t="s">
        <v>169</v>
      </c>
      <c r="EA12" s="284" t="s">
        <v>170</v>
      </c>
      <c r="EB12" s="284" t="s">
        <v>168</v>
      </c>
      <c r="EC12" s="284" t="s">
        <v>169</v>
      </c>
      <c r="ED12" s="284" t="s">
        <v>170</v>
      </c>
      <c r="EE12" s="284" t="s">
        <v>168</v>
      </c>
      <c r="EF12" s="284" t="s">
        <v>169</v>
      </c>
      <c r="EG12" s="284" t="s">
        <v>170</v>
      </c>
      <c r="EH12" s="284" t="s">
        <v>168</v>
      </c>
      <c r="EI12" s="284" t="s">
        <v>169</v>
      </c>
      <c r="EJ12" s="284" t="s">
        <v>170</v>
      </c>
      <c r="EK12" s="284" t="s">
        <v>168</v>
      </c>
      <c r="EL12" s="284" t="s">
        <v>169</v>
      </c>
      <c r="EM12" s="284" t="s">
        <v>170</v>
      </c>
      <c r="EN12" s="284" t="s">
        <v>168</v>
      </c>
      <c r="EO12" s="284" t="s">
        <v>169</v>
      </c>
      <c r="EP12" s="284" t="s">
        <v>170</v>
      </c>
      <c r="EQ12" s="284" t="s">
        <v>168</v>
      </c>
      <c r="ER12" s="284" t="s">
        <v>169</v>
      </c>
      <c r="ES12" s="284" t="s">
        <v>170</v>
      </c>
      <c r="ET12" s="284" t="s">
        <v>168</v>
      </c>
      <c r="EU12" s="284" t="s">
        <v>169</v>
      </c>
      <c r="EV12" s="284" t="s">
        <v>170</v>
      </c>
      <c r="EW12" s="284" t="s">
        <v>168</v>
      </c>
      <c r="EX12" s="284" t="s">
        <v>169</v>
      </c>
      <c r="EY12" s="284" t="s">
        <v>170</v>
      </c>
      <c r="EZ12" s="284" t="s">
        <v>168</v>
      </c>
      <c r="FA12" s="284" t="s">
        <v>169</v>
      </c>
      <c r="FB12" s="284" t="s">
        <v>170</v>
      </c>
      <c r="FC12" s="284" t="s">
        <v>168</v>
      </c>
      <c r="FD12" s="284" t="s">
        <v>169</v>
      </c>
      <c r="FE12" s="284" t="s">
        <v>170</v>
      </c>
      <c r="FG12" s="158"/>
      <c r="FH12" s="158"/>
      <c r="FI12" s="158"/>
    </row>
    <row r="13" spans="1:165" s="157" customFormat="1" ht="24" customHeight="1">
      <c r="A13" s="286">
        <v>1</v>
      </c>
      <c r="B13" s="284">
        <v>2</v>
      </c>
      <c r="C13" s="286">
        <v>3</v>
      </c>
      <c r="D13" s="285">
        <v>4</v>
      </c>
      <c r="E13" s="286">
        <v>5</v>
      </c>
      <c r="F13" s="284">
        <v>6</v>
      </c>
      <c r="G13" s="286">
        <v>7</v>
      </c>
      <c r="H13" s="284">
        <v>8</v>
      </c>
      <c r="I13" s="284"/>
      <c r="J13" s="284"/>
      <c r="K13" s="284"/>
      <c r="L13" s="286">
        <v>9</v>
      </c>
      <c r="M13" s="284">
        <v>10</v>
      </c>
      <c r="N13" s="286">
        <v>11</v>
      </c>
      <c r="O13" s="415"/>
      <c r="P13" s="415"/>
      <c r="Q13" s="415"/>
      <c r="R13" s="286">
        <v>12</v>
      </c>
      <c r="S13" s="286">
        <v>13</v>
      </c>
      <c r="T13" s="286">
        <v>14</v>
      </c>
      <c r="U13" s="286">
        <v>15</v>
      </c>
      <c r="V13" s="286">
        <v>16</v>
      </c>
      <c r="W13" s="286">
        <v>17</v>
      </c>
      <c r="X13" s="286">
        <v>18</v>
      </c>
      <c r="Y13" s="286">
        <v>19</v>
      </c>
      <c r="Z13" s="286">
        <v>20</v>
      </c>
      <c r="AA13" s="286">
        <v>21</v>
      </c>
      <c r="AB13" s="286">
        <v>22</v>
      </c>
      <c r="AC13" s="286">
        <v>23</v>
      </c>
      <c r="AD13" s="284">
        <v>24</v>
      </c>
      <c r="AE13" s="286">
        <v>25</v>
      </c>
      <c r="AF13" s="284">
        <v>26</v>
      </c>
      <c r="AG13" s="286">
        <v>27</v>
      </c>
      <c r="AH13" s="284">
        <v>28</v>
      </c>
      <c r="AI13" s="286">
        <v>29</v>
      </c>
      <c r="AJ13" s="284">
        <v>30</v>
      </c>
      <c r="AK13" s="286">
        <v>31</v>
      </c>
      <c r="AL13" s="284">
        <v>32</v>
      </c>
      <c r="AM13" s="286">
        <v>33</v>
      </c>
      <c r="AN13" s="284">
        <v>34</v>
      </c>
      <c r="AO13" s="286">
        <v>35</v>
      </c>
      <c r="AP13" s="286">
        <v>36</v>
      </c>
      <c r="AQ13" s="286">
        <v>37</v>
      </c>
      <c r="AR13" s="286">
        <v>38</v>
      </c>
      <c r="AS13" s="284">
        <v>39</v>
      </c>
      <c r="AT13" s="286">
        <v>40</v>
      </c>
      <c r="AU13" s="284">
        <v>41</v>
      </c>
      <c r="AV13" s="286">
        <v>42</v>
      </c>
      <c r="AW13" s="284">
        <v>43</v>
      </c>
      <c r="AX13" s="286">
        <v>44</v>
      </c>
      <c r="AY13" s="286">
        <v>45</v>
      </c>
      <c r="AZ13" s="284">
        <v>46</v>
      </c>
      <c r="BA13" s="286">
        <v>47</v>
      </c>
      <c r="BB13" s="286">
        <v>48</v>
      </c>
      <c r="BC13" s="284">
        <v>49</v>
      </c>
      <c r="BD13" s="286">
        <v>50</v>
      </c>
      <c r="BE13" s="286">
        <v>48</v>
      </c>
      <c r="BF13" s="284">
        <v>49</v>
      </c>
      <c r="BG13" s="286">
        <v>50</v>
      </c>
      <c r="BH13" s="286">
        <v>51</v>
      </c>
      <c r="BI13" s="286">
        <v>52</v>
      </c>
      <c r="BJ13" s="286">
        <v>56</v>
      </c>
      <c r="BK13" s="284">
        <v>51</v>
      </c>
      <c r="BL13" s="286">
        <v>52</v>
      </c>
      <c r="BM13" s="284">
        <v>53</v>
      </c>
      <c r="BN13" s="286">
        <v>60</v>
      </c>
      <c r="BO13" s="287">
        <v>61</v>
      </c>
      <c r="BP13" s="288">
        <v>62</v>
      </c>
      <c r="BQ13" s="286">
        <v>63</v>
      </c>
      <c r="BR13" s="286">
        <v>64</v>
      </c>
      <c r="BS13" s="286">
        <v>65</v>
      </c>
      <c r="BT13" s="286">
        <v>66</v>
      </c>
      <c r="BU13" s="286">
        <v>67</v>
      </c>
      <c r="BV13" s="286">
        <v>68</v>
      </c>
      <c r="BW13" s="284">
        <v>54</v>
      </c>
      <c r="BX13" s="286">
        <v>55</v>
      </c>
      <c r="BY13" s="284">
        <v>56</v>
      </c>
      <c r="BZ13" s="286">
        <v>72</v>
      </c>
      <c r="CA13" s="284">
        <v>73</v>
      </c>
      <c r="CB13" s="286">
        <v>74</v>
      </c>
      <c r="CC13" s="284">
        <v>75</v>
      </c>
      <c r="CD13" s="286">
        <v>76</v>
      </c>
      <c r="CE13" s="284">
        <v>77</v>
      </c>
      <c r="CF13" s="286">
        <v>57</v>
      </c>
      <c r="CG13" s="284">
        <v>58</v>
      </c>
      <c r="CH13" s="286">
        <v>59</v>
      </c>
      <c r="CI13" s="284">
        <v>60</v>
      </c>
      <c r="CJ13" s="286">
        <v>61</v>
      </c>
      <c r="CK13" s="284">
        <v>62</v>
      </c>
      <c r="CL13" s="286">
        <v>63</v>
      </c>
      <c r="CM13" s="284">
        <v>64</v>
      </c>
      <c r="CN13" s="286">
        <v>65</v>
      </c>
      <c r="CO13" s="284">
        <v>66</v>
      </c>
      <c r="CP13" s="286">
        <v>67</v>
      </c>
      <c r="CQ13" s="284">
        <v>68</v>
      </c>
      <c r="CR13" s="286">
        <v>69</v>
      </c>
      <c r="CS13" s="284">
        <v>70</v>
      </c>
      <c r="CT13" s="286">
        <v>71</v>
      </c>
      <c r="CU13" s="286">
        <v>72</v>
      </c>
      <c r="CV13" s="286">
        <v>73</v>
      </c>
      <c r="CW13" s="286">
        <v>74</v>
      </c>
      <c r="CX13" s="286">
        <v>75</v>
      </c>
      <c r="CY13" s="286">
        <v>76</v>
      </c>
      <c r="CZ13" s="286">
        <v>77</v>
      </c>
      <c r="DA13" s="286">
        <v>78</v>
      </c>
      <c r="DB13" s="286">
        <v>79</v>
      </c>
      <c r="DC13" s="286">
        <v>80</v>
      </c>
      <c r="DD13" s="284">
        <v>96</v>
      </c>
      <c r="DE13" s="286">
        <v>97</v>
      </c>
      <c r="DF13" s="284">
        <v>98</v>
      </c>
      <c r="DG13" s="284">
        <v>99</v>
      </c>
      <c r="DH13" s="284">
        <v>100</v>
      </c>
      <c r="DI13" s="284">
        <v>101</v>
      </c>
      <c r="DJ13" s="284">
        <v>102</v>
      </c>
      <c r="DK13" s="284">
        <v>103</v>
      </c>
      <c r="DL13" s="284">
        <v>104</v>
      </c>
      <c r="DM13" s="286">
        <v>81</v>
      </c>
      <c r="DN13" s="284">
        <v>82</v>
      </c>
      <c r="DO13" s="286">
        <v>83</v>
      </c>
      <c r="DP13" s="284">
        <v>84</v>
      </c>
      <c r="DQ13" s="286">
        <v>85</v>
      </c>
      <c r="DR13" s="284">
        <v>86</v>
      </c>
      <c r="DS13" s="286">
        <v>87</v>
      </c>
      <c r="DT13" s="284">
        <v>88</v>
      </c>
      <c r="DU13" s="286">
        <v>89</v>
      </c>
      <c r="DV13" s="284">
        <v>90</v>
      </c>
      <c r="DW13" s="286">
        <v>91</v>
      </c>
      <c r="DX13" s="284">
        <v>92</v>
      </c>
      <c r="DY13" s="286">
        <v>93</v>
      </c>
      <c r="DZ13" s="284">
        <v>94</v>
      </c>
      <c r="EA13" s="286">
        <v>95</v>
      </c>
      <c r="EB13" s="284">
        <v>96</v>
      </c>
      <c r="EC13" s="284">
        <v>97</v>
      </c>
      <c r="ED13" s="284">
        <v>98</v>
      </c>
      <c r="EE13" s="286">
        <v>99</v>
      </c>
      <c r="EF13" s="284">
        <v>100</v>
      </c>
      <c r="EG13" s="286">
        <v>101</v>
      </c>
      <c r="EH13" s="284">
        <v>102</v>
      </c>
      <c r="EI13" s="286">
        <v>103</v>
      </c>
      <c r="EJ13" s="284">
        <v>104</v>
      </c>
      <c r="EK13" s="286">
        <v>105</v>
      </c>
      <c r="EL13" s="284">
        <v>106</v>
      </c>
      <c r="EM13" s="286">
        <v>107</v>
      </c>
      <c r="EN13" s="284">
        <v>108</v>
      </c>
      <c r="EO13" s="286">
        <v>109</v>
      </c>
      <c r="EP13" s="284">
        <v>110</v>
      </c>
      <c r="EQ13" s="286">
        <v>111</v>
      </c>
      <c r="ER13" s="284">
        <v>112</v>
      </c>
      <c r="ES13" s="286">
        <v>113</v>
      </c>
      <c r="ET13" s="284">
        <v>114</v>
      </c>
      <c r="EU13" s="286">
        <v>115</v>
      </c>
      <c r="EV13" s="284">
        <v>116</v>
      </c>
      <c r="EW13" s="286">
        <v>117</v>
      </c>
      <c r="EX13" s="284">
        <v>118</v>
      </c>
      <c r="EY13" s="286">
        <v>119</v>
      </c>
      <c r="EZ13" s="284">
        <v>120</v>
      </c>
      <c r="FA13" s="286">
        <v>121</v>
      </c>
      <c r="FB13" s="284">
        <v>122</v>
      </c>
      <c r="FC13" s="286">
        <v>123</v>
      </c>
      <c r="FD13" s="284">
        <v>124</v>
      </c>
      <c r="FE13" s="286">
        <v>125</v>
      </c>
    </row>
    <row r="14" spans="1:165" s="157" customFormat="1" ht="25.5" customHeight="1">
      <c r="A14" s="331">
        <v>1</v>
      </c>
      <c r="B14" s="332" t="s">
        <v>282</v>
      </c>
      <c r="C14" s="289">
        <f>F14+CF14</f>
        <v>7133.6502700000001</v>
      </c>
      <c r="D14" s="290">
        <f t="shared" ref="D14:D29" si="0">G14+CG14+DE14</f>
        <v>7163.87752</v>
      </c>
      <c r="E14" s="291">
        <f t="shared" ref="E14:E29" si="1">D14/C14*100</f>
        <v>100.42372766894836</v>
      </c>
      <c r="F14" s="292">
        <f t="shared" ref="F14" si="2">L14+AD14+AG14+AJ14+AM14+AS14+AY14+BK14+BW14+BT14+AP14+BE14+R14+X14+U14+AA14+AV14</f>
        <v>1098.6209999999999</v>
      </c>
      <c r="G14" s="292">
        <f t="shared" ref="G14:G29" si="3">M14+AE14+AH14+AK14+AN14+AT14+AZ14+BL14+AQ14+BX14+BU14+BF14+S14+Y14+V14+AB14+AW14</f>
        <v>1128.84825</v>
      </c>
      <c r="H14" s="291">
        <f>G14/F14*100</f>
        <v>102.75138104951573</v>
      </c>
      <c r="I14" s="291">
        <f>L14+R14+U14+X14+AA14+AD14+AG14+AJ14+AM14</f>
        <v>613.77</v>
      </c>
      <c r="J14" s="291"/>
      <c r="K14" s="291"/>
      <c r="L14" s="293">
        <f>Але!C6</f>
        <v>81</v>
      </c>
      <c r="M14" s="382">
        <f>Але!D6</f>
        <v>81.830629999999999</v>
      </c>
      <c r="N14" s="291">
        <f>M14/L14*100</f>
        <v>101.02546913580245</v>
      </c>
      <c r="O14" s="291">
        <f t="shared" ref="O14:O29" si="4">R14+U14+X14+AA14</f>
        <v>286.77</v>
      </c>
      <c r="P14" s="291">
        <f t="shared" ref="P14:P29" si="5">S14+V14+Y14+AB14</f>
        <v>339.03285</v>
      </c>
      <c r="Q14" s="291"/>
      <c r="R14" s="291">
        <f>Але!C8</f>
        <v>106.965</v>
      </c>
      <c r="S14" s="291">
        <f>Але!D8</f>
        <v>169.95956000000001</v>
      </c>
      <c r="T14" s="291">
        <f>S14/R14*100</f>
        <v>158.8926845229748</v>
      </c>
      <c r="U14" s="291">
        <f>Але!C9</f>
        <v>1.147</v>
      </c>
      <c r="V14" s="291">
        <f>Але!D9</f>
        <v>0.91805000000000003</v>
      </c>
      <c r="W14" s="291">
        <f>V14/U14*100</f>
        <v>80.039232781168266</v>
      </c>
      <c r="X14" s="291">
        <f>Але!C10</f>
        <v>178.65799999999999</v>
      </c>
      <c r="Y14" s="291">
        <f>Але!D10</f>
        <v>187.65454</v>
      </c>
      <c r="Z14" s="291">
        <f>Y14/X14*100</f>
        <v>105.03562113087577</v>
      </c>
      <c r="AA14" s="291">
        <f>Але!C11</f>
        <v>0</v>
      </c>
      <c r="AB14" s="295">
        <f>Але!D11</f>
        <v>-19.499300000000002</v>
      </c>
      <c r="AC14" s="291" t="e">
        <f>AB14/AA14*100</f>
        <v>#DIV/0!</v>
      </c>
      <c r="AD14" s="296">
        <f>Але!C13</f>
        <v>10</v>
      </c>
      <c r="AE14" s="381">
        <f>Але!D13</f>
        <v>0</v>
      </c>
      <c r="AF14" s="291">
        <f>AE14/AD14*100</f>
        <v>0</v>
      </c>
      <c r="AG14" s="296">
        <f>Але!C15</f>
        <v>86</v>
      </c>
      <c r="AH14" s="297">
        <f>Але!D15</f>
        <v>68.343940000000003</v>
      </c>
      <c r="AI14" s="291">
        <f>AH14/AG14*100</f>
        <v>79.469697674418597</v>
      </c>
      <c r="AJ14" s="296">
        <f>Але!C16</f>
        <v>147</v>
      </c>
      <c r="AK14" s="296">
        <f>Але!D16</f>
        <v>142.96259000000001</v>
      </c>
      <c r="AL14" s="291">
        <f t="shared" ref="AL14:AL29" si="6">AK14/AJ14*100</f>
        <v>97.253462585034029</v>
      </c>
      <c r="AM14" s="291">
        <f>Але!C18</f>
        <v>3</v>
      </c>
      <c r="AN14" s="291">
        <f>Але!D18</f>
        <v>1.1000000000000001</v>
      </c>
      <c r="AO14" s="291">
        <f>AN14/AM14*100</f>
        <v>36.666666666666671</v>
      </c>
      <c r="AP14" s="291"/>
      <c r="AQ14" s="291"/>
      <c r="AR14" s="298" t="e">
        <f t="shared" ref="AR14:AR23" si="7">AQ14/AP14*100</f>
        <v>#DIV/0!</v>
      </c>
      <c r="AS14" s="296">
        <v>0</v>
      </c>
      <c r="AT14" s="296">
        <v>0</v>
      </c>
      <c r="AU14" s="298" t="e">
        <f t="shared" ref="AU14:AU29" si="8">AT14/AS14*100</f>
        <v>#DIV/0!</v>
      </c>
      <c r="AV14" s="296">
        <f>Але!C27</f>
        <v>50</v>
      </c>
      <c r="AW14" s="299">
        <f>Але!D27</f>
        <v>54.284680000000002</v>
      </c>
      <c r="AX14" s="291">
        <f>AW14/AV14*100</f>
        <v>108.56935999999999</v>
      </c>
      <c r="AY14" s="300">
        <f>Але!C28</f>
        <v>0</v>
      </c>
      <c r="AZ14" s="299">
        <f>Але!D28</f>
        <v>0</v>
      </c>
      <c r="BA14" s="291" t="e">
        <f>AZ14/AY14*100</f>
        <v>#DIV/0!</v>
      </c>
      <c r="BB14" s="296"/>
      <c r="BC14" s="296"/>
      <c r="BD14" s="291" t="e">
        <f>BC14/BB14*100</f>
        <v>#DIV/0!</v>
      </c>
      <c r="BE14" s="291">
        <f>Але!C29</f>
        <v>0</v>
      </c>
      <c r="BF14" s="301">
        <f>Але!D29</f>
        <v>0.35255999999999998</v>
      </c>
      <c r="BG14" s="291" t="e">
        <f>BF14/BE14*100</f>
        <v>#DIV/0!</v>
      </c>
      <c r="BH14" s="291">
        <f>Але!C30</f>
        <v>0</v>
      </c>
      <c r="BI14" s="291">
        <f>Але!D30</f>
        <v>0.35255999999999998</v>
      </c>
      <c r="BJ14" s="291" t="e">
        <f>BI14/BH14*100</f>
        <v>#DIV/0!</v>
      </c>
      <c r="BK14" s="291">
        <f>Але!C32</f>
        <v>0</v>
      </c>
      <c r="BL14" s="291">
        <f>Але!D31</f>
        <v>0</v>
      </c>
      <c r="BM14" s="291" t="e">
        <f>BL14/BK14*100</f>
        <v>#DIV/0!</v>
      </c>
      <c r="BN14" s="291"/>
      <c r="BO14" s="291"/>
      <c r="BP14" s="291" t="e">
        <f>BO14/BN14*100</f>
        <v>#DIV/0!</v>
      </c>
      <c r="BQ14" s="291"/>
      <c r="BR14" s="291"/>
      <c r="BS14" s="291"/>
      <c r="BT14" s="291"/>
      <c r="BU14" s="302"/>
      <c r="BV14" s="291" t="e">
        <f>BU14/BT14*100</f>
        <v>#DIV/0!</v>
      </c>
      <c r="BW14" s="291">
        <f>Але!C34</f>
        <v>434.851</v>
      </c>
      <c r="BX14" s="291">
        <f>Але!D36</f>
        <v>440.94099999999997</v>
      </c>
      <c r="BY14" s="291">
        <f>BX14/BW14*100</f>
        <v>101.40047970454246</v>
      </c>
      <c r="BZ14" s="291"/>
      <c r="CA14" s="291"/>
      <c r="CB14" s="303" t="e">
        <f>BZ14/CA14*100</f>
        <v>#DIV/0!</v>
      </c>
      <c r="CC14" s="303"/>
      <c r="CD14" s="303"/>
      <c r="CE14" s="303" t="e">
        <f>CC14/CD14*100</f>
        <v>#DIV/0!</v>
      </c>
      <c r="CF14" s="296">
        <f>CI14+CL14+CO14+CR14+CX14+CU14</f>
        <v>6035.02927</v>
      </c>
      <c r="CG14" s="296">
        <f>CJ14+CM14+CP14+CS14+CY14+CV14+DB14</f>
        <v>6035.02927</v>
      </c>
      <c r="CH14" s="291">
        <f>CG14/CF14*100</f>
        <v>100</v>
      </c>
      <c r="CI14" s="298">
        <f>Але!C39</f>
        <v>1839.6</v>
      </c>
      <c r="CJ14" s="298">
        <f>Але!D39</f>
        <v>1839.6</v>
      </c>
      <c r="CK14" s="291">
        <f>CJ14/CI14*100</f>
        <v>100</v>
      </c>
      <c r="CL14" s="291">
        <f>Але!C40</f>
        <v>0</v>
      </c>
      <c r="CM14" s="388">
        <f>Але!D40</f>
        <v>0</v>
      </c>
      <c r="CN14" s="291" t="e">
        <f>CM14/CL14*100</f>
        <v>#DIV/0!</v>
      </c>
      <c r="CO14" s="291">
        <f>Але!C41</f>
        <v>2800.9644899999998</v>
      </c>
      <c r="CP14" s="291">
        <f>Але!D41</f>
        <v>2800.9644899999998</v>
      </c>
      <c r="CQ14" s="291">
        <f t="shared" ref="CQ14:CQ29" si="9">CP14/CO14*100</f>
        <v>100</v>
      </c>
      <c r="CR14" s="291">
        <f>Але!C42</f>
        <v>108.54452999999999</v>
      </c>
      <c r="CS14" s="291">
        <f>Але!D42</f>
        <v>108.54452999999999</v>
      </c>
      <c r="CT14" s="291">
        <f t="shared" ref="CT14:CT31" si="10">CS14/CR14*100</f>
        <v>100</v>
      </c>
      <c r="CU14" s="291">
        <f>Але!C44</f>
        <v>1285.9202499999999</v>
      </c>
      <c r="CV14" s="291">
        <f>Але!D44</f>
        <v>1285.9202499999999</v>
      </c>
      <c r="CW14" s="291">
        <f>CV14/CU14*100</f>
        <v>100</v>
      </c>
      <c r="CX14" s="295">
        <f>Але!C43</f>
        <v>0</v>
      </c>
      <c r="CY14" s="291">
        <f>Але!D43</f>
        <v>0</v>
      </c>
      <c r="CZ14" s="291" t="e">
        <f t="shared" ref="CZ14:CZ31" si="11">CY14/CX14*100</f>
        <v>#DIV/0!</v>
      </c>
      <c r="DA14" s="291"/>
      <c r="DB14" s="291">
        <f>Але!D45</f>
        <v>0</v>
      </c>
      <c r="DC14" s="291" t="e">
        <f>DB13:DB14/DA14*100</f>
        <v>#DIV/0!</v>
      </c>
      <c r="DD14" s="296"/>
      <c r="DE14" s="296"/>
      <c r="DF14" s="291" t="e">
        <f>DE14/DD14*100</f>
        <v>#DIV/0!</v>
      </c>
      <c r="DG14" s="291"/>
      <c r="DH14" s="291"/>
      <c r="DI14" s="291"/>
      <c r="DJ14" s="291"/>
      <c r="DK14" s="291"/>
      <c r="DL14" s="291"/>
      <c r="DM14" s="300">
        <f>DP14+EE14+EH14+EK14+EN14+EQ14+ET14+EW14+EZ14</f>
        <v>7895.2142299999996</v>
      </c>
      <c r="DN14" s="300">
        <f>DQ14+EF14+EI14+EL14+EO14+ER14+EU14+EX14+FA14</f>
        <v>7712.6722000000009</v>
      </c>
      <c r="DO14" s="291">
        <f>DN14/DM14*100</f>
        <v>97.687940761551715</v>
      </c>
      <c r="DP14" s="296">
        <f>DS14+DV14+DY14+EB14</f>
        <v>1412.83718</v>
      </c>
      <c r="DQ14" s="296">
        <f>DT14+DW14+DZ14+EC14</f>
        <v>1397.4266400000001</v>
      </c>
      <c r="DR14" s="291">
        <f>DQ14/DP14*100</f>
        <v>98.909248693469422</v>
      </c>
      <c r="DS14" s="291">
        <f>Але!C54</f>
        <v>1409.1871799999999</v>
      </c>
      <c r="DT14" s="291">
        <f>Але!D54</f>
        <v>1394.77664</v>
      </c>
      <c r="DU14" s="291">
        <f>DT14/DS14*100</f>
        <v>98.977386382410899</v>
      </c>
      <c r="DV14" s="291">
        <f>Але!C57</f>
        <v>0</v>
      </c>
      <c r="DW14" s="291">
        <f>Але!D57</f>
        <v>0</v>
      </c>
      <c r="DX14" s="291" t="e">
        <f>DW14/DV14*100</f>
        <v>#DIV/0!</v>
      </c>
      <c r="DY14" s="291">
        <f>Але!C58</f>
        <v>1</v>
      </c>
      <c r="DZ14" s="291">
        <f>Але!D58</f>
        <v>0</v>
      </c>
      <c r="EA14" s="291">
        <f>DZ14/DY14*100</f>
        <v>0</v>
      </c>
      <c r="EB14" s="291">
        <f>Але!C59</f>
        <v>2.65</v>
      </c>
      <c r="EC14" s="291">
        <f>Але!D59</f>
        <v>2.65</v>
      </c>
      <c r="ED14" s="291">
        <f>EC14/EB14*100</f>
        <v>100</v>
      </c>
      <c r="EE14" s="291">
        <f>Але!C61</f>
        <v>108.54452999999999</v>
      </c>
      <c r="EF14" s="291">
        <f>Але!D61</f>
        <v>108.54452999999999</v>
      </c>
      <c r="EG14" s="291">
        <f>EF14/EE14*100</f>
        <v>100</v>
      </c>
      <c r="EH14" s="291">
        <f>Але!C62</f>
        <v>18</v>
      </c>
      <c r="EI14" s="291">
        <f>Але!D62</f>
        <v>17.321960000000001</v>
      </c>
      <c r="EJ14" s="291">
        <f>EI14/EH14*100</f>
        <v>96.233111111111114</v>
      </c>
      <c r="EK14" s="296">
        <f>Але!C68</f>
        <v>851.65995999999996</v>
      </c>
      <c r="EL14" s="296">
        <f>Але!D68</f>
        <v>760.86120000000005</v>
      </c>
      <c r="EM14" s="291">
        <f>EL14/EK14*100</f>
        <v>89.338613500157976</v>
      </c>
      <c r="EN14" s="296">
        <f>Але!C73</f>
        <v>5212.0375599999998</v>
      </c>
      <c r="EO14" s="296">
        <f>Але!D73</f>
        <v>5136.3828700000004</v>
      </c>
      <c r="EP14" s="291">
        <f>EO14/EN14*100</f>
        <v>98.548462302332311</v>
      </c>
      <c r="EQ14" s="296">
        <f>Але!C77</f>
        <v>286.60000000000002</v>
      </c>
      <c r="ER14" s="304">
        <f>Але!D77</f>
        <v>286.60000000000002</v>
      </c>
      <c r="ES14" s="291">
        <f t="shared" ref="ES14:ES29" si="12">ER14/EQ14*100</f>
        <v>100</v>
      </c>
      <c r="ET14" s="291">
        <f>Але!C79</f>
        <v>0</v>
      </c>
      <c r="EU14" s="291">
        <f>Але!D79</f>
        <v>0</v>
      </c>
      <c r="EV14" s="291" t="e">
        <f t="shared" ref="EV14:EV29" si="13">EU14/ET14*100</f>
        <v>#DIV/0!</v>
      </c>
      <c r="EW14" s="292">
        <f>Але!C84</f>
        <v>5.5350000000000001</v>
      </c>
      <c r="EX14" s="292">
        <f>Але!D84</f>
        <v>5.5350000000000001</v>
      </c>
      <c r="EY14" s="291">
        <f>EX14/EW14*100</f>
        <v>100</v>
      </c>
      <c r="EZ14" s="291">
        <f>Але!C90</f>
        <v>0</v>
      </c>
      <c r="FA14" s="291">
        <f>Але!D90</f>
        <v>0</v>
      </c>
      <c r="FB14" s="291" t="e">
        <f>FA14/EZ14*100</f>
        <v>#DIV/0!</v>
      </c>
      <c r="FC14" s="418">
        <f t="shared" ref="FC14:FC29" si="14">SUM(C14-DM14)</f>
        <v>-761.5639599999995</v>
      </c>
      <c r="FD14" s="418">
        <f t="shared" ref="FD14:FD29" si="15">SUM(D14-DN14)</f>
        <v>-548.79468000000088</v>
      </c>
      <c r="FE14" s="291">
        <f>FD14/FC14*100%</f>
        <v>0.72061535054784009</v>
      </c>
      <c r="FF14" s="159"/>
      <c r="FG14" s="160"/>
      <c r="FI14" s="160"/>
    </row>
    <row r="15" spans="1:165" s="161" customFormat="1" ht="22.5" customHeight="1">
      <c r="A15" s="331">
        <v>2</v>
      </c>
      <c r="B15" s="333" t="s">
        <v>283</v>
      </c>
      <c r="C15" s="289">
        <f t="shared" ref="C15:C29" si="16">F15+CF15</f>
        <v>59182.848760000001</v>
      </c>
      <c r="D15" s="290">
        <f>G15+CG15+DE15</f>
        <v>39002.106550000004</v>
      </c>
      <c r="E15" s="298">
        <f t="shared" si="1"/>
        <v>65.901029381269694</v>
      </c>
      <c r="F15" s="292">
        <f t="shared" ref="F15:F29" si="17">L15+AD15+AG15+AJ15+AM15+AS15+AY15+BK15+BW15+BT15+AP15+BE15+R15+X15+U15+AA15+AV15</f>
        <v>3972.4</v>
      </c>
      <c r="G15" s="292">
        <f>M15+AE15+AH15+AK15+AN15+AT15+AZ15+BL15+AQ15+BX15+BU15+BF15+S15+Y15+V15+AB15+AW15</f>
        <v>6686.2258999999995</v>
      </c>
      <c r="H15" s="298">
        <f t="shared" ref="H15:H29" si="18">G15/F15*100</f>
        <v>168.31703504178833</v>
      </c>
      <c r="I15" s="291">
        <f t="shared" ref="I15:I29" si="19">L15+R15+U15+X15+AA15+AD15+AG15+AJ15+AM15</f>
        <v>3692.3999999999996</v>
      </c>
      <c r="J15" s="298"/>
      <c r="K15" s="298"/>
      <c r="L15" s="305">
        <f>Сун!C6</f>
        <v>396</v>
      </c>
      <c r="M15" s="383">
        <f>Сун!D6</f>
        <v>1142.71928</v>
      </c>
      <c r="N15" s="298">
        <f t="shared" ref="N15:N29" si="20">M15/L15*100</f>
        <v>288.56547474747475</v>
      </c>
      <c r="O15" s="291">
        <f t="shared" si="4"/>
        <v>823.39999999999986</v>
      </c>
      <c r="P15" s="291">
        <f t="shared" si="5"/>
        <v>973.46062999999992</v>
      </c>
      <c r="Q15" s="298"/>
      <c r="R15" s="298">
        <f>Сун!C8</f>
        <v>307.12799999999999</v>
      </c>
      <c r="S15" s="298">
        <f>Сун!D8</f>
        <v>488.0027</v>
      </c>
      <c r="T15" s="291">
        <f t="shared" ref="T15:T29" si="21">S15/R15*100</f>
        <v>158.89228595243679</v>
      </c>
      <c r="U15" s="291">
        <f>Сун!C9</f>
        <v>3.294</v>
      </c>
      <c r="V15" s="291">
        <f>Сун!D9</f>
        <v>2.63592</v>
      </c>
      <c r="W15" s="291">
        <f t="shared" ref="W15:W29" si="22">V15/U15*100</f>
        <v>80.021857923497265</v>
      </c>
      <c r="X15" s="291">
        <f>Сун!C10</f>
        <v>512.97799999999995</v>
      </c>
      <c r="Y15" s="291">
        <f>Сун!D10</f>
        <v>538.81007999999997</v>
      </c>
      <c r="Z15" s="291">
        <f t="shared" ref="Z15:Z29" si="23">Y15/X15*100</f>
        <v>105.03570913372504</v>
      </c>
      <c r="AA15" s="291">
        <f>Сун!C11</f>
        <v>0</v>
      </c>
      <c r="AB15" s="295">
        <f>Сун!D11</f>
        <v>-55.98807</v>
      </c>
      <c r="AC15" s="291" t="e">
        <f t="shared" ref="AC15:AC29" si="24">AB15/AA15*100</f>
        <v>#DIV/0!</v>
      </c>
      <c r="AD15" s="305">
        <f>Сун!C13</f>
        <v>45</v>
      </c>
      <c r="AE15" s="305">
        <f>Сун!D13</f>
        <v>42.506970000000003</v>
      </c>
      <c r="AF15" s="298">
        <f t="shared" ref="AF15:AF29" si="25">AE15/AD15*100</f>
        <v>94.459933333333339</v>
      </c>
      <c r="AG15" s="305">
        <f>Сун!C15</f>
        <v>1023</v>
      </c>
      <c r="AH15" s="297">
        <f>Сун!D15</f>
        <v>1140.8601699999999</v>
      </c>
      <c r="AI15" s="298">
        <f t="shared" ref="AI15:AI29" si="26">AH15/AG15*100</f>
        <v>111.52103323558163</v>
      </c>
      <c r="AJ15" s="305">
        <f>Сун!C16</f>
        <v>1395</v>
      </c>
      <c r="AK15" s="305">
        <f>Сун!D16</f>
        <v>1677.9716900000001</v>
      </c>
      <c r="AL15" s="298">
        <f t="shared" si="6"/>
        <v>120.28470896057348</v>
      </c>
      <c r="AM15" s="298">
        <f>Сун!C18</f>
        <v>10</v>
      </c>
      <c r="AN15" s="298">
        <f>Сун!D18</f>
        <v>8.17</v>
      </c>
      <c r="AO15" s="298">
        <f t="shared" ref="AO15:AO31" si="27">AN15/AM15*100</f>
        <v>81.699999999999989</v>
      </c>
      <c r="AP15" s="298"/>
      <c r="AQ15" s="298"/>
      <c r="AR15" s="298" t="e">
        <f t="shared" si="7"/>
        <v>#DIV/0!</v>
      </c>
      <c r="AS15" s="305">
        <f>Сун!C27</f>
        <v>0</v>
      </c>
      <c r="AT15" s="305">
        <f>Сун!D27</f>
        <v>0</v>
      </c>
      <c r="AU15" s="298" t="e">
        <f t="shared" si="8"/>
        <v>#DIV/0!</v>
      </c>
      <c r="AV15" s="305">
        <f>Сун!C28</f>
        <v>200</v>
      </c>
      <c r="AW15" s="306">
        <f>Сун!D28</f>
        <v>221</v>
      </c>
      <c r="AX15" s="298">
        <f t="shared" ref="AX15:AX29" si="28">AW15/AV15*100</f>
        <v>110.5</v>
      </c>
      <c r="AY15" s="300">
        <f>Сун!C29</f>
        <v>50</v>
      </c>
      <c r="AZ15" s="306">
        <f>Сун!D29</f>
        <v>37.503</v>
      </c>
      <c r="BA15" s="298">
        <f t="shared" ref="BA15:BA29" si="29">AZ15/AY15*100</f>
        <v>75.006</v>
      </c>
      <c r="BB15" s="305"/>
      <c r="BC15" s="305"/>
      <c r="BD15" s="298" t="e">
        <f t="shared" ref="BD15:BD29" si="30">BC15/BB15*100</f>
        <v>#DIV/0!</v>
      </c>
      <c r="BE15" s="298">
        <f>Сун!C31</f>
        <v>30</v>
      </c>
      <c r="BF15" s="301">
        <f>SUM(Сун!D30)</f>
        <v>165.45399</v>
      </c>
      <c r="BG15" s="298">
        <f t="shared" ref="BG15:BG31" si="31">BF15/BE15*100</f>
        <v>551.51330000000007</v>
      </c>
      <c r="BH15" s="298"/>
      <c r="BI15" s="298"/>
      <c r="BJ15" s="298"/>
      <c r="BK15" s="298">
        <f>Сун!C33</f>
        <v>0</v>
      </c>
      <c r="BL15" s="298">
        <f>Сун!D33</f>
        <v>1132.1469999999999</v>
      </c>
      <c r="BM15" s="298" t="e">
        <f t="shared" ref="BM15:BM31" si="32">BL15/BK15*100</f>
        <v>#DIV/0!</v>
      </c>
      <c r="BN15" s="298"/>
      <c r="BO15" s="298"/>
      <c r="BP15" s="298" t="e">
        <f t="shared" ref="BP15:BP29" si="33">BO15/BN15*100</f>
        <v>#DIV/0!</v>
      </c>
      <c r="BQ15" s="298">
        <f>Сун!C36</f>
        <v>0</v>
      </c>
      <c r="BR15" s="298">
        <f>Сун!D36</f>
        <v>144.43316999999999</v>
      </c>
      <c r="BS15" s="298"/>
      <c r="BT15" s="298">
        <f>Сун!C36</f>
        <v>0</v>
      </c>
      <c r="BU15" s="298">
        <f>Сун!D36</f>
        <v>144.43316999999999</v>
      </c>
      <c r="BV15" s="291" t="e">
        <f t="shared" ref="BV15:BV29" si="34">BU15/BT15*100</f>
        <v>#DIV/0!</v>
      </c>
      <c r="BW15" s="298">
        <f>Сун!C38</f>
        <v>0</v>
      </c>
      <c r="BX15" s="298">
        <f>Сун!D38</f>
        <v>0</v>
      </c>
      <c r="BY15" s="298" t="e">
        <f t="shared" ref="BY15:BY29" si="35">BX15/BW15*100</f>
        <v>#DIV/0!</v>
      </c>
      <c r="BZ15" s="298"/>
      <c r="CA15" s="298"/>
      <c r="CB15" s="307" t="e">
        <f t="shared" ref="CB15:CB29" si="36">BZ15/CA15*100</f>
        <v>#DIV/0!</v>
      </c>
      <c r="CC15" s="307"/>
      <c r="CD15" s="307"/>
      <c r="CE15" s="307" t="e">
        <f t="shared" ref="CE15:CE29" si="37">CC15/CD15*100</f>
        <v>#DIV/0!</v>
      </c>
      <c r="CF15" s="296">
        <f t="shared" ref="CF15:CF29" si="38">CI15+CL15+CO15+CR15+CX15+CU15</f>
        <v>55210.448759999999</v>
      </c>
      <c r="CG15" s="296">
        <f t="shared" ref="CG15:CG29" si="39">CJ15+CM15+CP15+CS15+CY15+CV15+DB15</f>
        <v>32315.880650000003</v>
      </c>
      <c r="CH15" s="298">
        <f>CG15/CF15*100</f>
        <v>58.532182541165788</v>
      </c>
      <c r="CI15" s="298">
        <f>Сун!C43</f>
        <v>5604.2</v>
      </c>
      <c r="CJ15" s="298">
        <f>Сун!D43</f>
        <v>5604.2</v>
      </c>
      <c r="CK15" s="298">
        <f t="shared" ref="CK15:CK29" si="40">CJ15/CI15*100</f>
        <v>100</v>
      </c>
      <c r="CL15" s="298">
        <f>Сун!C44</f>
        <v>0</v>
      </c>
      <c r="CM15" s="389">
        <f>Сун!D44</f>
        <v>0</v>
      </c>
      <c r="CN15" s="298" t="e">
        <f t="shared" ref="CN15:CN29" si="41">CM15/CL15*100</f>
        <v>#DIV/0!</v>
      </c>
      <c r="CO15" s="308">
        <f>Сун!C45</f>
        <v>47116.958250000003</v>
      </c>
      <c r="CP15" s="298">
        <f>Сун!D45</f>
        <v>25825.013040000002</v>
      </c>
      <c r="CQ15" s="298">
        <f t="shared" si="9"/>
        <v>54.810441928305075</v>
      </c>
      <c r="CR15" s="298">
        <f>Сун!C47</f>
        <v>309.01751000000002</v>
      </c>
      <c r="CS15" s="298">
        <f>Сун!D47</f>
        <v>309.01751000000002</v>
      </c>
      <c r="CT15" s="298">
        <f t="shared" si="10"/>
        <v>100</v>
      </c>
      <c r="CU15" s="298">
        <f>Сун!C48</f>
        <v>2180.2730000000001</v>
      </c>
      <c r="CV15" s="298">
        <f>Сун!D48</f>
        <v>577.65009999999995</v>
      </c>
      <c r="CW15" s="291">
        <f t="shared" ref="CW15:CW29" si="42">CV15/CU15*100</f>
        <v>26.49439313333697</v>
      </c>
      <c r="CX15" s="309">
        <f>Сун!C49</f>
        <v>0</v>
      </c>
      <c r="CY15" s="298">
        <f>Сун!D49</f>
        <v>0</v>
      </c>
      <c r="CZ15" s="298" t="e">
        <f t="shared" si="11"/>
        <v>#DIV/0!</v>
      </c>
      <c r="DA15" s="298"/>
      <c r="DB15" s="298"/>
      <c r="DC15" s="298"/>
      <c r="DD15" s="305"/>
      <c r="DE15" s="305"/>
      <c r="DF15" s="298" t="e">
        <f t="shared" ref="DF15:DF29" si="43">DE15/DD15*100</f>
        <v>#DIV/0!</v>
      </c>
      <c r="DG15" s="298"/>
      <c r="DH15" s="298"/>
      <c r="DI15" s="298"/>
      <c r="DJ15" s="298"/>
      <c r="DK15" s="298"/>
      <c r="DL15" s="298"/>
      <c r="DM15" s="300">
        <f>DP15+EE15+EH15+EK15+EN15+EQ15+ET15+EW15+EZ15</f>
        <v>60977.588550000008</v>
      </c>
      <c r="DN15" s="300">
        <f t="shared" ref="DM15:DN29" si="44">DQ15+EF15+EI15+EL15+EO15+ER15+EU15+EX15+FA15</f>
        <v>37072.41648</v>
      </c>
      <c r="DO15" s="298">
        <f t="shared" ref="DO15:DO29" si="45">DN15/DM15*100</f>
        <v>60.796790036394434</v>
      </c>
      <c r="DP15" s="305">
        <f>DS15+DV15+DY15+EB15</f>
        <v>2166.48621</v>
      </c>
      <c r="DQ15" s="305">
        <f t="shared" ref="DP15:DQ29" si="46">DT15+DW15+DZ15+EC15</f>
        <v>1969.2427499999999</v>
      </c>
      <c r="DR15" s="298">
        <f t="shared" ref="DR15:DR29" si="47">DQ15/DP15*100</f>
        <v>90.895697415955397</v>
      </c>
      <c r="DS15" s="298">
        <f>Сун!C60</f>
        <v>2123.1742100000001</v>
      </c>
      <c r="DT15" s="298">
        <f>Сун!D60</f>
        <v>1956.93075</v>
      </c>
      <c r="DU15" s="298">
        <f t="shared" ref="DU15:DU29" si="48">DT15/DS15*100</f>
        <v>92.170050897519147</v>
      </c>
      <c r="DV15" s="298">
        <f>Сун!C63</f>
        <v>0</v>
      </c>
      <c r="DW15" s="298">
        <f>Сун!D63</f>
        <v>0</v>
      </c>
      <c r="DX15" s="298" t="e">
        <f t="shared" ref="DX15:DX29" si="49">DW15/DV15*100</f>
        <v>#DIV/0!</v>
      </c>
      <c r="DY15" s="298">
        <f>Сун!C64</f>
        <v>1</v>
      </c>
      <c r="DZ15" s="298">
        <f>Сун!D64</f>
        <v>0</v>
      </c>
      <c r="EA15" s="298">
        <f t="shared" ref="EA15:EA29" si="50">DZ15/DY15*100</f>
        <v>0</v>
      </c>
      <c r="EB15" s="298">
        <f>Сун!C65</f>
        <v>42.311999999999998</v>
      </c>
      <c r="EC15" s="298">
        <f>Сун!D65</f>
        <v>12.311999999999999</v>
      </c>
      <c r="ED15" s="298">
        <f t="shared" ref="ED15:ED29" si="51">EC15/EB15*100</f>
        <v>29.098128190584234</v>
      </c>
      <c r="EE15" s="298">
        <f>Сун!C67</f>
        <v>273.28600999999998</v>
      </c>
      <c r="EF15" s="298">
        <f>Сун!D67</f>
        <v>273.28600999999998</v>
      </c>
      <c r="EG15" s="298">
        <f t="shared" ref="EG15:EG31" si="52">EF15/EE15*100</f>
        <v>100</v>
      </c>
      <c r="EH15" s="298">
        <f>Сун!C68</f>
        <v>16.631340000000002</v>
      </c>
      <c r="EI15" s="298">
        <f>Сун!D68</f>
        <v>16.631340000000002</v>
      </c>
      <c r="EJ15" s="298">
        <f t="shared" ref="EJ15:EJ31" si="53">EI15/EH15*100</f>
        <v>100</v>
      </c>
      <c r="EK15" s="305">
        <f>Сун!C74</f>
        <v>2844.9801499999999</v>
      </c>
      <c r="EL15" s="305">
        <f>Сун!D74</f>
        <v>2513.65515</v>
      </c>
      <c r="EM15" s="298">
        <f t="shared" ref="EM15:EM29" si="54">EL15/EK15*100</f>
        <v>88.354048797141886</v>
      </c>
      <c r="EN15" s="305">
        <f>Сун!C79</f>
        <v>52464.654540000003</v>
      </c>
      <c r="EO15" s="305">
        <f>Сун!D79</f>
        <v>29146.558089999999</v>
      </c>
      <c r="EP15" s="298">
        <f t="shared" ref="EP15:EP29" si="55">EO15/EN15*100</f>
        <v>55.554655501978253</v>
      </c>
      <c r="EQ15" s="305">
        <f>Сун!C84</f>
        <v>3211.5502999999999</v>
      </c>
      <c r="ER15" s="310">
        <f>Сун!D84</f>
        <v>3153.0431400000002</v>
      </c>
      <c r="ES15" s="298">
        <f t="shared" si="12"/>
        <v>98.178226883134926</v>
      </c>
      <c r="ET15" s="298">
        <f>Сун!C87</f>
        <v>0</v>
      </c>
      <c r="EU15" s="298">
        <f>Сун!D87</f>
        <v>0</v>
      </c>
      <c r="EV15" s="298" t="e">
        <f t="shared" si="13"/>
        <v>#DIV/0!</v>
      </c>
      <c r="EW15" s="311">
        <f>Сун!C92</f>
        <v>0</v>
      </c>
      <c r="EX15" s="311">
        <f>Сун!D92</f>
        <v>0</v>
      </c>
      <c r="EY15" s="298" t="e">
        <f t="shared" ref="EY15:EY29" si="56">EX15/EW15*100</f>
        <v>#DIV/0!</v>
      </c>
      <c r="EZ15" s="298">
        <f>Сун!C98</f>
        <v>0</v>
      </c>
      <c r="FA15" s="298">
        <f>Сун!D98</f>
        <v>0</v>
      </c>
      <c r="FB15" s="291" t="e">
        <f>FA15/EZ15*100</f>
        <v>#DIV/0!</v>
      </c>
      <c r="FC15" s="418">
        <f t="shared" si="14"/>
        <v>-1794.7397900000069</v>
      </c>
      <c r="FD15" s="418">
        <f t="shared" si="15"/>
        <v>1929.6900700000042</v>
      </c>
      <c r="FE15" s="291">
        <f>FD15/FC15*100%</f>
        <v>-1.0751921146184633</v>
      </c>
      <c r="FF15" s="159"/>
      <c r="FG15" s="160"/>
      <c r="FI15" s="160"/>
    </row>
    <row r="16" spans="1:165" s="157" customFormat="1" ht="25.5" customHeight="1">
      <c r="A16" s="331">
        <v>3</v>
      </c>
      <c r="B16" s="333" t="s">
        <v>284</v>
      </c>
      <c r="C16" s="312">
        <f t="shared" si="16"/>
        <v>18638.026560000002</v>
      </c>
      <c r="D16" s="290">
        <f t="shared" si="0"/>
        <v>17278.989310000001</v>
      </c>
      <c r="E16" s="298">
        <f t="shared" si="1"/>
        <v>92.7082556427047</v>
      </c>
      <c r="F16" s="292">
        <f t="shared" si="17"/>
        <v>3627.0881400000003</v>
      </c>
      <c r="G16" s="292">
        <f t="shared" si="3"/>
        <v>3559.9952499999999</v>
      </c>
      <c r="H16" s="298">
        <f t="shared" si="18"/>
        <v>98.150227195747149</v>
      </c>
      <c r="I16" s="291">
        <f t="shared" si="19"/>
        <v>2207.9700000000003</v>
      </c>
      <c r="J16" s="298"/>
      <c r="K16" s="298"/>
      <c r="L16" s="313">
        <f>Иль!C6</f>
        <v>120</v>
      </c>
      <c r="M16" s="382">
        <f>Иль!D6</f>
        <v>65.119870000000006</v>
      </c>
      <c r="N16" s="298">
        <f t="shared" si="20"/>
        <v>54.266558333333336</v>
      </c>
      <c r="O16" s="291">
        <f t="shared" si="4"/>
        <v>777.97</v>
      </c>
      <c r="P16" s="291">
        <f t="shared" si="5"/>
        <v>919.75250999999992</v>
      </c>
      <c r="Q16" s="298"/>
      <c r="R16" s="298">
        <f>Иль!C8</f>
        <v>290.18299999999999</v>
      </c>
      <c r="S16" s="298">
        <f>Иль!D8</f>
        <v>461.07841000000002</v>
      </c>
      <c r="T16" s="291">
        <f t="shared" si="21"/>
        <v>158.89228865922541</v>
      </c>
      <c r="U16" s="291">
        <f>Иль!C9</f>
        <v>3.1120000000000001</v>
      </c>
      <c r="V16" s="291">
        <f>Иль!D9</f>
        <v>2.4905499999999998</v>
      </c>
      <c r="W16" s="291">
        <f t="shared" si="22"/>
        <v>80.030526992287903</v>
      </c>
      <c r="X16" s="291">
        <f>Иль!C10</f>
        <v>484.67500000000001</v>
      </c>
      <c r="Y16" s="291">
        <f>Иль!D10</f>
        <v>509.08262999999999</v>
      </c>
      <c r="Z16" s="291">
        <f t="shared" si="23"/>
        <v>105.03587558673337</v>
      </c>
      <c r="AA16" s="291">
        <f>Иль!C11</f>
        <v>0</v>
      </c>
      <c r="AB16" s="295">
        <f>Иль!D11</f>
        <v>-52.899079999999998</v>
      </c>
      <c r="AC16" s="291" t="e">
        <f t="shared" si="24"/>
        <v>#DIV/0!</v>
      </c>
      <c r="AD16" s="305">
        <f>Иль!C13</f>
        <v>10</v>
      </c>
      <c r="AE16" s="305">
        <f>Иль!D13</f>
        <v>2.7930000000000001</v>
      </c>
      <c r="AF16" s="298">
        <f t="shared" si="25"/>
        <v>27.93</v>
      </c>
      <c r="AG16" s="305">
        <f>Иль!C15</f>
        <v>406</v>
      </c>
      <c r="AH16" s="297">
        <f>Иль!D15</f>
        <v>463.41651000000002</v>
      </c>
      <c r="AI16" s="298">
        <f t="shared" si="26"/>
        <v>114.14199753694582</v>
      </c>
      <c r="AJ16" s="305">
        <f>Иль!C16</f>
        <v>890</v>
      </c>
      <c r="AK16" s="305">
        <f>Иль!D16</f>
        <v>831.42898000000002</v>
      </c>
      <c r="AL16" s="298">
        <f t="shared" si="6"/>
        <v>93.418986516853934</v>
      </c>
      <c r="AM16" s="298">
        <f>Иль!C18</f>
        <v>4</v>
      </c>
      <c r="AN16" s="298">
        <f>Иль!D18</f>
        <v>3.05</v>
      </c>
      <c r="AO16" s="298">
        <f t="shared" si="27"/>
        <v>76.25</v>
      </c>
      <c r="AP16" s="298"/>
      <c r="AQ16" s="298"/>
      <c r="AR16" s="298" t="e">
        <f t="shared" si="7"/>
        <v>#DIV/0!</v>
      </c>
      <c r="AS16" s="305">
        <f>Иль!C27</f>
        <v>0</v>
      </c>
      <c r="AT16" s="305">
        <f>Иль!D27</f>
        <v>0</v>
      </c>
      <c r="AU16" s="298" t="e">
        <f t="shared" si="8"/>
        <v>#DIV/0!</v>
      </c>
      <c r="AV16" s="305">
        <f>Иль!C28</f>
        <v>250</v>
      </c>
      <c r="AW16" s="306">
        <f>Иль!D28</f>
        <v>284.21055999999999</v>
      </c>
      <c r="AX16" s="298">
        <f t="shared" si="28"/>
        <v>113.684224</v>
      </c>
      <c r="AY16" s="300">
        <f>Иль!C29</f>
        <v>20</v>
      </c>
      <c r="AZ16" s="306">
        <f>Иль!D29</f>
        <v>46.207650000000001</v>
      </c>
      <c r="BA16" s="298">
        <f t="shared" si="29"/>
        <v>231.03825000000003</v>
      </c>
      <c r="BB16" s="305"/>
      <c r="BC16" s="305"/>
      <c r="BD16" s="298" t="e">
        <f t="shared" si="30"/>
        <v>#DIV/0!</v>
      </c>
      <c r="BE16" s="298">
        <f>Иль!C30</f>
        <v>30</v>
      </c>
      <c r="BF16" s="301">
        <f>Иль!D30</f>
        <v>85.460000000000008</v>
      </c>
      <c r="BG16" s="298">
        <f t="shared" si="31"/>
        <v>284.86666666666667</v>
      </c>
      <c r="BH16" s="298"/>
      <c r="BI16" s="298"/>
      <c r="BJ16" s="298"/>
      <c r="BK16" s="298">
        <f>Иль!C35</f>
        <v>0</v>
      </c>
      <c r="BL16" s="298">
        <f>SUM(Иль!D33)</f>
        <v>0</v>
      </c>
      <c r="BM16" s="298" t="e">
        <f t="shared" si="32"/>
        <v>#DIV/0!</v>
      </c>
      <c r="BN16" s="298"/>
      <c r="BO16" s="298"/>
      <c r="BP16" s="298" t="e">
        <f t="shared" si="33"/>
        <v>#DIV/0!</v>
      </c>
      <c r="BQ16" s="298"/>
      <c r="BR16" s="298"/>
      <c r="BS16" s="298"/>
      <c r="BT16" s="298">
        <f>Иль!C36</f>
        <v>82.901759999999996</v>
      </c>
      <c r="BU16" s="298">
        <f>Иль!D36</f>
        <v>85.202449999999999</v>
      </c>
      <c r="BV16" s="291">
        <f t="shared" si="34"/>
        <v>102.77520043000294</v>
      </c>
      <c r="BW16" s="298">
        <f>SUM(Иль!C39)</f>
        <v>1036.2163800000001</v>
      </c>
      <c r="BX16" s="298">
        <f>Иль!D39</f>
        <v>773.35371999999995</v>
      </c>
      <c r="BY16" s="298">
        <f t="shared" si="35"/>
        <v>74.632454661641219</v>
      </c>
      <c r="BZ16" s="298"/>
      <c r="CA16" s="298"/>
      <c r="CB16" s="307" t="e">
        <f t="shared" si="36"/>
        <v>#DIV/0!</v>
      </c>
      <c r="CC16" s="307"/>
      <c r="CD16" s="307"/>
      <c r="CE16" s="307" t="e">
        <f t="shared" si="37"/>
        <v>#DIV/0!</v>
      </c>
      <c r="CF16" s="296">
        <f>CI16+CL16+CO16+CR16+CX16+CU16</f>
        <v>15010.93842</v>
      </c>
      <c r="CG16" s="296">
        <f t="shared" si="39"/>
        <v>13718.994060000001</v>
      </c>
      <c r="CH16" s="298">
        <f>CG16/CF16*100</f>
        <v>91.393313836537615</v>
      </c>
      <c r="CI16" s="298">
        <f>Иль!C43</f>
        <v>2693</v>
      </c>
      <c r="CJ16" s="298">
        <f>Иль!D43</f>
        <v>2693</v>
      </c>
      <c r="CK16" s="298">
        <f t="shared" si="40"/>
        <v>100</v>
      </c>
      <c r="CL16" s="298">
        <f>Иль!C44</f>
        <v>0</v>
      </c>
      <c r="CM16" s="389">
        <f>Иль!D44</f>
        <v>0</v>
      </c>
      <c r="CN16" s="298" t="e">
        <f t="shared" si="41"/>
        <v>#DIV/0!</v>
      </c>
      <c r="CO16" s="291">
        <f>Иль!C45</f>
        <v>10312.837320000001</v>
      </c>
      <c r="CP16" s="298">
        <f>Иль!D45</f>
        <v>9111.3296599999994</v>
      </c>
      <c r="CQ16" s="298">
        <f t="shared" si="9"/>
        <v>88.349397719385323</v>
      </c>
      <c r="CR16" s="298">
        <f>Иль!C47</f>
        <v>126.63952</v>
      </c>
      <c r="CS16" s="298">
        <f>Иль!D47</f>
        <v>126.63952</v>
      </c>
      <c r="CT16" s="298">
        <f t="shared" si="10"/>
        <v>100</v>
      </c>
      <c r="CU16" s="298">
        <f>Иль!C48</f>
        <v>1878.4615799999999</v>
      </c>
      <c r="CV16" s="298">
        <f>Иль!D48</f>
        <v>1788.0248799999999</v>
      </c>
      <c r="CW16" s="291">
        <f t="shared" si="42"/>
        <v>95.185597567558446</v>
      </c>
      <c r="CX16" s="309">
        <f>Иль!C49</f>
        <v>0</v>
      </c>
      <c r="CY16" s="298">
        <f>Иль!D49</f>
        <v>0</v>
      </c>
      <c r="CZ16" s="298" t="e">
        <f t="shared" si="11"/>
        <v>#DIV/0!</v>
      </c>
      <c r="DA16" s="298"/>
      <c r="DB16" s="298"/>
      <c r="DC16" s="298"/>
      <c r="DD16" s="305"/>
      <c r="DE16" s="305"/>
      <c r="DF16" s="298" t="e">
        <f t="shared" si="43"/>
        <v>#DIV/0!</v>
      </c>
      <c r="DG16" s="298"/>
      <c r="DH16" s="298"/>
      <c r="DI16" s="298"/>
      <c r="DJ16" s="298"/>
      <c r="DK16" s="298"/>
      <c r="DL16" s="298">
        <v>0</v>
      </c>
      <c r="DM16" s="300">
        <f t="shared" si="44"/>
        <v>19744.993429999999</v>
      </c>
      <c r="DN16" s="300">
        <f t="shared" si="44"/>
        <v>17806.486950000002</v>
      </c>
      <c r="DO16" s="298">
        <f t="shared" si="45"/>
        <v>90.182288553944602</v>
      </c>
      <c r="DP16" s="305">
        <f t="shared" si="46"/>
        <v>1513.7356600000001</v>
      </c>
      <c r="DQ16" s="305">
        <f t="shared" si="46"/>
        <v>1451.2435</v>
      </c>
      <c r="DR16" s="298">
        <f t="shared" si="47"/>
        <v>95.871659652914559</v>
      </c>
      <c r="DS16" s="298">
        <f>Иль!C58</f>
        <v>1501.3076599999999</v>
      </c>
      <c r="DT16" s="298">
        <f>Иль!D58</f>
        <v>1439.8154999999999</v>
      </c>
      <c r="DU16" s="298">
        <f t="shared" si="48"/>
        <v>95.904093368843533</v>
      </c>
      <c r="DV16" s="298">
        <f>Иль!C61</f>
        <v>0</v>
      </c>
      <c r="DW16" s="298">
        <f>Иль!D61</f>
        <v>0</v>
      </c>
      <c r="DX16" s="298" t="e">
        <f t="shared" si="49"/>
        <v>#DIV/0!</v>
      </c>
      <c r="DY16" s="298">
        <f>Иль!C62</f>
        <v>1</v>
      </c>
      <c r="DZ16" s="298">
        <f>Иль!D62</f>
        <v>0</v>
      </c>
      <c r="EA16" s="298">
        <f t="shared" si="50"/>
        <v>0</v>
      </c>
      <c r="EB16" s="298">
        <f>Иль!C63</f>
        <v>11.428000000000001</v>
      </c>
      <c r="EC16" s="298">
        <f>Иль!D63</f>
        <v>11.428000000000001</v>
      </c>
      <c r="ED16" s="298">
        <f t="shared" si="51"/>
        <v>100</v>
      </c>
      <c r="EE16" s="298">
        <f>Иль!C65</f>
        <v>112.34692</v>
      </c>
      <c r="EF16" s="298">
        <f>Иль!D65</f>
        <v>112.34692</v>
      </c>
      <c r="EG16" s="298">
        <f t="shared" si="52"/>
        <v>100</v>
      </c>
      <c r="EH16" s="298">
        <f>Иль!C66</f>
        <v>27.511340000000001</v>
      </c>
      <c r="EI16" s="298">
        <f>Иль!D66</f>
        <v>27.511340000000001</v>
      </c>
      <c r="EJ16" s="298">
        <f t="shared" si="53"/>
        <v>100</v>
      </c>
      <c r="EK16" s="305">
        <f>Иль!C72</f>
        <v>10038.50814</v>
      </c>
      <c r="EL16" s="305">
        <f>Иль!D72</f>
        <v>9454.438180000001</v>
      </c>
      <c r="EM16" s="298">
        <f t="shared" si="54"/>
        <v>94.181705569648528</v>
      </c>
      <c r="EN16" s="305">
        <f>Иль!C79</f>
        <v>5947.4370499999995</v>
      </c>
      <c r="EO16" s="305">
        <f>Иль!D79</f>
        <v>4655.49269</v>
      </c>
      <c r="EP16" s="298">
        <f t="shared" si="55"/>
        <v>78.277292401102429</v>
      </c>
      <c r="EQ16" s="305">
        <f>Иль!C83</f>
        <v>2099.4523199999999</v>
      </c>
      <c r="ER16" s="310">
        <f>Иль!D83</f>
        <v>2099.4523199999999</v>
      </c>
      <c r="ES16" s="298">
        <f t="shared" si="12"/>
        <v>100</v>
      </c>
      <c r="ET16" s="298">
        <f>Иль!C85</f>
        <v>0</v>
      </c>
      <c r="EU16" s="298">
        <f>Иль!D85</f>
        <v>0</v>
      </c>
      <c r="EV16" s="298" t="e">
        <f t="shared" si="13"/>
        <v>#DIV/0!</v>
      </c>
      <c r="EW16" s="311">
        <f>Иль!C90</f>
        <v>6.0019999999999998</v>
      </c>
      <c r="EX16" s="311">
        <f>Иль!D90</f>
        <v>6.0019999999999998</v>
      </c>
      <c r="EY16" s="298">
        <f t="shared" si="56"/>
        <v>100</v>
      </c>
      <c r="EZ16" s="298">
        <f>Иль!C96</f>
        <v>0</v>
      </c>
      <c r="FA16" s="298">
        <f>Иль!D96</f>
        <v>0</v>
      </c>
      <c r="FB16" s="291" t="e">
        <f t="shared" ref="FB16:FB29" si="57">FA16/EZ16*100</f>
        <v>#DIV/0!</v>
      </c>
      <c r="FC16" s="418">
        <f t="shared" si="14"/>
        <v>-1106.9668699999966</v>
      </c>
      <c r="FD16" s="418">
        <f t="shared" si="15"/>
        <v>-527.49764000000141</v>
      </c>
      <c r="FE16" s="291">
        <f>FD16/FC16*100</f>
        <v>47.652522789593789</v>
      </c>
      <c r="FF16" s="159"/>
      <c r="FG16" s="160"/>
      <c r="FI16" s="160"/>
    </row>
    <row r="17" spans="1:176" s="157" customFormat="1" ht="22.5" customHeight="1">
      <c r="A17" s="331">
        <v>4</v>
      </c>
      <c r="B17" s="333" t="s">
        <v>285</v>
      </c>
      <c r="C17" s="312">
        <f t="shared" si="16"/>
        <v>12995.164870000001</v>
      </c>
      <c r="D17" s="290">
        <f t="shared" si="0"/>
        <v>14657.815819999998</v>
      </c>
      <c r="E17" s="298">
        <f t="shared" si="1"/>
        <v>112.79438134592898</v>
      </c>
      <c r="F17" s="292">
        <f t="shared" si="17"/>
        <v>6189.3122600000006</v>
      </c>
      <c r="G17" s="292">
        <f t="shared" si="3"/>
        <v>7851.963209999999</v>
      </c>
      <c r="H17" s="298">
        <f t="shared" si="18"/>
        <v>126.86325847130546</v>
      </c>
      <c r="I17" s="291">
        <f t="shared" si="19"/>
        <v>5123.3099999999995</v>
      </c>
      <c r="J17" s="298"/>
      <c r="K17" s="298"/>
      <c r="L17" s="305">
        <f>Кад!C6</f>
        <v>594</v>
      </c>
      <c r="M17" s="383">
        <f>Кад!D6</f>
        <v>769.03701000000001</v>
      </c>
      <c r="N17" s="298">
        <f t="shared" si="20"/>
        <v>129.46751010101011</v>
      </c>
      <c r="O17" s="291">
        <f t="shared" si="4"/>
        <v>971.31</v>
      </c>
      <c r="P17" s="291">
        <f t="shared" si="5"/>
        <v>1094.3040700000001</v>
      </c>
      <c r="Q17" s="298"/>
      <c r="R17" s="298">
        <f>Кад!C8</f>
        <v>390.95299999999997</v>
      </c>
      <c r="S17" s="298">
        <f>Кад!D8</f>
        <v>548.58234000000004</v>
      </c>
      <c r="T17" s="291">
        <f t="shared" si="21"/>
        <v>140.31925576731732</v>
      </c>
      <c r="U17" s="291">
        <f>Кад!C9</f>
        <v>3.702</v>
      </c>
      <c r="V17" s="291">
        <f>Кад!D9</f>
        <v>2.9632000000000001</v>
      </c>
      <c r="W17" s="291">
        <f t="shared" si="22"/>
        <v>80.043219881145333</v>
      </c>
      <c r="X17" s="291">
        <f>Кад!C10</f>
        <v>576.65499999999997</v>
      </c>
      <c r="Y17" s="291">
        <f>Кад!D10</f>
        <v>605.69683999999995</v>
      </c>
      <c r="Z17" s="291">
        <f t="shared" si="23"/>
        <v>105.0362591150688</v>
      </c>
      <c r="AA17" s="291">
        <f>Кад!C11</f>
        <v>0</v>
      </c>
      <c r="AB17" s="295">
        <f>Кад!D11</f>
        <v>-62.938310000000001</v>
      </c>
      <c r="AC17" s="291" t="e">
        <f t="shared" si="24"/>
        <v>#DIV/0!</v>
      </c>
      <c r="AD17" s="305">
        <f>Кад!C13</f>
        <v>75</v>
      </c>
      <c r="AE17" s="305">
        <f>Кад!D13</f>
        <v>139.50817000000001</v>
      </c>
      <c r="AF17" s="298">
        <f t="shared" si="25"/>
        <v>186.01089333333334</v>
      </c>
      <c r="AG17" s="305">
        <f>Кад!C15</f>
        <v>473</v>
      </c>
      <c r="AH17" s="297">
        <f>Кад!D15</f>
        <v>558.89953000000003</v>
      </c>
      <c r="AI17" s="298">
        <f t="shared" si="26"/>
        <v>118.16057716701904</v>
      </c>
      <c r="AJ17" s="305">
        <f>Кад!C16</f>
        <v>3000</v>
      </c>
      <c r="AK17" s="305">
        <f>Кад!D16</f>
        <v>3263.7216800000001</v>
      </c>
      <c r="AL17" s="298">
        <f t="shared" si="6"/>
        <v>108.79072266666667</v>
      </c>
      <c r="AM17" s="298">
        <f>Кад!C18</f>
        <v>10</v>
      </c>
      <c r="AN17" s="298">
        <f>Кад!D18</f>
        <v>7.4</v>
      </c>
      <c r="AO17" s="298">
        <f t="shared" si="27"/>
        <v>74</v>
      </c>
      <c r="AP17" s="298"/>
      <c r="AQ17" s="298"/>
      <c r="AR17" s="298" t="e">
        <f t="shared" si="7"/>
        <v>#DIV/0!</v>
      </c>
      <c r="AS17" s="305">
        <v>0</v>
      </c>
      <c r="AT17" s="305">
        <v>0</v>
      </c>
      <c r="AU17" s="298" t="e">
        <f t="shared" si="8"/>
        <v>#DIV/0!</v>
      </c>
      <c r="AV17" s="305">
        <f>Кад!C27</f>
        <v>200</v>
      </c>
      <c r="AW17" s="306">
        <f>Кад!D27</f>
        <v>247.834</v>
      </c>
      <c r="AX17" s="298">
        <f t="shared" si="28"/>
        <v>123.91700000000002</v>
      </c>
      <c r="AY17" s="300">
        <f>Кад!C28</f>
        <v>12</v>
      </c>
      <c r="AZ17" s="306">
        <f>Кад!D28</f>
        <v>18</v>
      </c>
      <c r="BA17" s="298">
        <f t="shared" si="29"/>
        <v>150</v>
      </c>
      <c r="BB17" s="305"/>
      <c r="BC17" s="305"/>
      <c r="BD17" s="298" t="e">
        <f t="shared" si="30"/>
        <v>#DIV/0!</v>
      </c>
      <c r="BE17" s="298">
        <f>Кад!C30</f>
        <v>30</v>
      </c>
      <c r="BF17" s="301">
        <f>Кад!D30</f>
        <v>80.341700000000003</v>
      </c>
      <c r="BG17" s="298">
        <f t="shared" si="31"/>
        <v>267.8056666666667</v>
      </c>
      <c r="BH17" s="298"/>
      <c r="BI17" s="298"/>
      <c r="BJ17" s="298"/>
      <c r="BK17" s="298">
        <f>Кад!C33</f>
        <v>0</v>
      </c>
      <c r="BL17" s="298">
        <f>Кад!D33</f>
        <v>0</v>
      </c>
      <c r="BM17" s="298" t="e">
        <f t="shared" si="32"/>
        <v>#DIV/0!</v>
      </c>
      <c r="BN17" s="298"/>
      <c r="BO17" s="298"/>
      <c r="BP17" s="298" t="e">
        <f t="shared" si="33"/>
        <v>#DIV/0!</v>
      </c>
      <c r="BQ17" s="298"/>
      <c r="BR17" s="298"/>
      <c r="BS17" s="298"/>
      <c r="BT17" s="298">
        <f>Кад!C34</f>
        <v>0</v>
      </c>
      <c r="BU17" s="298">
        <f>Кад!D34</f>
        <v>15.28323</v>
      </c>
      <c r="BV17" s="291" t="e">
        <f t="shared" si="34"/>
        <v>#DIV/0!</v>
      </c>
      <c r="BW17" s="298">
        <f>Кад!C36</f>
        <v>824.00225999999998</v>
      </c>
      <c r="BX17" s="298">
        <f>Кад!D36</f>
        <v>1657.63382</v>
      </c>
      <c r="BY17" s="298">
        <f t="shared" si="35"/>
        <v>201.16860116378808</v>
      </c>
      <c r="BZ17" s="298"/>
      <c r="CA17" s="298"/>
      <c r="CB17" s="307" t="e">
        <f t="shared" si="36"/>
        <v>#DIV/0!</v>
      </c>
      <c r="CC17" s="307"/>
      <c r="CD17" s="307"/>
      <c r="CE17" s="307" t="e">
        <f t="shared" si="37"/>
        <v>#DIV/0!</v>
      </c>
      <c r="CF17" s="296">
        <f t="shared" si="38"/>
        <v>6805.852609999999</v>
      </c>
      <c r="CG17" s="296">
        <f>CJ17+CM17+CP17+CS17+CY17+CV17+DB17</f>
        <v>6805.852609999999</v>
      </c>
      <c r="CH17" s="298">
        <f>CG17/CF17*100</f>
        <v>100</v>
      </c>
      <c r="CI17" s="298">
        <f>Кад!C41</f>
        <v>2418.1</v>
      </c>
      <c r="CJ17" s="298">
        <f>Кад!D41</f>
        <v>2418.1</v>
      </c>
      <c r="CK17" s="298">
        <f t="shared" si="40"/>
        <v>100</v>
      </c>
      <c r="CL17" s="298">
        <f>Кад!C42</f>
        <v>0</v>
      </c>
      <c r="CM17" s="389">
        <f>Кад!D42</f>
        <v>0</v>
      </c>
      <c r="CN17" s="298" t="e">
        <f t="shared" si="41"/>
        <v>#DIV/0!</v>
      </c>
      <c r="CO17" s="291">
        <f>Кад!C43</f>
        <v>3774.8609999999999</v>
      </c>
      <c r="CP17" s="298">
        <f>Кад!D43</f>
        <v>3774.8609999999999</v>
      </c>
      <c r="CQ17" s="298">
        <f t="shared" si="9"/>
        <v>100</v>
      </c>
      <c r="CR17" s="298">
        <f>Кад!C45</f>
        <v>280.75860999999998</v>
      </c>
      <c r="CS17" s="298">
        <f>Кад!D45</f>
        <v>280.75860999999998</v>
      </c>
      <c r="CT17" s="298">
        <f t="shared" si="10"/>
        <v>100</v>
      </c>
      <c r="CU17" s="298">
        <f>Кад!C46</f>
        <v>332.13299999999998</v>
      </c>
      <c r="CV17" s="298">
        <f>Кад!D46</f>
        <v>332.13299999999998</v>
      </c>
      <c r="CW17" s="291">
        <f t="shared" si="42"/>
        <v>100</v>
      </c>
      <c r="CX17" s="309">
        <f>Кад!C47</f>
        <v>0</v>
      </c>
      <c r="CY17" s="298">
        <f>Кад!D47</f>
        <v>0</v>
      </c>
      <c r="CZ17" s="298" t="e">
        <f t="shared" si="11"/>
        <v>#DIV/0!</v>
      </c>
      <c r="DA17" s="298"/>
      <c r="DB17" s="298"/>
      <c r="DC17" s="298"/>
      <c r="DD17" s="305"/>
      <c r="DE17" s="305"/>
      <c r="DF17" s="298" t="e">
        <f t="shared" si="43"/>
        <v>#DIV/0!</v>
      </c>
      <c r="DG17" s="298"/>
      <c r="DH17" s="298"/>
      <c r="DI17" s="298"/>
      <c r="DJ17" s="298"/>
      <c r="DK17" s="298"/>
      <c r="DL17" s="298"/>
      <c r="DM17" s="300">
        <f t="shared" si="44"/>
        <v>15075.563150000002</v>
      </c>
      <c r="DN17" s="300">
        <f t="shared" si="44"/>
        <v>14810.0149</v>
      </c>
      <c r="DO17" s="298">
        <f t="shared" si="45"/>
        <v>98.238551705446568</v>
      </c>
      <c r="DP17" s="305">
        <f t="shared" si="46"/>
        <v>2356.4079999999999</v>
      </c>
      <c r="DQ17" s="305">
        <f t="shared" si="46"/>
        <v>2283.46083</v>
      </c>
      <c r="DR17" s="298">
        <f t="shared" si="47"/>
        <v>96.904306469847342</v>
      </c>
      <c r="DS17" s="298">
        <f>Кад!C57</f>
        <v>2223.308</v>
      </c>
      <c r="DT17" s="298">
        <f>Кад!D57</f>
        <v>2161.1443300000001</v>
      </c>
      <c r="DU17" s="298">
        <f t="shared" si="48"/>
        <v>97.204000975123563</v>
      </c>
      <c r="DV17" s="298">
        <f>Кад!C60</f>
        <v>0</v>
      </c>
      <c r="DW17" s="298">
        <f>Кад!D60</f>
        <v>0</v>
      </c>
      <c r="DX17" s="298" t="e">
        <f t="shared" si="49"/>
        <v>#DIV/0!</v>
      </c>
      <c r="DY17" s="298">
        <f>Кад!C61</f>
        <v>10</v>
      </c>
      <c r="DZ17" s="298">
        <f>Кад!D61</f>
        <v>0</v>
      </c>
      <c r="EA17" s="298">
        <f t="shared" si="50"/>
        <v>0</v>
      </c>
      <c r="EB17" s="298">
        <f>Кад!C62</f>
        <v>123.1</v>
      </c>
      <c r="EC17" s="298">
        <f>Кад!D62</f>
        <v>122.3165</v>
      </c>
      <c r="ED17" s="298">
        <f t="shared" si="51"/>
        <v>99.363525588952086</v>
      </c>
      <c r="EE17" s="298">
        <f>Кад!C64</f>
        <v>280.75860999999998</v>
      </c>
      <c r="EF17" s="298">
        <f>Кад!D64</f>
        <v>280.75860999999998</v>
      </c>
      <c r="EG17" s="298">
        <f t="shared" si="52"/>
        <v>100</v>
      </c>
      <c r="EH17" s="298">
        <f>Кад!C65</f>
        <v>7.8</v>
      </c>
      <c r="EI17" s="298">
        <f>Кад!D65</f>
        <v>7.6313399999999998</v>
      </c>
      <c r="EJ17" s="298">
        <f t="shared" si="53"/>
        <v>97.837692307692308</v>
      </c>
      <c r="EK17" s="305">
        <f>Кад!C71</f>
        <v>5183.3580400000001</v>
      </c>
      <c r="EL17" s="305">
        <f>Кад!D71</f>
        <v>5128.8054899999997</v>
      </c>
      <c r="EM17" s="298">
        <f t="shared" si="54"/>
        <v>98.947544244888775</v>
      </c>
      <c r="EN17" s="305">
        <f>Кад!C76</f>
        <v>4934.9865</v>
      </c>
      <c r="EO17" s="305">
        <f>Кад!D76</f>
        <v>4797.1322</v>
      </c>
      <c r="EP17" s="298">
        <f t="shared" si="55"/>
        <v>97.206592155824552</v>
      </c>
      <c r="EQ17" s="305">
        <f>Кад!C80</f>
        <v>2312.252</v>
      </c>
      <c r="ER17" s="310">
        <f>Кад!D80</f>
        <v>2312.2264300000002</v>
      </c>
      <c r="ES17" s="298">
        <f t="shared" si="12"/>
        <v>99.998894151675515</v>
      </c>
      <c r="ET17" s="298">
        <f>Кад!C82</f>
        <v>0</v>
      </c>
      <c r="EU17" s="298">
        <f>Кад!D82</f>
        <v>0</v>
      </c>
      <c r="EV17" s="298" t="e">
        <f t="shared" si="13"/>
        <v>#DIV/0!</v>
      </c>
      <c r="EW17" s="311">
        <f>Кад!C87</f>
        <v>0</v>
      </c>
      <c r="EX17" s="311">
        <f>Кад!D87</f>
        <v>0</v>
      </c>
      <c r="EY17" s="298" t="e">
        <f t="shared" si="56"/>
        <v>#DIV/0!</v>
      </c>
      <c r="EZ17" s="298">
        <f>Кад!C93</f>
        <v>0</v>
      </c>
      <c r="FA17" s="298">
        <f>Кад!D93</f>
        <v>0</v>
      </c>
      <c r="FB17" s="291" t="e">
        <f t="shared" si="57"/>
        <v>#DIV/0!</v>
      </c>
      <c r="FC17" s="418">
        <f t="shared" si="14"/>
        <v>-2080.3982800000013</v>
      </c>
      <c r="FD17" s="418">
        <f t="shared" si="15"/>
        <v>-152.19908000000214</v>
      </c>
      <c r="FE17" s="291">
        <f>FD17/FC17*100</f>
        <v>7.3158626145375427</v>
      </c>
      <c r="FF17" s="159"/>
      <c r="FG17" s="160"/>
      <c r="FI17" s="160"/>
    </row>
    <row r="18" spans="1:176" s="169" customFormat="1" ht="20.25" customHeight="1">
      <c r="A18" s="334">
        <v>5</v>
      </c>
      <c r="B18" s="335" t="s">
        <v>286</v>
      </c>
      <c r="C18" s="314">
        <f t="shared" si="16"/>
        <v>29606.026700000006</v>
      </c>
      <c r="D18" s="315">
        <f t="shared" si="0"/>
        <v>17652.122979999996</v>
      </c>
      <c r="E18" s="301">
        <f t="shared" si="1"/>
        <v>59.623410999625939</v>
      </c>
      <c r="F18" s="292">
        <f t="shared" si="17"/>
        <v>5994.76811</v>
      </c>
      <c r="G18" s="316">
        <f t="shared" si="3"/>
        <v>6126.543639999999</v>
      </c>
      <c r="H18" s="301">
        <f t="shared" si="18"/>
        <v>102.19817560215851</v>
      </c>
      <c r="I18" s="291">
        <f t="shared" si="19"/>
        <v>5784.1004000000003</v>
      </c>
      <c r="J18" s="301"/>
      <c r="K18" s="301"/>
      <c r="L18" s="294">
        <f>Мор!C6</f>
        <v>2181</v>
      </c>
      <c r="M18" s="382">
        <f>Мор!D6</f>
        <v>2334.3494999999998</v>
      </c>
      <c r="N18" s="301">
        <f t="shared" si="20"/>
        <v>107.03115543328747</v>
      </c>
      <c r="O18" s="291">
        <f t="shared" si="4"/>
        <v>557.10040000000004</v>
      </c>
      <c r="P18" s="291">
        <f t="shared" si="5"/>
        <v>540.43851999999993</v>
      </c>
      <c r="Q18" s="301"/>
      <c r="R18" s="301">
        <f>Мор!C8</f>
        <v>270.49939999999998</v>
      </c>
      <c r="S18" s="301">
        <f>Мор!D8</f>
        <v>270.92563000000001</v>
      </c>
      <c r="T18" s="301">
        <f t="shared" si="21"/>
        <v>100.15757151402185</v>
      </c>
      <c r="U18" s="301">
        <f>Мор!C9</f>
        <v>1.8280000000000001</v>
      </c>
      <c r="V18" s="301">
        <f>Мор!D9</f>
        <v>1.4634100000000001</v>
      </c>
      <c r="W18" s="301">
        <f t="shared" si="22"/>
        <v>80.055251641137858</v>
      </c>
      <c r="X18" s="301">
        <f>Мор!C10</f>
        <v>284.77300000000002</v>
      </c>
      <c r="Y18" s="301">
        <f>Мор!D10</f>
        <v>299.13249999999999</v>
      </c>
      <c r="Z18" s="301">
        <f t="shared" si="23"/>
        <v>105.04243730971685</v>
      </c>
      <c r="AA18" s="301">
        <f>Мор!C11</f>
        <v>0</v>
      </c>
      <c r="AB18" s="317">
        <f>Мор!D11</f>
        <v>-31.083020000000001</v>
      </c>
      <c r="AC18" s="301" t="e">
        <f t="shared" si="24"/>
        <v>#DIV/0!</v>
      </c>
      <c r="AD18" s="300">
        <f>Мор!C13</f>
        <v>80</v>
      </c>
      <c r="AE18" s="300">
        <f>Мор!D13</f>
        <v>53.986499999999999</v>
      </c>
      <c r="AF18" s="301">
        <f t="shared" si="25"/>
        <v>67.483125000000001</v>
      </c>
      <c r="AG18" s="300">
        <f>Мор!C15</f>
        <v>1266</v>
      </c>
      <c r="AH18" s="297">
        <f>Мор!D15</f>
        <v>1456.0142499999999</v>
      </c>
      <c r="AI18" s="301">
        <f t="shared" si="26"/>
        <v>115.00902448657186</v>
      </c>
      <c r="AJ18" s="300">
        <f>Мор!C16</f>
        <v>1700</v>
      </c>
      <c r="AK18" s="300">
        <f>Мор!D16</f>
        <v>981.05989</v>
      </c>
      <c r="AL18" s="301">
        <f t="shared" si="6"/>
        <v>57.709405294117644</v>
      </c>
      <c r="AM18" s="301">
        <f>Мор!C18</f>
        <v>0</v>
      </c>
      <c r="AN18" s="301">
        <f>Мор!D18</f>
        <v>0</v>
      </c>
      <c r="AO18" s="301" t="e">
        <f t="shared" si="27"/>
        <v>#DIV/0!</v>
      </c>
      <c r="AP18" s="301">
        <f>Мор!C22</f>
        <v>0</v>
      </c>
      <c r="AQ18" s="301">
        <f>Мор!D22</f>
        <v>0</v>
      </c>
      <c r="AR18" s="301" t="e">
        <f t="shared" si="7"/>
        <v>#DIV/0!</v>
      </c>
      <c r="AS18" s="300">
        <v>0</v>
      </c>
      <c r="AT18" s="300"/>
      <c r="AU18" s="301" t="e">
        <f t="shared" si="8"/>
        <v>#DIV/0!</v>
      </c>
      <c r="AV18" s="300">
        <f>Мор!C27</f>
        <v>0</v>
      </c>
      <c r="AW18" s="306">
        <f>Мор!D27</f>
        <v>0</v>
      </c>
      <c r="AX18" s="301" t="e">
        <f t="shared" si="28"/>
        <v>#DIV/0!</v>
      </c>
      <c r="AY18" s="300">
        <f>Мор!C28</f>
        <v>0</v>
      </c>
      <c r="AZ18" s="297">
        <f>Мор!D28</f>
        <v>0</v>
      </c>
      <c r="BA18" s="301" t="e">
        <f t="shared" si="29"/>
        <v>#DIV/0!</v>
      </c>
      <c r="BB18" s="300"/>
      <c r="BC18" s="300"/>
      <c r="BD18" s="301" t="e">
        <f t="shared" si="30"/>
        <v>#DIV/0!</v>
      </c>
      <c r="BE18" s="301">
        <f>Мор!C29</f>
        <v>0</v>
      </c>
      <c r="BF18" s="301">
        <f>Мор!D29</f>
        <v>70</v>
      </c>
      <c r="BG18" s="301" t="e">
        <f t="shared" si="31"/>
        <v>#DIV/0!</v>
      </c>
      <c r="BH18" s="301"/>
      <c r="BI18" s="301"/>
      <c r="BJ18" s="301"/>
      <c r="BK18" s="301">
        <f>Мор!C33</f>
        <v>0</v>
      </c>
      <c r="BL18" s="301">
        <f>SUM(Мор!D31)</f>
        <v>15.811</v>
      </c>
      <c r="BM18" s="301" t="e">
        <f>Мор!E33</f>
        <v>#DIV/0!</v>
      </c>
      <c r="BN18" s="301">
        <f>Мор!F33</f>
        <v>0</v>
      </c>
      <c r="BO18" s="301">
        <f>Мор!G33</f>
        <v>0</v>
      </c>
      <c r="BP18" s="301">
        <f>Мор!H33</f>
        <v>0</v>
      </c>
      <c r="BQ18" s="301">
        <f>Мор!I33</f>
        <v>0</v>
      </c>
      <c r="BR18" s="301">
        <f>Мор!J33</f>
        <v>0</v>
      </c>
      <c r="BS18" s="301">
        <f>Мор!K33</f>
        <v>0</v>
      </c>
      <c r="BT18" s="301">
        <f>Мор!C34</f>
        <v>0</v>
      </c>
      <c r="BU18" s="301">
        <f>Мор!D34</f>
        <v>0</v>
      </c>
      <c r="BV18" s="291" t="e">
        <f t="shared" si="34"/>
        <v>#DIV/0!</v>
      </c>
      <c r="BW18" s="301">
        <f>Мор!C36</f>
        <v>210.66771</v>
      </c>
      <c r="BX18" s="301">
        <f>Мор!D36</f>
        <v>674.88397999999995</v>
      </c>
      <c r="BY18" s="301">
        <f t="shared" si="35"/>
        <v>320.35473305329987</v>
      </c>
      <c r="BZ18" s="301"/>
      <c r="CA18" s="301"/>
      <c r="CB18" s="318" t="e">
        <f t="shared" si="36"/>
        <v>#DIV/0!</v>
      </c>
      <c r="CC18" s="318"/>
      <c r="CD18" s="318"/>
      <c r="CE18" s="318" t="e">
        <f t="shared" si="37"/>
        <v>#DIV/0!</v>
      </c>
      <c r="CF18" s="300">
        <f t="shared" si="38"/>
        <v>23611.258590000005</v>
      </c>
      <c r="CG18" s="296">
        <f t="shared" si="39"/>
        <v>11525.579339999998</v>
      </c>
      <c r="CH18" s="301">
        <f t="shared" ref="CH18:CH31" si="58">CG18/CF18*100</f>
        <v>48.813913481432905</v>
      </c>
      <c r="CI18" s="301">
        <f>Мор!C41</f>
        <v>8286.2999999999993</v>
      </c>
      <c r="CJ18" s="301">
        <f>Мор!D41</f>
        <v>8286.2999999999993</v>
      </c>
      <c r="CK18" s="301">
        <f t="shared" si="40"/>
        <v>100</v>
      </c>
      <c r="CL18" s="301">
        <f>Мор!C42</f>
        <v>0</v>
      </c>
      <c r="CM18" s="390">
        <f>Мор!D42</f>
        <v>0</v>
      </c>
      <c r="CN18" s="301" t="e">
        <f t="shared" si="41"/>
        <v>#DIV/0!</v>
      </c>
      <c r="CO18" s="301">
        <f>Мор!C43</f>
        <v>12879.85619</v>
      </c>
      <c r="CP18" s="301">
        <f>Мор!D43</f>
        <v>1640.2046399999999</v>
      </c>
      <c r="CQ18" s="301">
        <f t="shared" si="9"/>
        <v>12.734650261650165</v>
      </c>
      <c r="CR18" s="301">
        <f>Мор!C45</f>
        <v>64.344399999999993</v>
      </c>
      <c r="CS18" s="301">
        <f>Мор!D45</f>
        <v>64.316699999999997</v>
      </c>
      <c r="CT18" s="301">
        <f t="shared" si="10"/>
        <v>99.956950410602957</v>
      </c>
      <c r="CU18" s="301">
        <f>Мор!C46</f>
        <v>2380.7579999999998</v>
      </c>
      <c r="CV18" s="301">
        <f>Мор!D46</f>
        <v>1534.758</v>
      </c>
      <c r="CW18" s="291">
        <f t="shared" si="42"/>
        <v>64.465098930676717</v>
      </c>
      <c r="CX18" s="317">
        <f>Мор!C48</f>
        <v>0</v>
      </c>
      <c r="CY18" s="301">
        <f>Мор!D48</f>
        <v>0</v>
      </c>
      <c r="CZ18" s="301" t="e">
        <f t="shared" si="11"/>
        <v>#DIV/0!</v>
      </c>
      <c r="DA18" s="301"/>
      <c r="DB18" s="301">
        <f>SUM(Мор!D49)</f>
        <v>0</v>
      </c>
      <c r="DC18" s="301"/>
      <c r="DD18" s="300"/>
      <c r="DE18" s="300"/>
      <c r="DF18" s="301" t="e">
        <f t="shared" si="43"/>
        <v>#DIV/0!</v>
      </c>
      <c r="DG18" s="301"/>
      <c r="DH18" s="301"/>
      <c r="DI18" s="301"/>
      <c r="DJ18" s="301"/>
      <c r="DK18" s="301"/>
      <c r="DL18" s="301"/>
      <c r="DM18" s="300">
        <f t="shared" si="44"/>
        <v>31911.257020000001</v>
      </c>
      <c r="DN18" s="300">
        <f t="shared" si="44"/>
        <v>18988.433000000001</v>
      </c>
      <c r="DO18" s="301">
        <f t="shared" si="45"/>
        <v>59.503870336725463</v>
      </c>
      <c r="DP18" s="300">
        <f t="shared" si="46"/>
        <v>2428.6605100000002</v>
      </c>
      <c r="DQ18" s="300">
        <f t="shared" si="46"/>
        <v>2288.1988799999999</v>
      </c>
      <c r="DR18" s="301">
        <f t="shared" si="47"/>
        <v>94.216497965786075</v>
      </c>
      <c r="DS18" s="301">
        <f>Мор!C58</f>
        <v>2389.4525100000001</v>
      </c>
      <c r="DT18" s="301">
        <f>Мор!D58</f>
        <v>2268.9908799999998</v>
      </c>
      <c r="DU18" s="301">
        <f t="shared" si="48"/>
        <v>94.958609577053267</v>
      </c>
      <c r="DV18" s="301">
        <f>Мор!C61</f>
        <v>0</v>
      </c>
      <c r="DW18" s="301">
        <f>Мор!D61</f>
        <v>0</v>
      </c>
      <c r="DX18" s="301" t="e">
        <f t="shared" si="49"/>
        <v>#DIV/0!</v>
      </c>
      <c r="DY18" s="301">
        <f>Мор!C62</f>
        <v>10</v>
      </c>
      <c r="DZ18" s="301">
        <f>Мор!D62</f>
        <v>0</v>
      </c>
      <c r="EA18" s="301">
        <f t="shared" si="50"/>
        <v>0</v>
      </c>
      <c r="EB18" s="301">
        <f>Мор!C63</f>
        <v>29.207999999999998</v>
      </c>
      <c r="EC18" s="301">
        <f>Мор!D63</f>
        <v>19.207999999999998</v>
      </c>
      <c r="ED18" s="301">
        <f t="shared" si="51"/>
        <v>65.762804711038072</v>
      </c>
      <c r="EE18" s="301">
        <f>Мор!C64</f>
        <v>0</v>
      </c>
      <c r="EF18" s="301">
        <f>Мор!D64</f>
        <v>0</v>
      </c>
      <c r="EG18" s="301" t="e">
        <f t="shared" si="52"/>
        <v>#DIV/0!</v>
      </c>
      <c r="EH18" s="301">
        <f>Мор!C66</f>
        <v>15</v>
      </c>
      <c r="EI18" s="301">
        <f>Мор!D66</f>
        <v>9.9</v>
      </c>
      <c r="EJ18" s="301">
        <f t="shared" si="53"/>
        <v>66</v>
      </c>
      <c r="EK18" s="300">
        <f>Мор!C72</f>
        <v>3588.0214699999997</v>
      </c>
      <c r="EL18" s="300">
        <f>Мор!D72</f>
        <v>3506.3091199999999</v>
      </c>
      <c r="EM18" s="301">
        <f t="shared" si="54"/>
        <v>97.722634864835413</v>
      </c>
      <c r="EN18" s="300">
        <f>Мор!C77</f>
        <v>19062.27504</v>
      </c>
      <c r="EO18" s="300">
        <f>Мор!D77</f>
        <v>6375.7250000000004</v>
      </c>
      <c r="EP18" s="301">
        <f t="shared" si="55"/>
        <v>33.446820941473518</v>
      </c>
      <c r="EQ18" s="300">
        <f>Мор!C81</f>
        <v>6815.3</v>
      </c>
      <c r="ER18" s="319">
        <f>Мор!D81</f>
        <v>6808.3</v>
      </c>
      <c r="ES18" s="301">
        <f t="shared" si="12"/>
        <v>99.897289921206706</v>
      </c>
      <c r="ET18" s="301">
        <f>Мор!C84</f>
        <v>0</v>
      </c>
      <c r="EU18" s="301">
        <f>Мор!D84</f>
        <v>0</v>
      </c>
      <c r="EV18" s="301" t="e">
        <f t="shared" si="13"/>
        <v>#DIV/0!</v>
      </c>
      <c r="EW18" s="316">
        <f>Мор!C89</f>
        <v>2</v>
      </c>
      <c r="EX18" s="316">
        <f>Мор!D89</f>
        <v>0</v>
      </c>
      <c r="EY18" s="301">
        <f t="shared" si="56"/>
        <v>0</v>
      </c>
      <c r="EZ18" s="301">
        <f>Мор!C95</f>
        <v>0</v>
      </c>
      <c r="FA18" s="301">
        <f>Мор!D95</f>
        <v>0</v>
      </c>
      <c r="FB18" s="301" t="e">
        <f t="shared" si="57"/>
        <v>#DIV/0!</v>
      </c>
      <c r="FC18" s="419">
        <f t="shared" si="14"/>
        <v>-2305.2303199999951</v>
      </c>
      <c r="FD18" s="419">
        <f t="shared" si="15"/>
        <v>-1336.3100200000044</v>
      </c>
      <c r="FE18" s="301">
        <f t="shared" ref="FE18:FE29" si="59">FD18/FC18*100</f>
        <v>57.968612004027754</v>
      </c>
      <c r="FF18" s="167"/>
      <c r="FG18" s="168"/>
      <c r="FI18" s="168"/>
    </row>
    <row r="19" spans="1:176" s="250" customFormat="1" ht="27.75" customHeight="1">
      <c r="A19" s="336">
        <v>6</v>
      </c>
      <c r="B19" s="333" t="s">
        <v>287</v>
      </c>
      <c r="C19" s="312">
        <f t="shared" si="16"/>
        <v>22750.406780000001</v>
      </c>
      <c r="D19" s="290">
        <f t="shared" si="0"/>
        <v>22342.56235</v>
      </c>
      <c r="E19" s="298">
        <f t="shared" si="1"/>
        <v>98.207309284867208</v>
      </c>
      <c r="F19" s="292">
        <f t="shared" si="17"/>
        <v>7887.6425799999997</v>
      </c>
      <c r="G19" s="311">
        <f t="shared" si="3"/>
        <v>7596.2189599999992</v>
      </c>
      <c r="H19" s="298">
        <f t="shared" si="18"/>
        <v>96.305314077758325</v>
      </c>
      <c r="I19" s="291">
        <f t="shared" si="19"/>
        <v>5621.4025799999999</v>
      </c>
      <c r="J19" s="298"/>
      <c r="K19" s="298"/>
      <c r="L19" s="305">
        <f>Мос!C6</f>
        <v>1704</v>
      </c>
      <c r="M19" s="383">
        <f>Мос!D6</f>
        <v>1630.09545</v>
      </c>
      <c r="N19" s="298">
        <f t="shared" si="20"/>
        <v>95.662878521126757</v>
      </c>
      <c r="O19" s="291">
        <f t="shared" si="4"/>
        <v>960.31</v>
      </c>
      <c r="P19" s="291">
        <f t="shared" si="5"/>
        <v>1017.0985900000002</v>
      </c>
      <c r="Q19" s="298"/>
      <c r="R19" s="298">
        <f>Мос!C8</f>
        <v>420.89600000000002</v>
      </c>
      <c r="S19" s="298">
        <f>Мос!D8</f>
        <v>509.87867</v>
      </c>
      <c r="T19" s="298">
        <f t="shared" si="21"/>
        <v>121.14124866950505</v>
      </c>
      <c r="U19" s="298">
        <f>Мос!C9</f>
        <v>3.4409999999999998</v>
      </c>
      <c r="V19" s="298">
        <f>Мос!D9</f>
        <v>2.7541500000000001</v>
      </c>
      <c r="W19" s="298">
        <f t="shared" si="22"/>
        <v>80.039232781168266</v>
      </c>
      <c r="X19" s="298">
        <f>Мос!C10</f>
        <v>535.97299999999996</v>
      </c>
      <c r="Y19" s="298">
        <f>Мос!D10</f>
        <v>562.96364000000005</v>
      </c>
      <c r="Z19" s="298">
        <f t="shared" si="23"/>
        <v>105.03582083425846</v>
      </c>
      <c r="AA19" s="298">
        <f>Мос!C11</f>
        <v>0</v>
      </c>
      <c r="AB19" s="309">
        <f>Мос!D11</f>
        <v>-58.497869999999999</v>
      </c>
      <c r="AC19" s="298" t="e">
        <f t="shared" si="24"/>
        <v>#DIV/0!</v>
      </c>
      <c r="AD19" s="305">
        <f>Мос!C13</f>
        <v>60</v>
      </c>
      <c r="AE19" s="305">
        <f>Мос!D13</f>
        <v>58.41</v>
      </c>
      <c r="AF19" s="298">
        <f t="shared" si="25"/>
        <v>97.35</v>
      </c>
      <c r="AG19" s="305">
        <f>Мос!C15</f>
        <v>999</v>
      </c>
      <c r="AH19" s="297">
        <f>Мос!D15</f>
        <v>581.25049000000001</v>
      </c>
      <c r="AI19" s="298">
        <f t="shared" si="26"/>
        <v>58.183232232232228</v>
      </c>
      <c r="AJ19" s="305">
        <f>Мос!C16</f>
        <v>1890.09258</v>
      </c>
      <c r="AK19" s="305">
        <f>Мос!D16</f>
        <v>1943.6411900000001</v>
      </c>
      <c r="AL19" s="298">
        <f t="shared" si="6"/>
        <v>102.83312101040045</v>
      </c>
      <c r="AM19" s="298">
        <f>Мос!C18</f>
        <v>8</v>
      </c>
      <c r="AN19" s="298">
        <f>Мос!D18</f>
        <v>3.7</v>
      </c>
      <c r="AO19" s="298">
        <f t="shared" si="27"/>
        <v>46.25</v>
      </c>
      <c r="AP19" s="298"/>
      <c r="AQ19" s="298"/>
      <c r="AR19" s="298" t="e">
        <f t="shared" si="7"/>
        <v>#DIV/0!</v>
      </c>
      <c r="AS19" s="305">
        <f>Мос!C27</f>
        <v>0</v>
      </c>
      <c r="AT19" s="305">
        <v>0</v>
      </c>
      <c r="AU19" s="298" t="e">
        <f t="shared" si="8"/>
        <v>#DIV/0!</v>
      </c>
      <c r="AV19" s="305">
        <v>0</v>
      </c>
      <c r="AW19" s="306">
        <f>Мос!D27</f>
        <v>27.3</v>
      </c>
      <c r="AX19" s="298" t="e">
        <f t="shared" si="28"/>
        <v>#DIV/0!</v>
      </c>
      <c r="AY19" s="305">
        <f>Мос!C26</f>
        <v>0</v>
      </c>
      <c r="AZ19" s="306">
        <f>Мос!D28</f>
        <v>0</v>
      </c>
      <c r="BA19" s="298" t="e">
        <f t="shared" si="29"/>
        <v>#DIV/0!</v>
      </c>
      <c r="BB19" s="305"/>
      <c r="BC19" s="305"/>
      <c r="BD19" s="298" t="e">
        <f t="shared" si="30"/>
        <v>#DIV/0!</v>
      </c>
      <c r="BE19" s="298">
        <f>Мос!C30</f>
        <v>0</v>
      </c>
      <c r="BF19" s="301">
        <f>Мос!D30</f>
        <v>0.39237</v>
      </c>
      <c r="BG19" s="298" t="e">
        <f t="shared" si="31"/>
        <v>#DIV/0!</v>
      </c>
      <c r="BH19" s="298"/>
      <c r="BI19" s="298"/>
      <c r="BJ19" s="298"/>
      <c r="BK19" s="298">
        <f>SUM(Мос!C31)</f>
        <v>1366.24</v>
      </c>
      <c r="BL19" s="298">
        <f>Мос!D31</f>
        <v>1366.24</v>
      </c>
      <c r="BM19" s="298">
        <f t="shared" si="32"/>
        <v>100</v>
      </c>
      <c r="BN19" s="298"/>
      <c r="BO19" s="298"/>
      <c r="BP19" s="298" t="e">
        <f t="shared" si="33"/>
        <v>#DIV/0!</v>
      </c>
      <c r="BQ19" s="298"/>
      <c r="BR19" s="298"/>
      <c r="BS19" s="298"/>
      <c r="BT19" s="298">
        <f>Мос!C34</f>
        <v>0</v>
      </c>
      <c r="BU19" s="298">
        <f>Мос!D35</f>
        <v>10.480639999999999</v>
      </c>
      <c r="BV19" s="291" t="e">
        <f t="shared" si="34"/>
        <v>#DIV/0!</v>
      </c>
      <c r="BW19" s="298">
        <f>Мос!C36</f>
        <v>900</v>
      </c>
      <c r="BX19" s="298">
        <f>Мос!D36</f>
        <v>957.61023</v>
      </c>
      <c r="BY19" s="298">
        <f t="shared" si="35"/>
        <v>106.40113666666666</v>
      </c>
      <c r="BZ19" s="298"/>
      <c r="CA19" s="298"/>
      <c r="CB19" s="307" t="e">
        <f t="shared" si="36"/>
        <v>#DIV/0!</v>
      </c>
      <c r="CC19" s="307"/>
      <c r="CD19" s="307"/>
      <c r="CE19" s="307" t="e">
        <f t="shared" si="37"/>
        <v>#DIV/0!</v>
      </c>
      <c r="CF19" s="305">
        <f t="shared" si="38"/>
        <v>14862.764200000001</v>
      </c>
      <c r="CG19" s="305">
        <f t="shared" si="39"/>
        <v>14746.343390000002</v>
      </c>
      <c r="CH19" s="298">
        <f t="shared" si="58"/>
        <v>99.216694765298115</v>
      </c>
      <c r="CI19" s="298">
        <f>SUM(Мос!C41)</f>
        <v>1479.2</v>
      </c>
      <c r="CJ19" s="298">
        <f>SUM(Мос!D41)</f>
        <v>1479.2</v>
      </c>
      <c r="CK19" s="298">
        <f>CJ19/CI19*100</f>
        <v>100</v>
      </c>
      <c r="CL19" s="298">
        <f>Мос!C42</f>
        <v>0</v>
      </c>
      <c r="CM19" s="389">
        <f>Мос!D42</f>
        <v>0</v>
      </c>
      <c r="CN19" s="298" t="e">
        <f t="shared" si="41"/>
        <v>#DIV/0!</v>
      </c>
      <c r="CO19" s="298">
        <f>Мос!C43</f>
        <v>9585.9362700000001</v>
      </c>
      <c r="CP19" s="298">
        <f>Мос!D43</f>
        <v>9480.7693099999997</v>
      </c>
      <c r="CQ19" s="298">
        <f t="shared" si="9"/>
        <v>98.902903617989523</v>
      </c>
      <c r="CR19" s="298">
        <f>Мос!C45</f>
        <v>100.99429000000001</v>
      </c>
      <c r="CS19" s="298">
        <f>Мос!D45</f>
        <v>100.99429000000001</v>
      </c>
      <c r="CT19" s="298">
        <f t="shared" si="10"/>
        <v>100</v>
      </c>
      <c r="CU19" s="298">
        <f>Мос!C46</f>
        <v>3696.63364</v>
      </c>
      <c r="CV19" s="298">
        <f>Мос!D46</f>
        <v>3685.37979</v>
      </c>
      <c r="CW19" s="291">
        <f t="shared" si="42"/>
        <v>99.695564908617769</v>
      </c>
      <c r="CX19" s="309">
        <f>Мос!C51</f>
        <v>0</v>
      </c>
      <c r="CY19" s="298">
        <f>Мос!D51</f>
        <v>0</v>
      </c>
      <c r="CZ19" s="298" t="e">
        <f t="shared" si="11"/>
        <v>#DIV/0!</v>
      </c>
      <c r="DA19" s="298"/>
      <c r="DB19" s="298"/>
      <c r="DC19" s="298"/>
      <c r="DD19" s="305"/>
      <c r="DE19" s="305"/>
      <c r="DF19" s="298" t="e">
        <f t="shared" si="43"/>
        <v>#DIV/0!</v>
      </c>
      <c r="DG19" s="298"/>
      <c r="DH19" s="298"/>
      <c r="DI19" s="298"/>
      <c r="DJ19" s="298"/>
      <c r="DK19" s="298"/>
      <c r="DL19" s="298"/>
      <c r="DM19" s="300">
        <f t="shared" si="44"/>
        <v>23503.717489999999</v>
      </c>
      <c r="DN19" s="300">
        <f t="shared" si="44"/>
        <v>22321.863880000001</v>
      </c>
      <c r="DO19" s="298">
        <f t="shared" si="45"/>
        <v>94.971631145146134</v>
      </c>
      <c r="DP19" s="305">
        <f t="shared" si="46"/>
        <v>2831.9647500000001</v>
      </c>
      <c r="DQ19" s="305">
        <f t="shared" si="46"/>
        <v>2787.7168799999999</v>
      </c>
      <c r="DR19" s="298">
        <f t="shared" si="47"/>
        <v>98.437555764068037</v>
      </c>
      <c r="DS19" s="298">
        <f>Мос!C59</f>
        <v>2660.6980800000001</v>
      </c>
      <c r="DT19" s="298">
        <f>Мос!D59</f>
        <v>2617.45021</v>
      </c>
      <c r="DU19" s="298">
        <f t="shared" si="48"/>
        <v>98.374566797898382</v>
      </c>
      <c r="DV19" s="298">
        <f>Мос!C62</f>
        <v>0</v>
      </c>
      <c r="DW19" s="298">
        <f>Мос!D62</f>
        <v>0</v>
      </c>
      <c r="DX19" s="298" t="e">
        <f t="shared" si="49"/>
        <v>#DIV/0!</v>
      </c>
      <c r="DY19" s="298">
        <f>Мос!C63</f>
        <v>1</v>
      </c>
      <c r="DZ19" s="298">
        <f>Мос!D63</f>
        <v>0</v>
      </c>
      <c r="EA19" s="298">
        <f t="shared" si="50"/>
        <v>0</v>
      </c>
      <c r="EB19" s="298">
        <f>Мос!C64</f>
        <v>170.26667</v>
      </c>
      <c r="EC19" s="298">
        <f>Мос!D64</f>
        <v>170.26667</v>
      </c>
      <c r="ED19" s="298">
        <f t="shared" si="51"/>
        <v>100</v>
      </c>
      <c r="EE19" s="298">
        <f>Мос!C66</f>
        <v>100.99429000000001</v>
      </c>
      <c r="EF19" s="298">
        <f>Мос!D66</f>
        <v>100.99429000000001</v>
      </c>
      <c r="EG19" s="298">
        <f t="shared" si="52"/>
        <v>100</v>
      </c>
      <c r="EH19" s="298">
        <f>Мос!C67</f>
        <v>10.5</v>
      </c>
      <c r="EI19" s="298">
        <f>Мос!D67</f>
        <v>8</v>
      </c>
      <c r="EJ19" s="298">
        <f t="shared" si="53"/>
        <v>76.19047619047619</v>
      </c>
      <c r="EK19" s="305">
        <f>Мос!C73</f>
        <v>4577.6575700000003</v>
      </c>
      <c r="EL19" s="305">
        <f>Мос!D73</f>
        <v>4574.0727299999999</v>
      </c>
      <c r="EM19" s="298">
        <f t="shared" si="54"/>
        <v>99.92168833196493</v>
      </c>
      <c r="EN19" s="305">
        <f>Мос!C78</f>
        <v>14680.54888</v>
      </c>
      <c r="EO19" s="305">
        <f>Мос!D78</f>
        <v>14467.794980000001</v>
      </c>
      <c r="EP19" s="298">
        <f t="shared" si="55"/>
        <v>98.550776937980544</v>
      </c>
      <c r="EQ19" s="305">
        <f>Мос!C83</f>
        <v>1263.0519999999999</v>
      </c>
      <c r="ER19" s="310">
        <f>Мос!D83</f>
        <v>344.28500000000003</v>
      </c>
      <c r="ES19" s="298">
        <f t="shared" si="12"/>
        <v>27.258180977505287</v>
      </c>
      <c r="ET19" s="298">
        <f>Мос!C88</f>
        <v>4</v>
      </c>
      <c r="EU19" s="298">
        <f>Мос!D88</f>
        <v>4</v>
      </c>
      <c r="EV19" s="298">
        <f t="shared" si="13"/>
        <v>100</v>
      </c>
      <c r="EW19" s="311">
        <f>Мос!C93</f>
        <v>35</v>
      </c>
      <c r="EX19" s="311">
        <f>Мос!D93</f>
        <v>35</v>
      </c>
      <c r="EY19" s="298">
        <f t="shared" si="56"/>
        <v>100</v>
      </c>
      <c r="EZ19" s="298">
        <f>Мос!C99</f>
        <v>0</v>
      </c>
      <c r="FA19" s="298">
        <f>Мос!D99</f>
        <v>0</v>
      </c>
      <c r="FB19" s="298" t="e">
        <f t="shared" si="57"/>
        <v>#DIV/0!</v>
      </c>
      <c r="FC19" s="419">
        <f t="shared" si="14"/>
        <v>-753.31070999999793</v>
      </c>
      <c r="FD19" s="420">
        <f t="shared" si="15"/>
        <v>20.698469999999361</v>
      </c>
      <c r="FE19" s="298">
        <f t="shared" si="59"/>
        <v>-2.7476670283898419</v>
      </c>
      <c r="FF19" s="248"/>
      <c r="FG19" s="249"/>
      <c r="FI19" s="249"/>
    </row>
    <row r="20" spans="1:176" s="157" customFormat="1" ht="24.75" customHeight="1">
      <c r="A20" s="331">
        <v>7</v>
      </c>
      <c r="B20" s="333" t="s">
        <v>288</v>
      </c>
      <c r="C20" s="289">
        <f t="shared" si="16"/>
        <v>14425.71789</v>
      </c>
      <c r="D20" s="290">
        <f t="shared" si="0"/>
        <v>15213.79538</v>
      </c>
      <c r="E20" s="298">
        <f t="shared" si="1"/>
        <v>105.46300361624499</v>
      </c>
      <c r="F20" s="292">
        <f t="shared" si="17"/>
        <v>3258.4828500000003</v>
      </c>
      <c r="G20" s="292">
        <f t="shared" si="3"/>
        <v>4301.8335399999996</v>
      </c>
      <c r="H20" s="298">
        <f t="shared" si="18"/>
        <v>132.01952374860585</v>
      </c>
      <c r="I20" s="291">
        <f t="shared" si="19"/>
        <v>2301.8199999999997</v>
      </c>
      <c r="J20" s="298"/>
      <c r="K20" s="298"/>
      <c r="L20" s="313">
        <f>Ори!C6</f>
        <v>273</v>
      </c>
      <c r="M20" s="382">
        <f>Ори!D6</f>
        <v>323.16827000000001</v>
      </c>
      <c r="N20" s="298">
        <f t="shared" si="20"/>
        <v>118.37665567765568</v>
      </c>
      <c r="O20" s="291">
        <f t="shared" si="4"/>
        <v>550.81999999999994</v>
      </c>
      <c r="P20" s="291">
        <f t="shared" si="5"/>
        <v>651.2116299999999</v>
      </c>
      <c r="Q20" s="298"/>
      <c r="R20" s="298">
        <f>Ори!C8</f>
        <v>205.45599999999999</v>
      </c>
      <c r="S20" s="298">
        <f>Ори!D8</f>
        <v>326.45697999999999</v>
      </c>
      <c r="T20" s="291">
        <f t="shared" si="21"/>
        <v>158.89386535316567</v>
      </c>
      <c r="U20" s="291">
        <f>Ори!C9</f>
        <v>2.2029999999999998</v>
      </c>
      <c r="V20" s="291">
        <f>Ори!D9</f>
        <v>1.7633799999999999</v>
      </c>
      <c r="W20" s="291">
        <f t="shared" si="22"/>
        <v>80.044484793463468</v>
      </c>
      <c r="X20" s="291">
        <f>Ори!C10</f>
        <v>343.161</v>
      </c>
      <c r="Y20" s="291">
        <f>Ори!D10</f>
        <v>360.44537000000003</v>
      </c>
      <c r="Z20" s="291">
        <f t="shared" si="23"/>
        <v>105.03681070984175</v>
      </c>
      <c r="AA20" s="291">
        <f>Ори!C11</f>
        <v>0</v>
      </c>
      <c r="AB20" s="295">
        <f>Ори!D11</f>
        <v>-37.454099999999997</v>
      </c>
      <c r="AC20" s="291" t="e">
        <f t="shared" si="24"/>
        <v>#DIV/0!</v>
      </c>
      <c r="AD20" s="305">
        <f>Ори!C13</f>
        <v>10</v>
      </c>
      <c r="AE20" s="305">
        <f>Ори!D13</f>
        <v>3.70086</v>
      </c>
      <c r="AF20" s="298">
        <f t="shared" si="25"/>
        <v>37.008600000000001</v>
      </c>
      <c r="AG20" s="305">
        <f>Ори!C15</f>
        <v>360</v>
      </c>
      <c r="AH20" s="297">
        <f>Ори!D15</f>
        <v>371.22931</v>
      </c>
      <c r="AI20" s="298">
        <f t="shared" si="26"/>
        <v>103.11925277777777</v>
      </c>
      <c r="AJ20" s="305">
        <f>Ори!C16</f>
        <v>1100</v>
      </c>
      <c r="AK20" s="305">
        <f>Ори!D16</f>
        <v>1216.38869</v>
      </c>
      <c r="AL20" s="298">
        <f t="shared" si="6"/>
        <v>110.58079000000001</v>
      </c>
      <c r="AM20" s="298">
        <f>Ори!C18</f>
        <v>8</v>
      </c>
      <c r="AN20" s="298">
        <f>Ори!D18</f>
        <v>4.84</v>
      </c>
      <c r="AO20" s="298">
        <f t="shared" si="27"/>
        <v>60.5</v>
      </c>
      <c r="AP20" s="298"/>
      <c r="AQ20" s="298"/>
      <c r="AR20" s="298" t="e">
        <f t="shared" si="7"/>
        <v>#DIV/0!</v>
      </c>
      <c r="AS20" s="305">
        <v>0</v>
      </c>
      <c r="AT20" s="305">
        <v>0</v>
      </c>
      <c r="AU20" s="298" t="e">
        <f t="shared" si="8"/>
        <v>#DIV/0!</v>
      </c>
      <c r="AV20" s="305">
        <f>Ори!C27</f>
        <v>100</v>
      </c>
      <c r="AW20" s="306">
        <f>Ори!D27</f>
        <v>149.25879</v>
      </c>
      <c r="AX20" s="298">
        <f t="shared" si="28"/>
        <v>149.25879</v>
      </c>
      <c r="AY20" s="300">
        <f>Ори!C28</f>
        <v>30</v>
      </c>
      <c r="AZ20" s="306">
        <f>Ори!D28</f>
        <v>54.000749999999996</v>
      </c>
      <c r="BA20" s="298">
        <f t="shared" si="29"/>
        <v>180.0025</v>
      </c>
      <c r="BB20" s="305"/>
      <c r="BC20" s="305"/>
      <c r="BD20" s="298" t="e">
        <f t="shared" si="30"/>
        <v>#DIV/0!</v>
      </c>
      <c r="BE20" s="298">
        <f>Ори!C31</f>
        <v>50</v>
      </c>
      <c r="BF20" s="301">
        <f>Ори!D31</f>
        <v>63.020650000000003</v>
      </c>
      <c r="BG20" s="298">
        <f t="shared" si="31"/>
        <v>126.04130000000001</v>
      </c>
      <c r="BH20" s="298"/>
      <c r="BI20" s="298"/>
      <c r="BJ20" s="298"/>
      <c r="BK20" s="298">
        <f>Ори!C34</f>
        <v>0</v>
      </c>
      <c r="BL20" s="298">
        <f>SUM(Ори!D32)</f>
        <v>97.840500000000006</v>
      </c>
      <c r="BM20" s="298" t="e">
        <f t="shared" si="32"/>
        <v>#DIV/0!</v>
      </c>
      <c r="BN20" s="298"/>
      <c r="BO20" s="298"/>
      <c r="BP20" s="298" t="e">
        <f t="shared" si="33"/>
        <v>#DIV/0!</v>
      </c>
      <c r="BQ20" s="298"/>
      <c r="BR20" s="298"/>
      <c r="BS20" s="298"/>
      <c r="BT20" s="298">
        <f>Ори!C36</f>
        <v>0</v>
      </c>
      <c r="BU20" s="298">
        <f>Ори!D35</f>
        <v>218.01411999999999</v>
      </c>
      <c r="BV20" s="291" t="e">
        <f t="shared" si="34"/>
        <v>#DIV/0!</v>
      </c>
      <c r="BW20" s="298">
        <f>Ори!C37</f>
        <v>776.66285000000005</v>
      </c>
      <c r="BX20" s="298">
        <f>Ори!D37</f>
        <v>1149.1599699999999</v>
      </c>
      <c r="BY20" s="298">
        <f t="shared" si="35"/>
        <v>147.9612382644541</v>
      </c>
      <c r="BZ20" s="298"/>
      <c r="CA20" s="298"/>
      <c r="CB20" s="307" t="e">
        <f t="shared" si="36"/>
        <v>#DIV/0!</v>
      </c>
      <c r="CC20" s="307"/>
      <c r="CD20" s="307"/>
      <c r="CE20" s="307" t="e">
        <f t="shared" si="37"/>
        <v>#DIV/0!</v>
      </c>
      <c r="CF20" s="296">
        <f t="shared" si="38"/>
        <v>11167.23504</v>
      </c>
      <c r="CG20" s="296">
        <f t="shared" si="39"/>
        <v>10911.96184</v>
      </c>
      <c r="CH20" s="298">
        <f t="shared" si="58"/>
        <v>97.714087694172875</v>
      </c>
      <c r="CI20" s="298">
        <f>Ори!C42</f>
        <v>3478.3</v>
      </c>
      <c r="CJ20" s="298">
        <f>Ори!D42</f>
        <v>3478.3</v>
      </c>
      <c r="CK20" s="298">
        <f t="shared" si="40"/>
        <v>100</v>
      </c>
      <c r="CL20" s="298">
        <f>Ори!C43</f>
        <v>0</v>
      </c>
      <c r="CM20" s="389">
        <f>Ори!D43</f>
        <v>0</v>
      </c>
      <c r="CN20" s="298" t="e">
        <f t="shared" si="41"/>
        <v>#DIV/0!</v>
      </c>
      <c r="CO20" s="298">
        <f>Ори!C44</f>
        <v>5605.0820800000001</v>
      </c>
      <c r="CP20" s="298">
        <f>Ори!D44</f>
        <v>5434.8999400000002</v>
      </c>
      <c r="CQ20" s="298">
        <f t="shared" si="9"/>
        <v>96.963788619487985</v>
      </c>
      <c r="CR20" s="298">
        <f>Ори!C46</f>
        <v>278.29858999999999</v>
      </c>
      <c r="CS20" s="298">
        <f>Ори!D46</f>
        <v>278.29858999999999</v>
      </c>
      <c r="CT20" s="298">
        <f t="shared" si="10"/>
        <v>100</v>
      </c>
      <c r="CU20" s="298">
        <f>Ори!C47</f>
        <v>1805.5543700000001</v>
      </c>
      <c r="CV20" s="298">
        <f>Ори!D47</f>
        <v>1720.4633100000001</v>
      </c>
      <c r="CW20" s="291">
        <f t="shared" si="42"/>
        <v>95.287261274774011</v>
      </c>
      <c r="CX20" s="309">
        <f>Ори!C48</f>
        <v>0</v>
      </c>
      <c r="CY20" s="298">
        <f>Ори!D48</f>
        <v>0</v>
      </c>
      <c r="CZ20" s="298" t="e">
        <f t="shared" si="11"/>
        <v>#DIV/0!</v>
      </c>
      <c r="DA20" s="298"/>
      <c r="DB20" s="298"/>
      <c r="DC20" s="298"/>
      <c r="DD20" s="305"/>
      <c r="DE20" s="305"/>
      <c r="DF20" s="298" t="e">
        <f t="shared" si="43"/>
        <v>#DIV/0!</v>
      </c>
      <c r="DG20" s="298"/>
      <c r="DH20" s="298"/>
      <c r="DI20" s="298"/>
      <c r="DJ20" s="298"/>
      <c r="DK20" s="298"/>
      <c r="DL20" s="298"/>
      <c r="DM20" s="300">
        <f t="shared" si="44"/>
        <v>14735.899149999999</v>
      </c>
      <c r="DN20" s="300">
        <f t="shared" si="44"/>
        <v>13577.253279999999</v>
      </c>
      <c r="DO20" s="298">
        <f t="shared" si="45"/>
        <v>92.137257060421717</v>
      </c>
      <c r="DP20" s="305">
        <f t="shared" si="46"/>
        <v>1880.068</v>
      </c>
      <c r="DQ20" s="305">
        <f t="shared" si="46"/>
        <v>1734.7407799999999</v>
      </c>
      <c r="DR20" s="298">
        <f t="shared" si="47"/>
        <v>92.270108315231141</v>
      </c>
      <c r="DS20" s="298">
        <f>Ори!C59</f>
        <v>1853.566</v>
      </c>
      <c r="DT20" s="298">
        <f>Ори!D59</f>
        <v>1718.2387799999999</v>
      </c>
      <c r="DU20" s="298">
        <f t="shared" si="48"/>
        <v>92.699088136057725</v>
      </c>
      <c r="DV20" s="298">
        <f>Ори!C62</f>
        <v>0</v>
      </c>
      <c r="DW20" s="298">
        <f>Ори!D62</f>
        <v>0</v>
      </c>
      <c r="DX20" s="298" t="e">
        <f t="shared" si="49"/>
        <v>#DIV/0!</v>
      </c>
      <c r="DY20" s="298">
        <f>Ори!C63</f>
        <v>10</v>
      </c>
      <c r="DZ20" s="298">
        <f>Ори!D63</f>
        <v>0</v>
      </c>
      <c r="EA20" s="298">
        <f t="shared" si="50"/>
        <v>0</v>
      </c>
      <c r="EB20" s="298">
        <f>Ори!C64</f>
        <v>16.501999999999999</v>
      </c>
      <c r="EC20" s="298">
        <f>Ори!D64</f>
        <v>16.501999999999999</v>
      </c>
      <c r="ED20" s="298">
        <f t="shared" si="51"/>
        <v>100</v>
      </c>
      <c r="EE20" s="298">
        <f>Ори!C66</f>
        <v>264.00599</v>
      </c>
      <c r="EF20" s="298">
        <f>Ори!D66</f>
        <v>264.00599</v>
      </c>
      <c r="EG20" s="298">
        <f t="shared" si="52"/>
        <v>100</v>
      </c>
      <c r="EH20" s="298">
        <f>Ори!C67</f>
        <v>18.5</v>
      </c>
      <c r="EI20" s="298">
        <f>Ори!D67</f>
        <v>11.561340000000001</v>
      </c>
      <c r="EJ20" s="298">
        <f t="shared" si="53"/>
        <v>62.493729729729743</v>
      </c>
      <c r="EK20" s="305">
        <f>Ори!C73</f>
        <v>7933.1311699999997</v>
      </c>
      <c r="EL20" s="305">
        <f>Ори!D73</f>
        <v>7505.4548999999997</v>
      </c>
      <c r="EM20" s="298">
        <f t="shared" si="54"/>
        <v>94.608985269053605</v>
      </c>
      <c r="EN20" s="305">
        <f>Ори!C78</f>
        <v>2777.0939900000003</v>
      </c>
      <c r="EO20" s="305">
        <f>Ори!D78</f>
        <v>2203.6188700000002</v>
      </c>
      <c r="EP20" s="298">
        <f t="shared" si="55"/>
        <v>79.349812355468757</v>
      </c>
      <c r="EQ20" s="305">
        <f>Ори!C83</f>
        <v>1819.1</v>
      </c>
      <c r="ER20" s="310">
        <f>Ори!D83</f>
        <v>1813.8714</v>
      </c>
      <c r="ES20" s="298">
        <f t="shared" si="12"/>
        <v>99.712572151063711</v>
      </c>
      <c r="ET20" s="298">
        <f>Ори!C85</f>
        <v>0</v>
      </c>
      <c r="EU20" s="298">
        <f>Ори!D85</f>
        <v>0</v>
      </c>
      <c r="EV20" s="298" t="e">
        <f t="shared" si="13"/>
        <v>#DIV/0!</v>
      </c>
      <c r="EW20" s="311">
        <f>Ори!C90</f>
        <v>44</v>
      </c>
      <c r="EX20" s="311">
        <f>Ори!D90</f>
        <v>44</v>
      </c>
      <c r="EY20" s="298">
        <f t="shared" si="56"/>
        <v>100</v>
      </c>
      <c r="EZ20" s="298">
        <f>Ори!C96</f>
        <v>0</v>
      </c>
      <c r="FA20" s="298">
        <f>Ори!D96</f>
        <v>0</v>
      </c>
      <c r="FB20" s="291" t="e">
        <f t="shared" si="57"/>
        <v>#DIV/0!</v>
      </c>
      <c r="FC20" s="418">
        <f t="shared" si="14"/>
        <v>-310.18125999999938</v>
      </c>
      <c r="FD20" s="418">
        <f t="shared" si="15"/>
        <v>1636.5421000000006</v>
      </c>
      <c r="FE20" s="291">
        <f t="shared" si="59"/>
        <v>-527.60830876759087</v>
      </c>
      <c r="FF20" s="159"/>
      <c r="FG20" s="160"/>
      <c r="FI20" s="160"/>
      <c r="FL20" s="162"/>
      <c r="FM20" s="162"/>
      <c r="FN20" s="162"/>
      <c r="FO20" s="162"/>
      <c r="FP20" s="162"/>
      <c r="FQ20" s="162"/>
      <c r="FR20" s="162"/>
      <c r="FS20" s="162"/>
      <c r="FT20" s="162"/>
    </row>
    <row r="21" spans="1:176" s="157" customFormat="1" ht="24.75" customHeight="1">
      <c r="A21" s="331">
        <v>8</v>
      </c>
      <c r="B21" s="333" t="s">
        <v>289</v>
      </c>
      <c r="C21" s="289">
        <f t="shared" si="16"/>
        <v>19228.123610000002</v>
      </c>
      <c r="D21" s="290">
        <f t="shared" si="0"/>
        <v>19214.441229999997</v>
      </c>
      <c r="E21" s="298">
        <f t="shared" si="1"/>
        <v>99.928841834608917</v>
      </c>
      <c r="F21" s="292">
        <f t="shared" si="17"/>
        <v>2608.9771700000001</v>
      </c>
      <c r="G21" s="292">
        <f t="shared" si="3"/>
        <v>2622.1947899999996</v>
      </c>
      <c r="H21" s="298">
        <f t="shared" si="18"/>
        <v>100.50662076126942</v>
      </c>
      <c r="I21" s="291">
        <f t="shared" si="19"/>
        <v>1933.92697</v>
      </c>
      <c r="J21" s="298"/>
      <c r="K21" s="298"/>
      <c r="L21" s="305">
        <f>Сят!C6</f>
        <v>162</v>
      </c>
      <c r="M21" s="383">
        <f>Сят!D6</f>
        <v>190.92481000000001</v>
      </c>
      <c r="N21" s="298">
        <f t="shared" si="20"/>
        <v>117.85482098765432</v>
      </c>
      <c r="O21" s="291">
        <f t="shared" si="4"/>
        <v>779.92696999999998</v>
      </c>
      <c r="P21" s="291">
        <f t="shared" si="5"/>
        <v>808.97937999999999</v>
      </c>
      <c r="Q21" s="298"/>
      <c r="R21" s="298">
        <f>Сят!C8</f>
        <v>350.88997000000001</v>
      </c>
      <c r="S21" s="298">
        <f>Сят!D8</f>
        <v>405.54705999999999</v>
      </c>
      <c r="T21" s="291">
        <f t="shared" si="21"/>
        <v>115.57670343213286</v>
      </c>
      <c r="U21" s="291">
        <f>Сят!C9</f>
        <v>2.7370000000000001</v>
      </c>
      <c r="V21" s="291">
        <f>Сят!D9</f>
        <v>2.1905800000000002</v>
      </c>
      <c r="W21" s="291">
        <f t="shared" si="22"/>
        <v>80.03580562659846</v>
      </c>
      <c r="X21" s="291">
        <f>Сят!C10</f>
        <v>426.3</v>
      </c>
      <c r="Y21" s="291">
        <f>Сят!D10</f>
        <v>447.76974999999999</v>
      </c>
      <c r="Z21" s="291">
        <f t="shared" si="23"/>
        <v>105.03630072718741</v>
      </c>
      <c r="AA21" s="291">
        <f>Сят!C11</f>
        <v>0</v>
      </c>
      <c r="AB21" s="295">
        <f>Сят!D11</f>
        <v>-46.528010000000002</v>
      </c>
      <c r="AC21" s="291" t="e">
        <f t="shared" si="24"/>
        <v>#DIV/0!</v>
      </c>
      <c r="AD21" s="305">
        <f>Сят!C13</f>
        <v>30</v>
      </c>
      <c r="AE21" s="305">
        <f>Сят!D13</f>
        <v>2.0487000000000002</v>
      </c>
      <c r="AF21" s="298">
        <f t="shared" si="25"/>
        <v>6.8290000000000006</v>
      </c>
      <c r="AG21" s="305">
        <f>Сят!C15</f>
        <v>198</v>
      </c>
      <c r="AH21" s="297">
        <f>Сят!D15</f>
        <v>199.17413999999999</v>
      </c>
      <c r="AI21" s="298">
        <f t="shared" si="26"/>
        <v>100.593</v>
      </c>
      <c r="AJ21" s="305">
        <f>Сят!C16</f>
        <v>760</v>
      </c>
      <c r="AK21" s="305">
        <f>Сят!D16</f>
        <v>715.00540000000001</v>
      </c>
      <c r="AL21" s="298">
        <f t="shared" si="6"/>
        <v>94.07965789473684</v>
      </c>
      <c r="AM21" s="298">
        <f>Сят!C18</f>
        <v>4</v>
      </c>
      <c r="AN21" s="298">
        <f>Сят!D18</f>
        <v>7.3</v>
      </c>
      <c r="AO21" s="298">
        <f t="shared" si="27"/>
        <v>182.5</v>
      </c>
      <c r="AP21" s="298">
        <f>Сят!C22</f>
        <v>0</v>
      </c>
      <c r="AQ21" s="298">
        <f>Сят!D20</f>
        <v>0</v>
      </c>
      <c r="AR21" s="298" t="e">
        <f t="shared" si="7"/>
        <v>#DIV/0!</v>
      </c>
      <c r="AS21" s="305">
        <v>0</v>
      </c>
      <c r="AT21" s="305">
        <v>0</v>
      </c>
      <c r="AU21" s="298" t="e">
        <f t="shared" si="8"/>
        <v>#DIV/0!</v>
      </c>
      <c r="AV21" s="305">
        <f>Сят!C27</f>
        <v>207.87064000000001</v>
      </c>
      <c r="AW21" s="306">
        <f>Сят!D27</f>
        <v>204.54</v>
      </c>
      <c r="AX21" s="298">
        <f t="shared" si="28"/>
        <v>98.397734283206134</v>
      </c>
      <c r="AY21" s="300">
        <f>Сят!C28</f>
        <v>6</v>
      </c>
      <c r="AZ21" s="306">
        <f>Сят!D28</f>
        <v>6.7737600000000002</v>
      </c>
      <c r="BA21" s="298">
        <f t="shared" si="29"/>
        <v>112.896</v>
      </c>
      <c r="BB21" s="305"/>
      <c r="BC21" s="305"/>
      <c r="BD21" s="298" t="e">
        <f t="shared" si="30"/>
        <v>#DIV/0!</v>
      </c>
      <c r="BE21" s="298">
        <f>Сят!C30</f>
        <v>10</v>
      </c>
      <c r="BF21" s="301">
        <f>Сят!D30</f>
        <v>7.5</v>
      </c>
      <c r="BG21" s="298">
        <f t="shared" si="31"/>
        <v>75</v>
      </c>
      <c r="BH21" s="298"/>
      <c r="BI21" s="298"/>
      <c r="BJ21" s="298"/>
      <c r="BK21" s="298">
        <f>Сят!C31</f>
        <v>13.4</v>
      </c>
      <c r="BL21" s="298">
        <f>SUM(Сят!D31)</f>
        <v>64.994699999999995</v>
      </c>
      <c r="BM21" s="298">
        <f t="shared" si="32"/>
        <v>485.03507462686565</v>
      </c>
      <c r="BN21" s="298"/>
      <c r="BO21" s="298"/>
      <c r="BP21" s="298" t="e">
        <f t="shared" si="33"/>
        <v>#DIV/0!</v>
      </c>
      <c r="BQ21" s="298"/>
      <c r="BR21" s="298"/>
      <c r="BS21" s="298"/>
      <c r="BT21" s="298">
        <f>Сят!C34</f>
        <v>0</v>
      </c>
      <c r="BU21" s="298">
        <f>Сят!D34</f>
        <v>0</v>
      </c>
      <c r="BV21" s="291" t="e">
        <f t="shared" si="34"/>
        <v>#DIV/0!</v>
      </c>
      <c r="BW21" s="298">
        <f>Сят!C36</f>
        <v>437.77956</v>
      </c>
      <c r="BX21" s="298">
        <f>Сят!D36</f>
        <v>414.95389999999998</v>
      </c>
      <c r="BY21" s="298">
        <f t="shared" si="35"/>
        <v>94.786037977652498</v>
      </c>
      <c r="BZ21" s="298"/>
      <c r="CA21" s="298"/>
      <c r="CB21" s="307" t="e">
        <f t="shared" si="36"/>
        <v>#DIV/0!</v>
      </c>
      <c r="CC21" s="307"/>
      <c r="CD21" s="307"/>
      <c r="CE21" s="307" t="e">
        <f t="shared" si="37"/>
        <v>#DIV/0!</v>
      </c>
      <c r="CF21" s="296">
        <f t="shared" si="38"/>
        <v>16619.14644</v>
      </c>
      <c r="CG21" s="296">
        <f t="shared" si="39"/>
        <v>16592.246439999999</v>
      </c>
      <c r="CH21" s="298">
        <f t="shared" si="58"/>
        <v>99.838138498284991</v>
      </c>
      <c r="CI21" s="298">
        <f>Сят!C41</f>
        <v>4849.2</v>
      </c>
      <c r="CJ21" s="298">
        <f>Сят!D41</f>
        <v>4849.2</v>
      </c>
      <c r="CK21" s="298">
        <f t="shared" si="40"/>
        <v>100</v>
      </c>
      <c r="CL21" s="298">
        <f>Сят!C42</f>
        <v>0</v>
      </c>
      <c r="CM21" s="389">
        <f>Сят!D42</f>
        <v>0</v>
      </c>
      <c r="CN21" s="298" t="e">
        <f t="shared" si="41"/>
        <v>#DIV/0!</v>
      </c>
      <c r="CO21" s="298">
        <f>Сят!C43</f>
        <v>10736.637360000001</v>
      </c>
      <c r="CP21" s="298">
        <f>Сят!D43</f>
        <v>10709.737359999999</v>
      </c>
      <c r="CQ21" s="298">
        <f t="shared" si="9"/>
        <v>99.749456006587138</v>
      </c>
      <c r="CR21" s="298">
        <f>Сят!C44</f>
        <v>266.97908999999999</v>
      </c>
      <c r="CS21" s="298">
        <f>Сят!D44</f>
        <v>266.97908999999999</v>
      </c>
      <c r="CT21" s="298">
        <f t="shared" si="10"/>
        <v>100</v>
      </c>
      <c r="CU21" s="298">
        <f>Сят!C48</f>
        <v>766.32998999999995</v>
      </c>
      <c r="CV21" s="298">
        <f>Сят!D48</f>
        <v>766.32998999999995</v>
      </c>
      <c r="CW21" s="291">
        <f t="shared" si="42"/>
        <v>100</v>
      </c>
      <c r="CX21" s="309">
        <f>Сят!C49</f>
        <v>0</v>
      </c>
      <c r="CY21" s="298">
        <f>Сят!D49</f>
        <v>0</v>
      </c>
      <c r="CZ21" s="298" t="e">
        <f t="shared" si="11"/>
        <v>#DIV/0!</v>
      </c>
      <c r="DA21" s="298"/>
      <c r="DB21" s="298">
        <f>Сят!D50</f>
        <v>0</v>
      </c>
      <c r="DC21" s="298"/>
      <c r="DD21" s="305"/>
      <c r="DE21" s="305"/>
      <c r="DF21" s="298" t="e">
        <f t="shared" si="43"/>
        <v>#DIV/0!</v>
      </c>
      <c r="DG21" s="298"/>
      <c r="DH21" s="298"/>
      <c r="DI21" s="298"/>
      <c r="DJ21" s="298"/>
      <c r="DK21" s="298"/>
      <c r="DL21" s="298"/>
      <c r="DM21" s="300">
        <f t="shared" si="44"/>
        <v>19887.452969999998</v>
      </c>
      <c r="DN21" s="300">
        <f t="shared" si="44"/>
        <v>19383.764020000002</v>
      </c>
      <c r="DO21" s="298">
        <f t="shared" si="45"/>
        <v>97.467302873023485</v>
      </c>
      <c r="DP21" s="305">
        <f t="shared" si="46"/>
        <v>1924.64084</v>
      </c>
      <c r="DQ21" s="305">
        <f>Сят!D56</f>
        <v>1770.5265400000001</v>
      </c>
      <c r="DR21" s="298">
        <f t="shared" si="47"/>
        <v>91.992568338100938</v>
      </c>
      <c r="DS21" s="298">
        <f>Сят!C58</f>
        <v>1830.51</v>
      </c>
      <c r="DT21" s="298">
        <f>Сят!D58</f>
        <v>1756.3957</v>
      </c>
      <c r="DU21" s="298">
        <f t="shared" si="48"/>
        <v>95.951166614768567</v>
      </c>
      <c r="DV21" s="298">
        <f>Сят!C61</f>
        <v>0</v>
      </c>
      <c r="DW21" s="298">
        <f>Сят!D61</f>
        <v>0</v>
      </c>
      <c r="DX21" s="298" t="e">
        <f t="shared" si="49"/>
        <v>#DIV/0!</v>
      </c>
      <c r="DY21" s="298">
        <f>Сят!C62</f>
        <v>10</v>
      </c>
      <c r="DZ21" s="298">
        <f>Сят!D62</f>
        <v>0</v>
      </c>
      <c r="EA21" s="298">
        <f t="shared" si="50"/>
        <v>0</v>
      </c>
      <c r="EB21" s="298">
        <f>Сят!C63</f>
        <v>84.130840000000006</v>
      </c>
      <c r="EC21" s="298">
        <f>Сят!D63</f>
        <v>14.130839999999999</v>
      </c>
      <c r="ED21" s="298">
        <f t="shared" si="51"/>
        <v>16.796266386975333</v>
      </c>
      <c r="EE21" s="298">
        <f>Сят!C65</f>
        <v>266.97908999999999</v>
      </c>
      <c r="EF21" s="298">
        <f>Сят!D65</f>
        <v>266.97908999999999</v>
      </c>
      <c r="EG21" s="298">
        <f t="shared" si="52"/>
        <v>100</v>
      </c>
      <c r="EH21" s="298">
        <f>Сят!C66</f>
        <v>12.5</v>
      </c>
      <c r="EI21" s="298">
        <f>Сят!D66</f>
        <v>11.87134</v>
      </c>
      <c r="EJ21" s="298">
        <f t="shared" si="53"/>
        <v>94.97072</v>
      </c>
      <c r="EK21" s="305">
        <f>Сят!C72</f>
        <v>6575.8638799999999</v>
      </c>
      <c r="EL21" s="305">
        <f>Сят!D72</f>
        <v>6540.8638700000001</v>
      </c>
      <c r="EM21" s="298">
        <f t="shared" si="54"/>
        <v>99.46775038780153</v>
      </c>
      <c r="EN21" s="305">
        <f>Сят!C77</f>
        <v>1271.33916</v>
      </c>
      <c r="EO21" s="305">
        <f>Сят!D77</f>
        <v>1020.83318</v>
      </c>
      <c r="EP21" s="298">
        <f t="shared" si="55"/>
        <v>80.295896808527473</v>
      </c>
      <c r="EQ21" s="305">
        <f>Сят!C81</f>
        <v>9821.1299999999992</v>
      </c>
      <c r="ER21" s="310">
        <f>Сят!D81</f>
        <v>9760.19</v>
      </c>
      <c r="ES21" s="298">
        <f t="shared" si="12"/>
        <v>99.379501136834563</v>
      </c>
      <c r="ET21" s="298">
        <f>Сят!C83</f>
        <v>0</v>
      </c>
      <c r="EU21" s="298">
        <f>Сят!D83</f>
        <v>0</v>
      </c>
      <c r="EV21" s="298" t="e">
        <f t="shared" si="13"/>
        <v>#DIV/0!</v>
      </c>
      <c r="EW21" s="311">
        <f>Сят!C88</f>
        <v>15</v>
      </c>
      <c r="EX21" s="311">
        <f>Сят!D88</f>
        <v>12.5</v>
      </c>
      <c r="EY21" s="298">
        <f t="shared" si="56"/>
        <v>83.333333333333343</v>
      </c>
      <c r="EZ21" s="298">
        <f>Сят!C94</f>
        <v>0</v>
      </c>
      <c r="FA21" s="298">
        <f>Сят!D94</f>
        <v>0</v>
      </c>
      <c r="FB21" s="291" t="e">
        <f t="shared" si="57"/>
        <v>#DIV/0!</v>
      </c>
      <c r="FC21" s="418">
        <f t="shared" si="14"/>
        <v>-659.32935999999609</v>
      </c>
      <c r="FD21" s="418">
        <f t="shared" si="15"/>
        <v>-169.32279000000563</v>
      </c>
      <c r="FE21" s="291">
        <f t="shared" si="59"/>
        <v>25.681063254942359</v>
      </c>
      <c r="FF21" s="159"/>
      <c r="FG21" s="160"/>
      <c r="FH21" s="162"/>
      <c r="FI21" s="160"/>
      <c r="FJ21" s="162"/>
      <c r="FK21" s="162"/>
      <c r="FL21" s="162"/>
      <c r="FM21" s="162"/>
      <c r="FN21" s="162"/>
      <c r="FO21" s="162"/>
      <c r="FP21" s="162"/>
      <c r="FQ21" s="162"/>
      <c r="FR21" s="162"/>
      <c r="FS21" s="162"/>
      <c r="FT21" s="162"/>
    </row>
    <row r="22" spans="1:176" s="169" customFormat="1" ht="22.5" customHeight="1">
      <c r="A22" s="334">
        <v>9</v>
      </c>
      <c r="B22" s="335" t="s">
        <v>290</v>
      </c>
      <c r="C22" s="314">
        <f>F22+CF22</f>
        <v>11326.064779999999</v>
      </c>
      <c r="D22" s="315">
        <f t="shared" si="0"/>
        <v>12009.552879999999</v>
      </c>
      <c r="E22" s="301">
        <f t="shared" si="1"/>
        <v>106.0346476316022</v>
      </c>
      <c r="F22" s="292">
        <f t="shared" si="17"/>
        <v>2874.0152000000003</v>
      </c>
      <c r="G22" s="316">
        <f t="shared" si="3"/>
        <v>3557.53586</v>
      </c>
      <c r="H22" s="301">
        <f t="shared" si="18"/>
        <v>123.78277818433247</v>
      </c>
      <c r="I22" s="291">
        <f t="shared" si="19"/>
        <v>1837.2266399999999</v>
      </c>
      <c r="J22" s="301"/>
      <c r="K22" s="301"/>
      <c r="L22" s="300">
        <f>Тор!C6</f>
        <v>159</v>
      </c>
      <c r="M22" s="383">
        <f>Тор!D6</f>
        <v>173.74345</v>
      </c>
      <c r="N22" s="301">
        <f t="shared" si="20"/>
        <v>109.27261006289308</v>
      </c>
      <c r="O22" s="291">
        <f t="shared" si="4"/>
        <v>938.22663999999997</v>
      </c>
      <c r="P22" s="291">
        <f t="shared" si="5"/>
        <v>1084.2337699999998</v>
      </c>
      <c r="Q22" s="301"/>
      <c r="R22" s="301">
        <f>Тор!C8</f>
        <v>363.20564000000002</v>
      </c>
      <c r="S22" s="301">
        <f>Тор!D8</f>
        <v>543.53403000000003</v>
      </c>
      <c r="T22" s="301">
        <f t="shared" si="21"/>
        <v>149.64911613156667</v>
      </c>
      <c r="U22" s="301">
        <f>Тор!C9</f>
        <v>3.6680000000000001</v>
      </c>
      <c r="V22" s="301">
        <f>Тор!D9</f>
        <v>2.9359299999999999</v>
      </c>
      <c r="W22" s="301">
        <f t="shared" si="22"/>
        <v>80.041712104689196</v>
      </c>
      <c r="X22" s="301">
        <f>Тор!C10</f>
        <v>571.35299999999995</v>
      </c>
      <c r="Y22" s="301">
        <f>Тор!D10</f>
        <v>600.12294999999995</v>
      </c>
      <c r="Z22" s="301">
        <f t="shared" si="23"/>
        <v>105.0354071825999</v>
      </c>
      <c r="AA22" s="301">
        <f>Тор!C11</f>
        <v>0</v>
      </c>
      <c r="AB22" s="317">
        <f>Тор!D11</f>
        <v>-62.359139999999996</v>
      </c>
      <c r="AC22" s="301" t="e">
        <f t="shared" si="24"/>
        <v>#DIV/0!</v>
      </c>
      <c r="AD22" s="300">
        <f>Тор!C13</f>
        <v>30</v>
      </c>
      <c r="AE22" s="300">
        <f>Тор!D13</f>
        <v>5.9820000000000002</v>
      </c>
      <c r="AF22" s="301">
        <f t="shared" si="25"/>
        <v>19.939999999999998</v>
      </c>
      <c r="AG22" s="300">
        <f>Тор!C15</f>
        <v>247</v>
      </c>
      <c r="AH22" s="297">
        <f>Тор!D15</f>
        <v>179.51551000000001</v>
      </c>
      <c r="AI22" s="301">
        <f t="shared" si="26"/>
        <v>72.67834412955466</v>
      </c>
      <c r="AJ22" s="300">
        <f>Тор!C16</f>
        <v>455</v>
      </c>
      <c r="AK22" s="300">
        <f>Тор!D16</f>
        <v>427.03435999999999</v>
      </c>
      <c r="AL22" s="301">
        <f t="shared" si="6"/>
        <v>93.85370549450549</v>
      </c>
      <c r="AM22" s="301">
        <f>Тор!C18</f>
        <v>8</v>
      </c>
      <c r="AN22" s="301">
        <f>Тор!D18</f>
        <v>6.1</v>
      </c>
      <c r="AO22" s="301">
        <f t="shared" si="27"/>
        <v>76.25</v>
      </c>
      <c r="AP22" s="301"/>
      <c r="AQ22" s="301">
        <f>Тор!D20</f>
        <v>0</v>
      </c>
      <c r="AR22" s="301" t="e">
        <f t="shared" si="7"/>
        <v>#DIV/0!</v>
      </c>
      <c r="AS22" s="300">
        <v>0</v>
      </c>
      <c r="AT22" s="300">
        <v>0</v>
      </c>
      <c r="AU22" s="301" t="e">
        <f t="shared" si="8"/>
        <v>#DIV/0!</v>
      </c>
      <c r="AV22" s="300">
        <f>Тор!C27</f>
        <v>320</v>
      </c>
      <c r="AW22" s="297">
        <f>Тор!D27</f>
        <v>488.11329999999998</v>
      </c>
      <c r="AX22" s="301">
        <f t="shared" si="28"/>
        <v>152.53540624999999</v>
      </c>
      <c r="AY22" s="300">
        <f>Тор!C28</f>
        <v>30</v>
      </c>
      <c r="AZ22" s="297">
        <f>Тор!D28</f>
        <v>80.440780000000004</v>
      </c>
      <c r="BA22" s="301">
        <f t="shared" si="29"/>
        <v>268.13593333333336</v>
      </c>
      <c r="BB22" s="300"/>
      <c r="BC22" s="300"/>
      <c r="BD22" s="301" t="e">
        <f t="shared" si="30"/>
        <v>#DIV/0!</v>
      </c>
      <c r="BE22" s="301">
        <f>Тор!C29</f>
        <v>130</v>
      </c>
      <c r="BF22" s="301">
        <f>Тор!D29</f>
        <v>137.39689000000001</v>
      </c>
      <c r="BG22" s="301">
        <f t="shared" si="31"/>
        <v>105.68991538461539</v>
      </c>
      <c r="BH22" s="301"/>
      <c r="BI22" s="301"/>
      <c r="BJ22" s="301"/>
      <c r="BK22" s="301">
        <f>Тор!C34+Тор!C33</f>
        <v>32.252499999999998</v>
      </c>
      <c r="BL22" s="301">
        <f>Тор!D32</f>
        <v>32.252499999999998</v>
      </c>
      <c r="BM22" s="301">
        <f t="shared" si="32"/>
        <v>100</v>
      </c>
      <c r="BN22" s="301"/>
      <c r="BO22" s="301"/>
      <c r="BP22" s="301" t="e">
        <f t="shared" si="33"/>
        <v>#DIV/0!</v>
      </c>
      <c r="BQ22" s="301"/>
      <c r="BR22" s="301"/>
      <c r="BS22" s="301"/>
      <c r="BT22" s="301">
        <f>Тор!C35</f>
        <v>10.63425</v>
      </c>
      <c r="BU22" s="301">
        <f>Тор!D35</f>
        <v>27.535329999999998</v>
      </c>
      <c r="BV22" s="291">
        <f t="shared" si="34"/>
        <v>258.93062510285165</v>
      </c>
      <c r="BW22" s="301">
        <f>Тор!C37</f>
        <v>513.90180999999995</v>
      </c>
      <c r="BX22" s="301">
        <f>Тор!D37</f>
        <v>915.18796999999995</v>
      </c>
      <c r="BY22" s="301">
        <f t="shared" si="35"/>
        <v>178.08615424024291</v>
      </c>
      <c r="BZ22" s="301"/>
      <c r="CA22" s="301"/>
      <c r="CB22" s="318" t="e">
        <f t="shared" si="36"/>
        <v>#DIV/0!</v>
      </c>
      <c r="CC22" s="318"/>
      <c r="CD22" s="318"/>
      <c r="CE22" s="318" t="e">
        <f t="shared" si="37"/>
        <v>#DIV/0!</v>
      </c>
      <c r="CF22" s="300">
        <f t="shared" si="38"/>
        <v>8452.049579999999</v>
      </c>
      <c r="CG22" s="296">
        <f t="shared" si="39"/>
        <v>8452.0170199999993</v>
      </c>
      <c r="CH22" s="301">
        <f t="shared" si="58"/>
        <v>99.999614767995723</v>
      </c>
      <c r="CI22" s="301">
        <f>Тор!C42</f>
        <v>2338.6999999999998</v>
      </c>
      <c r="CJ22" s="301">
        <f>Тор!D42</f>
        <v>2338.6999999999998</v>
      </c>
      <c r="CK22" s="301">
        <f t="shared" si="40"/>
        <v>100</v>
      </c>
      <c r="CL22" s="301">
        <f>Тор!C43</f>
        <v>0</v>
      </c>
      <c r="CM22" s="390">
        <f>Тор!D43</f>
        <v>0</v>
      </c>
      <c r="CN22" s="301" t="e">
        <f t="shared" si="41"/>
        <v>#DIV/0!</v>
      </c>
      <c r="CO22" s="301">
        <f>Тор!C44</f>
        <v>4937.9274500000001</v>
      </c>
      <c r="CP22" s="301">
        <f>Тор!D44</f>
        <v>4937.9274500000001</v>
      </c>
      <c r="CQ22" s="301">
        <f t="shared" si="9"/>
        <v>100</v>
      </c>
      <c r="CR22" s="301">
        <f>Тор!C45</f>
        <v>110.18913000000001</v>
      </c>
      <c r="CS22" s="301">
        <f>Тор!D45</f>
        <v>110.18913000000001</v>
      </c>
      <c r="CT22" s="301">
        <f t="shared" si="10"/>
        <v>100</v>
      </c>
      <c r="CU22" s="301">
        <f>Тор!C46</f>
        <v>1065.2329999999999</v>
      </c>
      <c r="CV22" s="301">
        <f>Тор!D46</f>
        <v>1065.2004400000001</v>
      </c>
      <c r="CW22" s="291">
        <f t="shared" si="42"/>
        <v>99.996943391727456</v>
      </c>
      <c r="CX22" s="317">
        <f>Тор!C48</f>
        <v>0</v>
      </c>
      <c r="CY22" s="301">
        <f>Тор!D48</f>
        <v>0</v>
      </c>
      <c r="CZ22" s="301" t="e">
        <f t="shared" si="11"/>
        <v>#DIV/0!</v>
      </c>
      <c r="DA22" s="301"/>
      <c r="DB22" s="301">
        <f>Тор!D49</f>
        <v>0</v>
      </c>
      <c r="DC22" s="301"/>
      <c r="DD22" s="300"/>
      <c r="DE22" s="300"/>
      <c r="DF22" s="301" t="e">
        <f t="shared" si="43"/>
        <v>#DIV/0!</v>
      </c>
      <c r="DG22" s="301"/>
      <c r="DH22" s="301"/>
      <c r="DI22" s="301"/>
      <c r="DJ22" s="301"/>
      <c r="DK22" s="301"/>
      <c r="DL22" s="301"/>
      <c r="DM22" s="300">
        <f t="shared" si="44"/>
        <v>11856.092259999999</v>
      </c>
      <c r="DN22" s="300">
        <f t="shared" si="44"/>
        <v>11659.78177</v>
      </c>
      <c r="DO22" s="301">
        <f t="shared" si="45"/>
        <v>98.344222651992084</v>
      </c>
      <c r="DP22" s="300">
        <f t="shared" si="46"/>
        <v>1352.6250599999998</v>
      </c>
      <c r="DQ22" s="300">
        <f t="shared" si="46"/>
        <v>1336.08367</v>
      </c>
      <c r="DR22" s="301">
        <f t="shared" si="47"/>
        <v>98.777089787172812</v>
      </c>
      <c r="DS22" s="301">
        <f>Тор!C58</f>
        <v>1347.6690599999999</v>
      </c>
      <c r="DT22" s="301">
        <f>Тор!D58</f>
        <v>1332.1276700000001</v>
      </c>
      <c r="DU22" s="301">
        <f t="shared" si="48"/>
        <v>98.846794776159669</v>
      </c>
      <c r="DV22" s="301">
        <f>Тор!C61</f>
        <v>0</v>
      </c>
      <c r="DW22" s="301">
        <f>Тор!D61</f>
        <v>0</v>
      </c>
      <c r="DX22" s="301" t="e">
        <f t="shared" si="49"/>
        <v>#DIV/0!</v>
      </c>
      <c r="DY22" s="301">
        <f>Тор!C62</f>
        <v>1</v>
      </c>
      <c r="DZ22" s="301">
        <f>Тор!D62</f>
        <v>0</v>
      </c>
      <c r="EA22" s="301">
        <f t="shared" si="50"/>
        <v>0</v>
      </c>
      <c r="EB22" s="301">
        <f>Тор!C63</f>
        <v>3.956</v>
      </c>
      <c r="EC22" s="301">
        <f>Тор!D63</f>
        <v>3.956</v>
      </c>
      <c r="ED22" s="301">
        <f t="shared" si="51"/>
        <v>100</v>
      </c>
      <c r="EE22" s="301">
        <f>Тор!C65</f>
        <v>110.18913000000001</v>
      </c>
      <c r="EF22" s="301">
        <f>+Тор!D64</f>
        <v>110.18913000000001</v>
      </c>
      <c r="EG22" s="301">
        <f t="shared" si="52"/>
        <v>100</v>
      </c>
      <c r="EH22" s="301">
        <f>Тор!C66</f>
        <v>7.6313399999999998</v>
      </c>
      <c r="EI22" s="301">
        <f>Тор!D66</f>
        <v>7.6313399999999998</v>
      </c>
      <c r="EJ22" s="301">
        <f t="shared" si="53"/>
        <v>100</v>
      </c>
      <c r="EK22" s="300">
        <f>Тор!C72</f>
        <v>5377.79259</v>
      </c>
      <c r="EL22" s="300">
        <f>Тор!D72</f>
        <v>5328.9064600000002</v>
      </c>
      <c r="EM22" s="301">
        <f t="shared" si="54"/>
        <v>99.090962896358192</v>
      </c>
      <c r="EN22" s="300">
        <f>Тор!C78</f>
        <v>3897.7041399999998</v>
      </c>
      <c r="EO22" s="300">
        <f>Тор!D78</f>
        <v>3782.8211700000002</v>
      </c>
      <c r="EP22" s="301">
        <f t="shared" si="55"/>
        <v>97.052547708251666</v>
      </c>
      <c r="EQ22" s="300">
        <f>Тор!C82</f>
        <v>1099.1500000000001</v>
      </c>
      <c r="ER22" s="319">
        <f>Тор!D82</f>
        <v>1083.1500000000001</v>
      </c>
      <c r="ES22" s="301">
        <f t="shared" si="12"/>
        <v>98.544329709320849</v>
      </c>
      <c r="ET22" s="301">
        <f>Тор!C84</f>
        <v>9</v>
      </c>
      <c r="EU22" s="301">
        <f>Тор!D84</f>
        <v>9</v>
      </c>
      <c r="EV22" s="301">
        <f t="shared" si="13"/>
        <v>100</v>
      </c>
      <c r="EW22" s="316">
        <f>Тор!C96</f>
        <v>2</v>
      </c>
      <c r="EX22" s="316">
        <f>Тор!D96</f>
        <v>2</v>
      </c>
      <c r="EY22" s="301">
        <f t="shared" si="56"/>
        <v>100</v>
      </c>
      <c r="EZ22" s="301">
        <f>Тор!C94</f>
        <v>0</v>
      </c>
      <c r="FA22" s="301">
        <f>Тор!D94</f>
        <v>0</v>
      </c>
      <c r="FB22" s="301" t="e">
        <f t="shared" si="57"/>
        <v>#DIV/0!</v>
      </c>
      <c r="FC22" s="419">
        <f t="shared" si="14"/>
        <v>-530.02748000000065</v>
      </c>
      <c r="FD22" s="419">
        <f t="shared" si="15"/>
        <v>349.77110999999968</v>
      </c>
      <c r="FE22" s="301">
        <f t="shared" si="59"/>
        <v>-65.991127478899642</v>
      </c>
      <c r="FF22" s="167"/>
      <c r="FG22" s="168"/>
      <c r="FI22" s="168"/>
      <c r="FL22" s="207"/>
      <c r="FM22" s="207"/>
      <c r="FN22" s="207"/>
      <c r="FO22" s="207"/>
      <c r="FP22" s="207"/>
      <c r="FQ22" s="207"/>
      <c r="FR22" s="207"/>
      <c r="FS22" s="207"/>
      <c r="FT22" s="207"/>
    </row>
    <row r="23" spans="1:176" s="157" customFormat="1" ht="23.25" customHeight="1">
      <c r="A23" s="331">
        <v>10</v>
      </c>
      <c r="B23" s="333" t="s">
        <v>291</v>
      </c>
      <c r="C23" s="289">
        <f t="shared" si="16"/>
        <v>12584.72876</v>
      </c>
      <c r="D23" s="290">
        <f t="shared" si="0"/>
        <v>12865.07963</v>
      </c>
      <c r="E23" s="298">
        <f t="shared" si="1"/>
        <v>102.2277068925878</v>
      </c>
      <c r="F23" s="292">
        <f t="shared" si="17"/>
        <v>1935.7251599999997</v>
      </c>
      <c r="G23" s="292">
        <f t="shared" si="3"/>
        <v>2216.0760300000002</v>
      </c>
      <c r="H23" s="298">
        <f t="shared" si="18"/>
        <v>114.48298941364179</v>
      </c>
      <c r="I23" s="291">
        <f t="shared" si="19"/>
        <v>1139.73</v>
      </c>
      <c r="J23" s="298"/>
      <c r="K23" s="298"/>
      <c r="L23" s="305">
        <f>Хор!C6</f>
        <v>111</v>
      </c>
      <c r="M23" s="383">
        <f>Хор!D6</f>
        <v>86.457999999999998</v>
      </c>
      <c r="N23" s="298">
        <f t="shared" si="20"/>
        <v>77.890090090090098</v>
      </c>
      <c r="O23" s="291">
        <f t="shared" si="4"/>
        <v>428.73</v>
      </c>
      <c r="P23" s="291">
        <f t="shared" si="5"/>
        <v>506.87091000000004</v>
      </c>
      <c r="Q23" s="298"/>
      <c r="R23" s="298">
        <f>Хор!C8</f>
        <v>159.916</v>
      </c>
      <c r="S23" s="298">
        <f>Хор!D8</f>
        <v>254.09796</v>
      </c>
      <c r="T23" s="291">
        <f t="shared" si="21"/>
        <v>158.89464468846143</v>
      </c>
      <c r="U23" s="291">
        <f>Хор!C9</f>
        <v>1.7150000000000001</v>
      </c>
      <c r="V23" s="291">
        <f>Хор!D9</f>
        <v>1.37252</v>
      </c>
      <c r="W23" s="291">
        <f t="shared" si="22"/>
        <v>80.03032069970844</v>
      </c>
      <c r="X23" s="291">
        <f>Хор!C10</f>
        <v>267.09899999999999</v>
      </c>
      <c r="Y23" s="291">
        <f>Хор!D10</f>
        <v>280.55284</v>
      </c>
      <c r="Z23" s="291">
        <f t="shared" si="23"/>
        <v>105.03702372528538</v>
      </c>
      <c r="AA23" s="291">
        <f>Хор!C11</f>
        <v>0</v>
      </c>
      <c r="AB23" s="295">
        <f>Хор!D11</f>
        <v>-29.15241</v>
      </c>
      <c r="AC23" s="291" t="e">
        <f t="shared" si="24"/>
        <v>#DIV/0!</v>
      </c>
      <c r="AD23" s="305">
        <f>Хор!C13</f>
        <v>10</v>
      </c>
      <c r="AE23" s="305">
        <f>Хор!D13</f>
        <v>1.0918099999999999</v>
      </c>
      <c r="AF23" s="298">
        <f t="shared" si="25"/>
        <v>10.918100000000001</v>
      </c>
      <c r="AG23" s="305">
        <f>Хор!C15</f>
        <v>271</v>
      </c>
      <c r="AH23" s="297">
        <f>Хор!D15</f>
        <v>201.58349999999999</v>
      </c>
      <c r="AI23" s="298">
        <f t="shared" si="26"/>
        <v>74.3850553505535</v>
      </c>
      <c r="AJ23" s="305">
        <f>Хор!C16</f>
        <v>314</v>
      </c>
      <c r="AK23" s="305">
        <f>Хор!D16</f>
        <v>323.87513999999999</v>
      </c>
      <c r="AL23" s="298">
        <f t="shared" si="6"/>
        <v>103.14494904458597</v>
      </c>
      <c r="AM23" s="298">
        <f>Хор!C18</f>
        <v>5</v>
      </c>
      <c r="AN23" s="298">
        <f>Хор!D18</f>
        <v>5.5</v>
      </c>
      <c r="AO23" s="298">
        <f t="shared" si="27"/>
        <v>110.00000000000001</v>
      </c>
      <c r="AP23" s="298"/>
      <c r="AQ23" s="298"/>
      <c r="AR23" s="298" t="e">
        <f t="shared" si="7"/>
        <v>#DIV/0!</v>
      </c>
      <c r="AS23" s="305">
        <v>0</v>
      </c>
      <c r="AT23" s="305">
        <v>0</v>
      </c>
      <c r="AU23" s="298" t="e">
        <f t="shared" si="8"/>
        <v>#DIV/0!</v>
      </c>
      <c r="AV23" s="305">
        <f>Хор!C25</f>
        <v>30</v>
      </c>
      <c r="AW23" s="306">
        <f>Хор!D25</f>
        <v>23.953299999999999</v>
      </c>
      <c r="AX23" s="298">
        <f t="shared" si="28"/>
        <v>79.844333333333324</v>
      </c>
      <c r="AY23" s="300">
        <f>Хор!C26</f>
        <v>0</v>
      </c>
      <c r="AZ23" s="306">
        <f>Хор!D26</f>
        <v>0</v>
      </c>
      <c r="BA23" s="298" t="e">
        <f t="shared" si="29"/>
        <v>#DIV/0!</v>
      </c>
      <c r="BB23" s="305"/>
      <c r="BC23" s="305"/>
      <c r="BD23" s="298" t="e">
        <f t="shared" si="30"/>
        <v>#DIV/0!</v>
      </c>
      <c r="BE23" s="298">
        <f>Хор!C27</f>
        <v>0</v>
      </c>
      <c r="BF23" s="301">
        <f>Хор!D27</f>
        <v>8.3529999999999993E-2</v>
      </c>
      <c r="BG23" s="298" t="e">
        <f t="shared" si="31"/>
        <v>#DIV/0!</v>
      </c>
      <c r="BH23" s="298"/>
      <c r="BI23" s="298"/>
      <c r="BJ23" s="298"/>
      <c r="BK23" s="298">
        <f>Хор!C31</f>
        <v>0</v>
      </c>
      <c r="BL23" s="298">
        <f>Хор!D31</f>
        <v>0</v>
      </c>
      <c r="BM23" s="298" t="e">
        <f t="shared" si="32"/>
        <v>#DIV/0!</v>
      </c>
      <c r="BN23" s="298"/>
      <c r="BO23" s="298"/>
      <c r="BP23" s="298" t="e">
        <f t="shared" si="33"/>
        <v>#DIV/0!</v>
      </c>
      <c r="BQ23" s="298"/>
      <c r="BR23" s="298"/>
      <c r="BS23" s="298"/>
      <c r="BT23" s="298"/>
      <c r="BU23" s="298">
        <f>Хор!D32</f>
        <v>0.86636000000000002</v>
      </c>
      <c r="BV23" s="291" t="e">
        <f t="shared" si="34"/>
        <v>#DIV/0!</v>
      </c>
      <c r="BW23" s="298">
        <f>Хор!C33</f>
        <v>765.99516000000006</v>
      </c>
      <c r="BX23" s="298">
        <f>Хор!D33</f>
        <v>1065.79348</v>
      </c>
      <c r="BY23" s="298">
        <f t="shared" si="35"/>
        <v>139.1384091774157</v>
      </c>
      <c r="BZ23" s="298"/>
      <c r="CA23" s="298"/>
      <c r="CB23" s="307" t="e">
        <f t="shared" si="36"/>
        <v>#DIV/0!</v>
      </c>
      <c r="CC23" s="307"/>
      <c r="CD23" s="307"/>
      <c r="CE23" s="307" t="e">
        <f t="shared" si="37"/>
        <v>#DIV/0!</v>
      </c>
      <c r="CF23" s="296">
        <f t="shared" si="38"/>
        <v>10649.0036</v>
      </c>
      <c r="CG23" s="296">
        <f>CJ23+CM23+CP23+CS23+CY23+CV23+DB23</f>
        <v>10649.0036</v>
      </c>
      <c r="CH23" s="298">
        <f t="shared" si="58"/>
        <v>100</v>
      </c>
      <c r="CI23" s="298">
        <f>Хор!C38</f>
        <v>2095.3000000000002</v>
      </c>
      <c r="CJ23" s="298">
        <f>Хор!D38</f>
        <v>2095.3000000000002</v>
      </c>
      <c r="CK23" s="298">
        <f t="shared" si="40"/>
        <v>100</v>
      </c>
      <c r="CL23" s="298">
        <f>Хор!C40</f>
        <v>0</v>
      </c>
      <c r="CM23" s="389">
        <f>Хор!D40</f>
        <v>0</v>
      </c>
      <c r="CN23" s="298" t="e">
        <f t="shared" si="41"/>
        <v>#DIV/0!</v>
      </c>
      <c r="CO23" s="298">
        <f>Хор!C41</f>
        <v>5392.4916499999999</v>
      </c>
      <c r="CP23" s="298">
        <f>Хор!D41</f>
        <v>5392.4916499999999</v>
      </c>
      <c r="CQ23" s="298">
        <f t="shared" si="9"/>
        <v>100</v>
      </c>
      <c r="CR23" s="298">
        <f>Хор!C42</f>
        <v>96.750470000000007</v>
      </c>
      <c r="CS23" s="298">
        <f>Хор!D42</f>
        <v>96.750470000000007</v>
      </c>
      <c r="CT23" s="298">
        <f t="shared" si="10"/>
        <v>100</v>
      </c>
      <c r="CU23" s="298">
        <f>Хор!C43</f>
        <v>3064.4614799999999</v>
      </c>
      <c r="CV23" s="298">
        <f>Хор!D43</f>
        <v>3064.4614799999999</v>
      </c>
      <c r="CW23" s="291">
        <f t="shared" si="42"/>
        <v>100</v>
      </c>
      <c r="CX23" s="309">
        <f>Хор!C44</f>
        <v>0</v>
      </c>
      <c r="CY23" s="298">
        <f>Хор!D44</f>
        <v>0</v>
      </c>
      <c r="CZ23" s="298" t="e">
        <f t="shared" si="11"/>
        <v>#DIV/0!</v>
      </c>
      <c r="DA23" s="298"/>
      <c r="DB23" s="298"/>
      <c r="DC23" s="298"/>
      <c r="DD23" s="305"/>
      <c r="DE23" s="305"/>
      <c r="DF23" s="298" t="e">
        <f t="shared" si="43"/>
        <v>#DIV/0!</v>
      </c>
      <c r="DG23" s="298"/>
      <c r="DH23" s="298"/>
      <c r="DI23" s="298"/>
      <c r="DJ23" s="298"/>
      <c r="DK23" s="298">
        <f>Хор!D47</f>
        <v>0</v>
      </c>
      <c r="DL23" s="298"/>
      <c r="DM23" s="300">
        <f t="shared" si="44"/>
        <v>12647.385039999999</v>
      </c>
      <c r="DN23" s="300">
        <f t="shared" si="44"/>
        <v>12613.36629</v>
      </c>
      <c r="DO23" s="298">
        <f t="shared" si="45"/>
        <v>99.731021472878325</v>
      </c>
      <c r="DP23" s="305">
        <f t="shared" si="46"/>
        <v>1527.2872</v>
      </c>
      <c r="DQ23" s="305">
        <f t="shared" si="46"/>
        <v>1505.95272</v>
      </c>
      <c r="DR23" s="298">
        <f t="shared" si="47"/>
        <v>98.603112760979073</v>
      </c>
      <c r="DS23" s="298">
        <f>Хор!C55</f>
        <v>1523.1351999999999</v>
      </c>
      <c r="DT23" s="298">
        <f>Хор!D55</f>
        <v>1502.80072</v>
      </c>
      <c r="DU23" s="298">
        <f t="shared" si="48"/>
        <v>98.664958960964199</v>
      </c>
      <c r="DV23" s="298">
        <f>Хор!C58</f>
        <v>0</v>
      </c>
      <c r="DW23" s="298">
        <f>Хор!D58</f>
        <v>0</v>
      </c>
      <c r="DX23" s="298" t="e">
        <f t="shared" si="49"/>
        <v>#DIV/0!</v>
      </c>
      <c r="DY23" s="298">
        <f>Хор!C59</f>
        <v>1</v>
      </c>
      <c r="DZ23" s="298">
        <f>Хор!D59</f>
        <v>0</v>
      </c>
      <c r="EA23" s="298">
        <f t="shared" si="50"/>
        <v>0</v>
      </c>
      <c r="EB23" s="298">
        <f>Хор!C60</f>
        <v>3.1520000000000001</v>
      </c>
      <c r="EC23" s="298">
        <f>Хор!D60</f>
        <v>3.1520000000000001</v>
      </c>
      <c r="ED23" s="298">
        <f t="shared" si="51"/>
        <v>100</v>
      </c>
      <c r="EE23" s="298">
        <f>Хор!C62</f>
        <v>96.750470000000007</v>
      </c>
      <c r="EF23" s="298">
        <f>Хор!D62</f>
        <v>96.750470000000007</v>
      </c>
      <c r="EG23" s="298">
        <f t="shared" si="52"/>
        <v>100</v>
      </c>
      <c r="EH23" s="298">
        <f>Хор!C63</f>
        <v>7.6513399999999994</v>
      </c>
      <c r="EI23" s="298">
        <f>Хор!D63</f>
        <v>7.6513399999999994</v>
      </c>
      <c r="EJ23" s="298">
        <f t="shared" si="53"/>
        <v>100</v>
      </c>
      <c r="EK23" s="305">
        <f>Хор!C69</f>
        <v>1284.1928499999999</v>
      </c>
      <c r="EL23" s="305">
        <f>Хор!D69</f>
        <v>1271.5085799999999</v>
      </c>
      <c r="EM23" s="298">
        <f t="shared" si="54"/>
        <v>99.012276855458282</v>
      </c>
      <c r="EN23" s="305">
        <f>Хор!C74</f>
        <v>8968.17029</v>
      </c>
      <c r="EO23" s="305">
        <f>Хор!D74</f>
        <v>8968.17029</v>
      </c>
      <c r="EP23" s="298">
        <f t="shared" si="55"/>
        <v>100</v>
      </c>
      <c r="EQ23" s="305">
        <f>Хор!C78</f>
        <v>758.33289000000002</v>
      </c>
      <c r="ER23" s="310">
        <f>Хор!D78</f>
        <v>758.33289000000002</v>
      </c>
      <c r="ES23" s="298">
        <f t="shared" si="12"/>
        <v>100</v>
      </c>
      <c r="ET23" s="298">
        <f>Хор!C80</f>
        <v>0</v>
      </c>
      <c r="EU23" s="298">
        <f>Хор!D80</f>
        <v>0</v>
      </c>
      <c r="EV23" s="298" t="e">
        <f t="shared" si="13"/>
        <v>#DIV/0!</v>
      </c>
      <c r="EW23" s="311">
        <f>Хор!C85</f>
        <v>5</v>
      </c>
      <c r="EX23" s="311">
        <f>Хор!D85</f>
        <v>5</v>
      </c>
      <c r="EY23" s="298">
        <f t="shared" si="56"/>
        <v>100</v>
      </c>
      <c r="EZ23" s="298">
        <f>Хор!C91</f>
        <v>0</v>
      </c>
      <c r="FA23" s="298">
        <f>Хор!D91</f>
        <v>0</v>
      </c>
      <c r="FB23" s="291" t="e">
        <f t="shared" si="57"/>
        <v>#DIV/0!</v>
      </c>
      <c r="FC23" s="418">
        <f t="shared" si="14"/>
        <v>-62.656279999999242</v>
      </c>
      <c r="FD23" s="418">
        <f t="shared" si="15"/>
        <v>251.71334000000024</v>
      </c>
      <c r="FE23" s="291">
        <f t="shared" si="59"/>
        <v>-401.73680914347818</v>
      </c>
      <c r="FF23" s="159"/>
      <c r="FG23" s="160"/>
      <c r="FI23" s="160"/>
    </row>
    <row r="24" spans="1:176" s="250" customFormat="1" ht="25.5" customHeight="1">
      <c r="A24" s="336">
        <v>11</v>
      </c>
      <c r="B24" s="333" t="s">
        <v>292</v>
      </c>
      <c r="C24" s="312">
        <f t="shared" si="16"/>
        <v>8308.3483500000002</v>
      </c>
      <c r="D24" s="290">
        <f t="shared" si="0"/>
        <v>8478.5758900000001</v>
      </c>
      <c r="E24" s="298">
        <f t="shared" si="1"/>
        <v>102.04887340815458</v>
      </c>
      <c r="F24" s="292">
        <f t="shared" si="17"/>
        <v>1380.94588</v>
      </c>
      <c r="G24" s="311">
        <f t="shared" si="3"/>
        <v>1611.4984199999999</v>
      </c>
      <c r="H24" s="298">
        <f t="shared" si="18"/>
        <v>116.69526252542207</v>
      </c>
      <c r="I24" s="291">
        <f t="shared" si="19"/>
        <v>1122.556</v>
      </c>
      <c r="J24" s="298"/>
      <c r="K24" s="298"/>
      <c r="L24" s="305">
        <f>Чум!C6</f>
        <v>93</v>
      </c>
      <c r="M24" s="383">
        <f>Чум!D6</f>
        <v>109.58056999999999</v>
      </c>
      <c r="N24" s="298">
        <f t="shared" si="20"/>
        <v>117.82856989247313</v>
      </c>
      <c r="O24" s="291">
        <f t="shared" si="4"/>
        <v>528.86</v>
      </c>
      <c r="P24" s="291">
        <f t="shared" si="5"/>
        <v>483.37358</v>
      </c>
      <c r="Q24" s="298"/>
      <c r="R24" s="298">
        <f>Чум!C8</f>
        <v>272.505</v>
      </c>
      <c r="S24" s="298">
        <f>Чум!D8</f>
        <v>242.31856999999999</v>
      </c>
      <c r="T24" s="298">
        <f t="shared" si="21"/>
        <v>88.922614263958451</v>
      </c>
      <c r="U24" s="298">
        <f>Чум!C9</f>
        <v>1.635</v>
      </c>
      <c r="V24" s="298">
        <f>Чум!D9</f>
        <v>1.3088900000000001</v>
      </c>
      <c r="W24" s="298">
        <f t="shared" si="22"/>
        <v>80.05443425076453</v>
      </c>
      <c r="X24" s="298">
        <f>Чум!C10</f>
        <v>254.72</v>
      </c>
      <c r="Y24" s="298">
        <f>Чум!D10</f>
        <v>267.5471</v>
      </c>
      <c r="Z24" s="298">
        <f t="shared" si="23"/>
        <v>105.03576476130654</v>
      </c>
      <c r="AA24" s="298">
        <f>Чум!C11</f>
        <v>0</v>
      </c>
      <c r="AB24" s="309">
        <f>Чум!D11</f>
        <v>-27.800979999999999</v>
      </c>
      <c r="AC24" s="298" t="e">
        <f t="shared" si="24"/>
        <v>#DIV/0!</v>
      </c>
      <c r="AD24" s="305">
        <f>Чум!C13</f>
        <v>40</v>
      </c>
      <c r="AE24" s="305">
        <f>Чум!D13</f>
        <v>143.49297999999999</v>
      </c>
      <c r="AF24" s="298">
        <f t="shared" si="25"/>
        <v>358.73244999999997</v>
      </c>
      <c r="AG24" s="305">
        <f>Чум!C15</f>
        <v>96</v>
      </c>
      <c r="AH24" s="297">
        <f>Чум!D15</f>
        <v>117.6803</v>
      </c>
      <c r="AI24" s="298">
        <f t="shared" si="26"/>
        <v>122.58364583333335</v>
      </c>
      <c r="AJ24" s="305">
        <f>Чум!C16</f>
        <v>359.69600000000003</v>
      </c>
      <c r="AK24" s="305">
        <f>Чум!D16</f>
        <v>348.84931</v>
      </c>
      <c r="AL24" s="298">
        <f t="shared" si="6"/>
        <v>96.984484119923479</v>
      </c>
      <c r="AM24" s="298">
        <f>Чум!C18</f>
        <v>5</v>
      </c>
      <c r="AN24" s="298">
        <f>Чум!D18</f>
        <v>2.1</v>
      </c>
      <c r="AO24" s="298">
        <f t="shared" si="27"/>
        <v>42.000000000000007</v>
      </c>
      <c r="AP24" s="298">
        <f>Чум!C22</f>
        <v>0</v>
      </c>
      <c r="AQ24" s="298">
        <v>3.65E-3</v>
      </c>
      <c r="AR24" s="298" t="e">
        <f>AQ24/AP24*100</f>
        <v>#DIV/0!</v>
      </c>
      <c r="AS24" s="305">
        <v>0</v>
      </c>
      <c r="AT24" s="305"/>
      <c r="AU24" s="298" t="e">
        <f t="shared" si="8"/>
        <v>#DIV/0!</v>
      </c>
      <c r="AV24" s="305">
        <f>Чум!C27</f>
        <v>86.14</v>
      </c>
      <c r="AW24" s="306">
        <f>Чум!D27</f>
        <v>86.699160000000006</v>
      </c>
      <c r="AX24" s="298">
        <f t="shared" si="28"/>
        <v>100.6491293243557</v>
      </c>
      <c r="AY24" s="305">
        <f>Чум!C28</f>
        <v>0</v>
      </c>
      <c r="AZ24" s="306">
        <f>Чум!D28</f>
        <v>0</v>
      </c>
      <c r="BA24" s="298" t="e">
        <f t="shared" si="29"/>
        <v>#DIV/0!</v>
      </c>
      <c r="BB24" s="305"/>
      <c r="BC24" s="305"/>
      <c r="BD24" s="298" t="e">
        <f t="shared" si="30"/>
        <v>#DIV/0!</v>
      </c>
      <c r="BE24" s="298">
        <f>Чум!C30</f>
        <v>50</v>
      </c>
      <c r="BF24" s="301">
        <f>Чум!D30</f>
        <v>58.907350000000001</v>
      </c>
      <c r="BG24" s="298">
        <f t="shared" si="31"/>
        <v>117.8147</v>
      </c>
      <c r="BH24" s="298"/>
      <c r="BI24" s="298"/>
      <c r="BJ24" s="298"/>
      <c r="BK24" s="298">
        <f>Чум!C33</f>
        <v>0</v>
      </c>
      <c r="BL24" s="298">
        <f>Чум!D31</f>
        <v>78.477000000000004</v>
      </c>
      <c r="BM24" s="298" t="e">
        <f t="shared" si="32"/>
        <v>#DIV/0!</v>
      </c>
      <c r="BN24" s="298"/>
      <c r="BO24" s="298"/>
      <c r="BP24" s="298" t="e">
        <f t="shared" si="33"/>
        <v>#DIV/0!</v>
      </c>
      <c r="BQ24" s="298"/>
      <c r="BR24" s="298"/>
      <c r="BS24" s="298"/>
      <c r="BT24" s="298"/>
      <c r="BU24" s="298">
        <f>Чум!D34</f>
        <v>0</v>
      </c>
      <c r="BV24" s="291" t="e">
        <f t="shared" si="34"/>
        <v>#DIV/0!</v>
      </c>
      <c r="BW24" s="298">
        <f>Чум!C37</f>
        <v>122.24988</v>
      </c>
      <c r="BX24" s="298">
        <f>Чум!D37</f>
        <v>182.33452</v>
      </c>
      <c r="BY24" s="298">
        <f t="shared" si="35"/>
        <v>149.14903801950561</v>
      </c>
      <c r="BZ24" s="298"/>
      <c r="CA24" s="298"/>
      <c r="CB24" s="307" t="e">
        <f t="shared" si="36"/>
        <v>#DIV/0!</v>
      </c>
      <c r="CC24" s="307"/>
      <c r="CD24" s="307"/>
      <c r="CE24" s="307" t="e">
        <f t="shared" si="37"/>
        <v>#DIV/0!</v>
      </c>
      <c r="CF24" s="305">
        <f t="shared" si="38"/>
        <v>6927.40247</v>
      </c>
      <c r="CG24" s="305">
        <f t="shared" si="39"/>
        <v>6867.0774700000002</v>
      </c>
      <c r="CH24" s="298">
        <f t="shared" si="58"/>
        <v>99.129182976429547</v>
      </c>
      <c r="CI24" s="298">
        <f>Чум!C42</f>
        <v>3395.5</v>
      </c>
      <c r="CJ24" s="298">
        <f>Чум!D42</f>
        <v>3395.5</v>
      </c>
      <c r="CK24" s="298">
        <f t="shared" si="40"/>
        <v>100</v>
      </c>
      <c r="CL24" s="298">
        <f>Чум!C43</f>
        <v>0</v>
      </c>
      <c r="CM24" s="389">
        <f>Чум!D43</f>
        <v>0</v>
      </c>
      <c r="CN24" s="298" t="e">
        <f t="shared" si="41"/>
        <v>#DIV/0!</v>
      </c>
      <c r="CO24" s="298">
        <f>Чум!C44</f>
        <v>2915.1730699999998</v>
      </c>
      <c r="CP24" s="298">
        <f>Чум!D44</f>
        <v>2915.1730699999998</v>
      </c>
      <c r="CQ24" s="298">
        <f t="shared" si="9"/>
        <v>100</v>
      </c>
      <c r="CR24" s="298">
        <f>Чум!C45</f>
        <v>110.81102</v>
      </c>
      <c r="CS24" s="298">
        <f>Чум!D45</f>
        <v>110.81102</v>
      </c>
      <c r="CT24" s="298">
        <f t="shared" si="10"/>
        <v>100</v>
      </c>
      <c r="CU24" s="298">
        <f>Чум!C46</f>
        <v>505.91838000000001</v>
      </c>
      <c r="CV24" s="298">
        <f>Чум!D46</f>
        <v>445.59338000000002</v>
      </c>
      <c r="CW24" s="291">
        <f t="shared" si="42"/>
        <v>88.076139870624985</v>
      </c>
      <c r="CX24" s="309">
        <f>Чум!C50</f>
        <v>0</v>
      </c>
      <c r="CY24" s="298">
        <f>Чум!D50</f>
        <v>0</v>
      </c>
      <c r="CZ24" s="298" t="e">
        <f t="shared" si="11"/>
        <v>#DIV/0!</v>
      </c>
      <c r="DA24" s="298"/>
      <c r="DB24" s="298"/>
      <c r="DC24" s="298"/>
      <c r="DD24" s="305"/>
      <c r="DE24" s="305"/>
      <c r="DF24" s="298" t="e">
        <f t="shared" si="43"/>
        <v>#DIV/0!</v>
      </c>
      <c r="DG24" s="298"/>
      <c r="DH24" s="298"/>
      <c r="DI24" s="298"/>
      <c r="DJ24" s="298"/>
      <c r="DK24" s="298"/>
      <c r="DL24" s="298"/>
      <c r="DM24" s="300">
        <f t="shared" si="44"/>
        <v>8636.5371700000014</v>
      </c>
      <c r="DN24" s="300">
        <f t="shared" si="44"/>
        <v>8344.0469200000007</v>
      </c>
      <c r="DO24" s="298">
        <f t="shared" si="45"/>
        <v>96.613338838904099</v>
      </c>
      <c r="DP24" s="305">
        <f t="shared" si="46"/>
        <v>1722.4080000000001</v>
      </c>
      <c r="DQ24" s="305">
        <f t="shared" si="46"/>
        <v>1590.3137200000001</v>
      </c>
      <c r="DR24" s="298">
        <f t="shared" si="47"/>
        <v>92.330836828440184</v>
      </c>
      <c r="DS24" s="298">
        <f>Чум!C58</f>
        <v>1703.48</v>
      </c>
      <c r="DT24" s="298">
        <f>Чум!D58</f>
        <v>1581.38572</v>
      </c>
      <c r="DU24" s="298">
        <f t="shared" si="48"/>
        <v>92.832655505201117</v>
      </c>
      <c r="DV24" s="298">
        <f>Чум!C61</f>
        <v>0</v>
      </c>
      <c r="DW24" s="298">
        <f>Чум!D61</f>
        <v>0</v>
      </c>
      <c r="DX24" s="298" t="e">
        <f t="shared" si="49"/>
        <v>#DIV/0!</v>
      </c>
      <c r="DY24" s="298">
        <f>Чум!C62</f>
        <v>10</v>
      </c>
      <c r="DZ24" s="298">
        <f>Чум!D62</f>
        <v>0</v>
      </c>
      <c r="EA24" s="298">
        <f t="shared" si="50"/>
        <v>0</v>
      </c>
      <c r="EB24" s="298">
        <f>Чум!C63</f>
        <v>8.9280000000000008</v>
      </c>
      <c r="EC24" s="298">
        <f>Чум!D63</f>
        <v>8.9280000000000008</v>
      </c>
      <c r="ED24" s="298">
        <f t="shared" si="51"/>
        <v>100</v>
      </c>
      <c r="EE24" s="298">
        <f>Чум!C65</f>
        <v>110.81102</v>
      </c>
      <c r="EF24" s="298">
        <f>Чум!D65</f>
        <v>110.81102</v>
      </c>
      <c r="EG24" s="298">
        <f t="shared" si="52"/>
        <v>100</v>
      </c>
      <c r="EH24" s="298">
        <f>Чум!C66</f>
        <v>10.832000000000001</v>
      </c>
      <c r="EI24" s="298">
        <f>Чум!D66</f>
        <v>10.431339999999999</v>
      </c>
      <c r="EJ24" s="298">
        <f t="shared" si="53"/>
        <v>96.301144756277679</v>
      </c>
      <c r="EK24" s="305">
        <f>Чум!C72</f>
        <v>1530.38518</v>
      </c>
      <c r="EL24" s="305">
        <f>Чум!D72</f>
        <v>1504.65516</v>
      </c>
      <c r="EM24" s="298">
        <f t="shared" si="54"/>
        <v>98.318722610735165</v>
      </c>
      <c r="EN24" s="305">
        <f>Чум!C77</f>
        <v>4218.2709700000005</v>
      </c>
      <c r="EO24" s="305">
        <f>Чум!D77</f>
        <v>4084.0056800000002</v>
      </c>
      <c r="EP24" s="298">
        <f t="shared" si="55"/>
        <v>96.817053931459498</v>
      </c>
      <c r="EQ24" s="305">
        <f>Чум!C81</f>
        <v>1038.4000000000001</v>
      </c>
      <c r="ER24" s="310">
        <f>Чум!D81</f>
        <v>1038.4000000000001</v>
      </c>
      <c r="ES24" s="298">
        <f t="shared" si="12"/>
        <v>100</v>
      </c>
      <c r="ET24" s="298">
        <f>Чум!C83</f>
        <v>0</v>
      </c>
      <c r="EU24" s="298">
        <f>Чум!D83</f>
        <v>0</v>
      </c>
      <c r="EV24" s="298" t="e">
        <f t="shared" si="13"/>
        <v>#DIV/0!</v>
      </c>
      <c r="EW24" s="311">
        <f>Чум!C88</f>
        <v>5.43</v>
      </c>
      <c r="EX24" s="311">
        <f>Чум!D88</f>
        <v>5.43</v>
      </c>
      <c r="EY24" s="298">
        <f t="shared" si="56"/>
        <v>100</v>
      </c>
      <c r="EZ24" s="298">
        <f>Чум!C94</f>
        <v>0</v>
      </c>
      <c r="FA24" s="298">
        <f>Чум!D94</f>
        <v>0</v>
      </c>
      <c r="FB24" s="298" t="e">
        <f t="shared" si="57"/>
        <v>#DIV/0!</v>
      </c>
      <c r="FC24" s="420">
        <f t="shared" si="14"/>
        <v>-328.18882000000121</v>
      </c>
      <c r="FD24" s="420">
        <f t="shared" si="15"/>
        <v>134.52896999999939</v>
      </c>
      <c r="FE24" s="298">
        <f t="shared" si="59"/>
        <v>-40.991332367750644</v>
      </c>
      <c r="FF24" s="248"/>
      <c r="FG24" s="249"/>
      <c r="FI24" s="249"/>
    </row>
    <row r="25" spans="1:176" s="169" customFormat="1" ht="22.5" customHeight="1">
      <c r="A25" s="334">
        <v>12</v>
      </c>
      <c r="B25" s="335" t="s">
        <v>293</v>
      </c>
      <c r="C25" s="314">
        <f t="shared" si="16"/>
        <v>9784.2703999999994</v>
      </c>
      <c r="D25" s="315">
        <f t="shared" si="0"/>
        <v>9987.5324799999999</v>
      </c>
      <c r="E25" s="301">
        <f t="shared" si="1"/>
        <v>102.0774372711531</v>
      </c>
      <c r="F25" s="292">
        <f t="shared" si="17"/>
        <v>2751.2668999999996</v>
      </c>
      <c r="G25" s="316">
        <f t="shared" si="3"/>
        <v>3111.4520299999995</v>
      </c>
      <c r="H25" s="301">
        <f t="shared" si="18"/>
        <v>113.09160990524039</v>
      </c>
      <c r="I25" s="291">
        <f t="shared" si="19"/>
        <v>890.2</v>
      </c>
      <c r="J25" s="301"/>
      <c r="K25" s="301"/>
      <c r="L25" s="300">
        <f>Шать!C6</f>
        <v>60</v>
      </c>
      <c r="M25" s="383">
        <f>Шать!D6</f>
        <v>54.596049999999998</v>
      </c>
      <c r="N25" s="301">
        <f t="shared" si="20"/>
        <v>90.993416666666661</v>
      </c>
      <c r="O25" s="291">
        <f t="shared" si="4"/>
        <v>420.20000000000005</v>
      </c>
      <c r="P25" s="291">
        <f t="shared" si="5"/>
        <v>496.80062000000004</v>
      </c>
      <c r="Q25" s="301"/>
      <c r="R25" s="301">
        <f>Шать!C8</f>
        <v>156.73500000000001</v>
      </c>
      <c r="S25" s="301">
        <f>Шать!D8</f>
        <v>249.04965000000001</v>
      </c>
      <c r="T25" s="301">
        <f t="shared" si="21"/>
        <v>158.89855488563498</v>
      </c>
      <c r="U25" s="301">
        <f>Шать!C9</f>
        <v>1.68</v>
      </c>
      <c r="V25" s="301">
        <f>Шать!D9</f>
        <v>1.3452599999999999</v>
      </c>
      <c r="W25" s="301">
        <f t="shared" si="22"/>
        <v>80.075000000000003</v>
      </c>
      <c r="X25" s="301">
        <f>Шать!C10</f>
        <v>261.78500000000003</v>
      </c>
      <c r="Y25" s="301">
        <f>Шать!D10</f>
        <v>274.97894000000002</v>
      </c>
      <c r="Z25" s="301">
        <f t="shared" si="23"/>
        <v>105.03999083217144</v>
      </c>
      <c r="AA25" s="301">
        <f>Шать!C11</f>
        <v>0</v>
      </c>
      <c r="AB25" s="317">
        <f>Шать!D11</f>
        <v>-28.573229999999999</v>
      </c>
      <c r="AC25" s="301" t="e">
        <f t="shared" si="24"/>
        <v>#DIV/0!</v>
      </c>
      <c r="AD25" s="300">
        <f>Шать!C13</f>
        <v>10</v>
      </c>
      <c r="AE25" s="300">
        <f>Шать!D13</f>
        <v>3.4327999999999999</v>
      </c>
      <c r="AF25" s="301">
        <f t="shared" si="25"/>
        <v>34.327999999999996</v>
      </c>
      <c r="AG25" s="300">
        <f>Шать!C15</f>
        <v>90</v>
      </c>
      <c r="AH25" s="297">
        <f>Шать!D15</f>
        <v>127.09181</v>
      </c>
      <c r="AI25" s="301">
        <f t="shared" si="26"/>
        <v>141.21312222222221</v>
      </c>
      <c r="AJ25" s="300">
        <f>Шать!C16</f>
        <v>307</v>
      </c>
      <c r="AK25" s="300">
        <f>Шать!D16</f>
        <v>319.56335999999999</v>
      </c>
      <c r="AL25" s="301">
        <f t="shared" si="6"/>
        <v>104.0922996742671</v>
      </c>
      <c r="AM25" s="301">
        <f>Шать!C18</f>
        <v>3</v>
      </c>
      <c r="AN25" s="301">
        <f>Шать!D18</f>
        <v>2</v>
      </c>
      <c r="AO25" s="301">
        <f t="shared" si="27"/>
        <v>66.666666666666657</v>
      </c>
      <c r="AP25" s="301"/>
      <c r="AQ25" s="301"/>
      <c r="AR25" s="301" t="e">
        <f>AP25/AQ25*100</f>
        <v>#DIV/0!</v>
      </c>
      <c r="AS25" s="300">
        <v>0</v>
      </c>
      <c r="AT25" s="300">
        <f>0</f>
        <v>0</v>
      </c>
      <c r="AU25" s="301" t="e">
        <f t="shared" si="8"/>
        <v>#DIV/0!</v>
      </c>
      <c r="AV25" s="300">
        <f>Шать!C27</f>
        <v>180</v>
      </c>
      <c r="AW25" s="306">
        <f>Шать!D27</f>
        <v>240.8073</v>
      </c>
      <c r="AX25" s="301">
        <f t="shared" si="28"/>
        <v>133.78183333333334</v>
      </c>
      <c r="AY25" s="300">
        <f>Шать!C28</f>
        <v>20</v>
      </c>
      <c r="AZ25" s="297">
        <f>Шать!D28</f>
        <v>26.011199999999999</v>
      </c>
      <c r="BA25" s="301">
        <f t="shared" si="29"/>
        <v>130.05599999999998</v>
      </c>
      <c r="BB25" s="300"/>
      <c r="BC25" s="300"/>
      <c r="BD25" s="301" t="e">
        <f t="shared" si="30"/>
        <v>#DIV/0!</v>
      </c>
      <c r="BE25" s="301">
        <f>Шать!C29</f>
        <v>30</v>
      </c>
      <c r="BF25" s="301">
        <f>Шать!D29</f>
        <v>32.162050000000001</v>
      </c>
      <c r="BG25" s="301">
        <f t="shared" si="31"/>
        <v>107.20683333333334</v>
      </c>
      <c r="BH25" s="301"/>
      <c r="BI25" s="301"/>
      <c r="BJ25" s="301"/>
      <c r="BK25" s="301">
        <f>Шать!C31</f>
        <v>1294.56</v>
      </c>
      <c r="BL25" s="301">
        <f>Шать!D31</f>
        <v>1320.396</v>
      </c>
      <c r="BM25" s="301">
        <f t="shared" si="32"/>
        <v>101.99573600296625</v>
      </c>
      <c r="BN25" s="301"/>
      <c r="BO25" s="301"/>
      <c r="BP25" s="301" t="e">
        <f t="shared" si="33"/>
        <v>#DIV/0!</v>
      </c>
      <c r="BQ25" s="301"/>
      <c r="BR25" s="301"/>
      <c r="BS25" s="301"/>
      <c r="BT25" s="301">
        <f>Шать!C34</f>
        <v>0</v>
      </c>
      <c r="BU25" s="301">
        <f>Шать!D34</f>
        <v>0</v>
      </c>
      <c r="BV25" s="291" t="e">
        <f t="shared" si="34"/>
        <v>#DIV/0!</v>
      </c>
      <c r="BW25" s="301">
        <f>Шать!C37</f>
        <v>336.50689999999997</v>
      </c>
      <c r="BX25" s="298">
        <f>SUM(Шать!D37)</f>
        <v>488.59084000000001</v>
      </c>
      <c r="BY25" s="301">
        <f t="shared" si="35"/>
        <v>145.19489496352082</v>
      </c>
      <c r="BZ25" s="301"/>
      <c r="CA25" s="301"/>
      <c r="CB25" s="318" t="e">
        <f t="shared" si="36"/>
        <v>#DIV/0!</v>
      </c>
      <c r="CC25" s="318"/>
      <c r="CD25" s="318"/>
      <c r="CE25" s="318" t="e">
        <f t="shared" si="37"/>
        <v>#DIV/0!</v>
      </c>
      <c r="CF25" s="300">
        <f t="shared" si="38"/>
        <v>7033.0034999999998</v>
      </c>
      <c r="CG25" s="296">
        <f t="shared" si="39"/>
        <v>6876.0804500000004</v>
      </c>
      <c r="CH25" s="301">
        <f t="shared" si="58"/>
        <v>97.768761952130419</v>
      </c>
      <c r="CI25" s="301">
        <f>Шать!C42</f>
        <v>1897.8</v>
      </c>
      <c r="CJ25" s="301">
        <f>Шать!D42</f>
        <v>1897.8</v>
      </c>
      <c r="CK25" s="301">
        <f t="shared" si="40"/>
        <v>100</v>
      </c>
      <c r="CL25" s="301">
        <f>Шать!C43</f>
        <v>0</v>
      </c>
      <c r="CM25" s="390">
        <f>Шать!D43</f>
        <v>0</v>
      </c>
      <c r="CN25" s="301" t="e">
        <f t="shared" si="41"/>
        <v>#DIV/0!</v>
      </c>
      <c r="CO25" s="301">
        <f>Шать!C44</f>
        <v>4067.5971199999999</v>
      </c>
      <c r="CP25" s="301">
        <f>Шать!D44</f>
        <v>3921.6578399999999</v>
      </c>
      <c r="CQ25" s="301">
        <f t="shared" si="9"/>
        <v>96.412150080389466</v>
      </c>
      <c r="CR25" s="301">
        <f>Шать!C45</f>
        <v>117.81358</v>
      </c>
      <c r="CS25" s="301">
        <f>Шать!D45</f>
        <v>117.81358</v>
      </c>
      <c r="CT25" s="301">
        <f t="shared" si="10"/>
        <v>100</v>
      </c>
      <c r="CU25" s="301">
        <f>Шать!C46</f>
        <v>949.79280000000006</v>
      </c>
      <c r="CV25" s="301">
        <f>Шать!D46</f>
        <v>938.80903000000001</v>
      </c>
      <c r="CW25" s="291">
        <f t="shared" si="42"/>
        <v>98.843561458878185</v>
      </c>
      <c r="CX25" s="317">
        <f>Шать!C50</f>
        <v>0</v>
      </c>
      <c r="CY25" s="301">
        <f>Шать!D50</f>
        <v>0</v>
      </c>
      <c r="CZ25" s="301" t="e">
        <f t="shared" si="11"/>
        <v>#DIV/0!</v>
      </c>
      <c r="DA25" s="301"/>
      <c r="DB25" s="301"/>
      <c r="DC25" s="301"/>
      <c r="DD25" s="300"/>
      <c r="DE25" s="300"/>
      <c r="DF25" s="301" t="e">
        <f t="shared" si="43"/>
        <v>#DIV/0!</v>
      </c>
      <c r="DG25" s="301"/>
      <c r="DH25" s="301"/>
      <c r="DI25" s="301"/>
      <c r="DJ25" s="301"/>
      <c r="DK25" s="301"/>
      <c r="DL25" s="301"/>
      <c r="DM25" s="300">
        <f t="shared" si="44"/>
        <v>10111.471560000002</v>
      </c>
      <c r="DN25" s="300">
        <f t="shared" si="44"/>
        <v>9878.4558399999987</v>
      </c>
      <c r="DO25" s="301">
        <f>DN25/DM25*100</f>
        <v>97.695531074608468</v>
      </c>
      <c r="DP25" s="300">
        <f t="shared" si="46"/>
        <v>1621.973</v>
      </c>
      <c r="DQ25" s="300">
        <f t="shared" si="46"/>
        <v>1574.0285399999998</v>
      </c>
      <c r="DR25" s="301">
        <f t="shared" si="47"/>
        <v>97.044065468414075</v>
      </c>
      <c r="DS25" s="301">
        <f>Шать!C58</f>
        <v>1593.9970000000001</v>
      </c>
      <c r="DT25" s="301">
        <f>Шать!D58</f>
        <v>1551.0525399999999</v>
      </c>
      <c r="DU25" s="301">
        <f t="shared" si="48"/>
        <v>97.305863185438852</v>
      </c>
      <c r="DV25" s="301">
        <f>Шать!C61</f>
        <v>0</v>
      </c>
      <c r="DW25" s="301">
        <f>Шать!D61</f>
        <v>0</v>
      </c>
      <c r="DX25" s="301" t="e">
        <f t="shared" si="49"/>
        <v>#DIV/0!</v>
      </c>
      <c r="DY25" s="301">
        <f>Шать!C62</f>
        <v>5</v>
      </c>
      <c r="DZ25" s="301">
        <f>Шать!D62</f>
        <v>0</v>
      </c>
      <c r="EA25" s="301">
        <f t="shared" si="50"/>
        <v>0</v>
      </c>
      <c r="EB25" s="301">
        <f>Шать!C63</f>
        <v>22.975999999999999</v>
      </c>
      <c r="EC25" s="301">
        <f>Шать!D63</f>
        <v>22.975999999999999</v>
      </c>
      <c r="ED25" s="301">
        <f t="shared" si="51"/>
        <v>100</v>
      </c>
      <c r="EE25" s="301">
        <f>Шать!C65</f>
        <v>110.66728000000001</v>
      </c>
      <c r="EF25" s="301">
        <f>Шать!D65</f>
        <v>110.66728000000001</v>
      </c>
      <c r="EG25" s="301">
        <f t="shared" si="52"/>
        <v>100</v>
      </c>
      <c r="EH25" s="301">
        <f>Шать!C66</f>
        <v>3</v>
      </c>
      <c r="EI25" s="301">
        <f>Шать!D66</f>
        <v>2.83134</v>
      </c>
      <c r="EJ25" s="301">
        <f t="shared" si="53"/>
        <v>94.378</v>
      </c>
      <c r="EK25" s="300">
        <f>Шать!C72</f>
        <v>2892.2158200000003</v>
      </c>
      <c r="EL25" s="300">
        <f>Шать!D72</f>
        <v>2864.5189300000002</v>
      </c>
      <c r="EM25" s="301">
        <f t="shared" si="54"/>
        <v>99.042364341952876</v>
      </c>
      <c r="EN25" s="300">
        <f>Шать!C77</f>
        <v>4753.36546</v>
      </c>
      <c r="EO25" s="300">
        <f>Шать!D77</f>
        <v>4596.1597499999998</v>
      </c>
      <c r="EP25" s="301">
        <f t="shared" si="55"/>
        <v>96.692749351529969</v>
      </c>
      <c r="EQ25" s="300">
        <f>Шать!C81</f>
        <v>705.42</v>
      </c>
      <c r="ER25" s="319">
        <f>Шать!D81</f>
        <v>705.42</v>
      </c>
      <c r="ES25" s="301">
        <f t="shared" si="12"/>
        <v>100</v>
      </c>
      <c r="ET25" s="301">
        <f>Шать!C83</f>
        <v>0</v>
      </c>
      <c r="EU25" s="301">
        <f>Шать!D83</f>
        <v>0</v>
      </c>
      <c r="EV25" s="301" t="e">
        <f t="shared" si="13"/>
        <v>#DIV/0!</v>
      </c>
      <c r="EW25" s="316">
        <f>Шать!C88</f>
        <v>24.83</v>
      </c>
      <c r="EX25" s="316">
        <f>Шать!D88</f>
        <v>24.83</v>
      </c>
      <c r="EY25" s="301">
        <f t="shared" si="56"/>
        <v>100</v>
      </c>
      <c r="EZ25" s="301">
        <f>Шать!C94</f>
        <v>0</v>
      </c>
      <c r="FA25" s="301">
        <f>Шать!D94</f>
        <v>0</v>
      </c>
      <c r="FB25" s="301" t="e">
        <f t="shared" si="57"/>
        <v>#DIV/0!</v>
      </c>
      <c r="FC25" s="419">
        <f t="shared" si="14"/>
        <v>-327.20116000000235</v>
      </c>
      <c r="FD25" s="419">
        <f t="shared" si="15"/>
        <v>109.07664000000113</v>
      </c>
      <c r="FE25" s="301">
        <f t="shared" si="59"/>
        <v>-33.336263233296712</v>
      </c>
      <c r="FF25" s="167"/>
      <c r="FG25" s="168"/>
      <c r="FI25" s="168"/>
    </row>
    <row r="26" spans="1:176" s="250" customFormat="1" ht="24.75" customHeight="1">
      <c r="A26" s="337">
        <v>13</v>
      </c>
      <c r="B26" s="333" t="s">
        <v>294</v>
      </c>
      <c r="C26" s="312">
        <f t="shared" si="16"/>
        <v>13767.251459999999</v>
      </c>
      <c r="D26" s="290">
        <f t="shared" si="0"/>
        <v>15229.783350000002</v>
      </c>
      <c r="E26" s="298">
        <f t="shared" si="1"/>
        <v>110.62326706423072</v>
      </c>
      <c r="F26" s="292">
        <f t="shared" si="17"/>
        <v>2863.75</v>
      </c>
      <c r="G26" s="311">
        <f t="shared" si="3"/>
        <v>4350.9584100000002</v>
      </c>
      <c r="H26" s="298">
        <f t="shared" si="18"/>
        <v>151.93220113487561</v>
      </c>
      <c r="I26" s="291">
        <f t="shared" si="19"/>
        <v>2365.75</v>
      </c>
      <c r="J26" s="298"/>
      <c r="K26" s="298"/>
      <c r="L26" s="305">
        <f>Юнг!C6</f>
        <v>149</v>
      </c>
      <c r="M26" s="383">
        <f>Юнг!D6</f>
        <v>177.08707000000001</v>
      </c>
      <c r="N26" s="298">
        <f t="shared" si="20"/>
        <v>118.85038255033558</v>
      </c>
      <c r="O26" s="291">
        <f t="shared" si="4"/>
        <v>675.75</v>
      </c>
      <c r="P26" s="291">
        <f t="shared" si="5"/>
        <v>798.90917000000002</v>
      </c>
      <c r="Q26" s="298"/>
      <c r="R26" s="298">
        <f>Юнг!C8</f>
        <v>252.05500000000001</v>
      </c>
      <c r="S26" s="298">
        <f>Юнг!D8</f>
        <v>400.49876999999998</v>
      </c>
      <c r="T26" s="298">
        <f t="shared" si="21"/>
        <v>158.89340421733351</v>
      </c>
      <c r="U26" s="298">
        <f>Юнг!C9</f>
        <v>2.7029999999999998</v>
      </c>
      <c r="V26" s="298">
        <f>Юнг!D9</f>
        <v>2.1633399999999998</v>
      </c>
      <c r="W26" s="298">
        <f t="shared" si="22"/>
        <v>80.034776174620788</v>
      </c>
      <c r="X26" s="298">
        <f>Юнг!C10</f>
        <v>420.99200000000002</v>
      </c>
      <c r="Y26" s="298">
        <f>Юнг!D10</f>
        <v>442.19587999999999</v>
      </c>
      <c r="Z26" s="298">
        <f t="shared" si="23"/>
        <v>105.03664677713589</v>
      </c>
      <c r="AA26" s="298">
        <f>Юнг!C11</f>
        <v>0</v>
      </c>
      <c r="AB26" s="309">
        <f>Юнг!D11</f>
        <v>-45.948819999999998</v>
      </c>
      <c r="AC26" s="298" t="e">
        <f t="shared" si="24"/>
        <v>#DIV/0!</v>
      </c>
      <c r="AD26" s="305">
        <f>Юнг!C13</f>
        <v>80</v>
      </c>
      <c r="AE26" s="305">
        <f>Юнг!D13</f>
        <v>81.321929999999995</v>
      </c>
      <c r="AF26" s="298">
        <f t="shared" si="25"/>
        <v>101.65241249999998</v>
      </c>
      <c r="AG26" s="305">
        <f>Юнг!C15</f>
        <v>433</v>
      </c>
      <c r="AH26" s="297">
        <f>Юнг!D15</f>
        <v>411.26123999999999</v>
      </c>
      <c r="AI26" s="298">
        <f t="shared" si="26"/>
        <v>94.979501154734407</v>
      </c>
      <c r="AJ26" s="305">
        <f>Юнг!C16</f>
        <v>1020</v>
      </c>
      <c r="AK26" s="305">
        <f>Юнг!D16</f>
        <v>962.31596000000002</v>
      </c>
      <c r="AL26" s="298">
        <f t="shared" si="6"/>
        <v>94.34470196078432</v>
      </c>
      <c r="AM26" s="298">
        <f>Юнг!C18</f>
        <v>8</v>
      </c>
      <c r="AN26" s="298">
        <f>Юнг!D18</f>
        <v>3.2</v>
      </c>
      <c r="AO26" s="298">
        <f t="shared" si="27"/>
        <v>40</v>
      </c>
      <c r="AP26" s="298"/>
      <c r="AQ26" s="298"/>
      <c r="AR26" s="298" t="e">
        <f>AP26/AQ26*100</f>
        <v>#DIV/0!</v>
      </c>
      <c r="AS26" s="305">
        <v>0</v>
      </c>
      <c r="AT26" s="305"/>
      <c r="AU26" s="298" t="e">
        <f t="shared" si="8"/>
        <v>#DIV/0!</v>
      </c>
      <c r="AV26" s="305">
        <f>Юнг!C27</f>
        <v>388</v>
      </c>
      <c r="AW26" s="306">
        <f>Юнг!D27</f>
        <v>499.31668999999999</v>
      </c>
      <c r="AX26" s="298">
        <f t="shared" si="28"/>
        <v>128.68986855670104</v>
      </c>
      <c r="AY26" s="305">
        <f>Юнг!C28</f>
        <v>30</v>
      </c>
      <c r="AZ26" s="306">
        <f>Юнг!D28</f>
        <v>29.382000000000001</v>
      </c>
      <c r="BA26" s="298">
        <f t="shared" si="29"/>
        <v>97.94</v>
      </c>
      <c r="BB26" s="305"/>
      <c r="BC26" s="305"/>
      <c r="BD26" s="298" t="e">
        <f t="shared" si="30"/>
        <v>#DIV/0!</v>
      </c>
      <c r="BE26" s="298">
        <f>Юнг!C30</f>
        <v>80</v>
      </c>
      <c r="BF26" s="301">
        <f>Юнг!D30</f>
        <v>97.995909999999995</v>
      </c>
      <c r="BG26" s="298">
        <f t="shared" si="31"/>
        <v>122.49488749999999</v>
      </c>
      <c r="BH26" s="298"/>
      <c r="BI26" s="298"/>
      <c r="BJ26" s="298"/>
      <c r="BK26" s="298">
        <f>Юнг!C33</f>
        <v>0</v>
      </c>
      <c r="BL26" s="298">
        <f>Юнг!D31</f>
        <v>0</v>
      </c>
      <c r="BM26" s="298" t="e">
        <f t="shared" si="32"/>
        <v>#DIV/0!</v>
      </c>
      <c r="BN26" s="298"/>
      <c r="BO26" s="298"/>
      <c r="BP26" s="298" t="e">
        <f t="shared" si="33"/>
        <v>#DIV/0!</v>
      </c>
      <c r="BQ26" s="298"/>
      <c r="BR26" s="298"/>
      <c r="BS26" s="298"/>
      <c r="BT26" s="298">
        <f>Юнг!C34</f>
        <v>0</v>
      </c>
      <c r="BU26" s="298">
        <f>Юнг!D34</f>
        <v>43.13044</v>
      </c>
      <c r="BV26" s="291" t="e">
        <f t="shared" si="34"/>
        <v>#DIV/0!</v>
      </c>
      <c r="BW26" s="298">
        <f>Юнг!C36</f>
        <v>0</v>
      </c>
      <c r="BX26" s="298">
        <f>Юнг!D36</f>
        <v>1247.038</v>
      </c>
      <c r="BY26" s="298" t="e">
        <f t="shared" si="35"/>
        <v>#DIV/0!</v>
      </c>
      <c r="BZ26" s="298"/>
      <c r="CA26" s="298"/>
      <c r="CB26" s="307" t="e">
        <f t="shared" si="36"/>
        <v>#DIV/0!</v>
      </c>
      <c r="CC26" s="307"/>
      <c r="CD26" s="307"/>
      <c r="CE26" s="307" t="e">
        <f t="shared" si="37"/>
        <v>#DIV/0!</v>
      </c>
      <c r="CF26" s="305">
        <f t="shared" si="38"/>
        <v>10903.501459999999</v>
      </c>
      <c r="CG26" s="305">
        <f t="shared" si="39"/>
        <v>10878.82494</v>
      </c>
      <c r="CH26" s="298">
        <f t="shared" si="58"/>
        <v>99.773682609292749</v>
      </c>
      <c r="CI26" s="298">
        <f>Юнг!C41</f>
        <v>2417.4</v>
      </c>
      <c r="CJ26" s="298">
        <f>Юнг!D41</f>
        <v>2417.4</v>
      </c>
      <c r="CK26" s="298">
        <f t="shared" si="40"/>
        <v>100</v>
      </c>
      <c r="CL26" s="298">
        <f>Юнг!C42</f>
        <v>0</v>
      </c>
      <c r="CM26" s="389">
        <f>Юнг!D42</f>
        <v>0</v>
      </c>
      <c r="CN26" s="298" t="e">
        <f t="shared" si="41"/>
        <v>#DIV/0!</v>
      </c>
      <c r="CO26" s="298">
        <f>Юнг!C43</f>
        <v>6027.2349999999997</v>
      </c>
      <c r="CP26" s="298">
        <f>Юнг!D43</f>
        <v>6027.2349999999997</v>
      </c>
      <c r="CQ26" s="298">
        <f t="shared" si="9"/>
        <v>100</v>
      </c>
      <c r="CR26" s="298">
        <f>Юнг!C44</f>
        <v>109.41849000000001</v>
      </c>
      <c r="CS26" s="298">
        <f>Юнг!D44</f>
        <v>109.41849000000001</v>
      </c>
      <c r="CT26" s="298">
        <f t="shared" si="10"/>
        <v>100</v>
      </c>
      <c r="CU26" s="298">
        <f>Юнг!C45</f>
        <v>2349.4479700000002</v>
      </c>
      <c r="CV26" s="298">
        <f>Юнг!D45</f>
        <v>2324.7714500000002</v>
      </c>
      <c r="CW26" s="291">
        <f t="shared" si="42"/>
        <v>98.949688594295623</v>
      </c>
      <c r="CX26" s="309">
        <f>Юнг!C48</f>
        <v>0</v>
      </c>
      <c r="CY26" s="298">
        <f>Юнг!D48</f>
        <v>0</v>
      </c>
      <c r="CZ26" s="298" t="e">
        <f t="shared" si="11"/>
        <v>#DIV/0!</v>
      </c>
      <c r="DA26" s="298"/>
      <c r="DB26" s="298">
        <f>Юнг!D47</f>
        <v>0</v>
      </c>
      <c r="DC26" s="298"/>
      <c r="DD26" s="305"/>
      <c r="DE26" s="305"/>
      <c r="DF26" s="298" t="e">
        <f t="shared" si="43"/>
        <v>#DIV/0!</v>
      </c>
      <c r="DG26" s="298"/>
      <c r="DH26" s="298"/>
      <c r="DI26" s="298"/>
      <c r="DJ26" s="298"/>
      <c r="DK26" s="298"/>
      <c r="DL26" s="298"/>
      <c r="DM26" s="300">
        <f t="shared" si="44"/>
        <v>14152.11717</v>
      </c>
      <c r="DN26" s="300">
        <f t="shared" si="44"/>
        <v>13936.762209999999</v>
      </c>
      <c r="DO26" s="298">
        <f t="shared" si="45"/>
        <v>98.478284503914963</v>
      </c>
      <c r="DP26" s="305">
        <f t="shared" si="46"/>
        <v>1975.951</v>
      </c>
      <c r="DQ26" s="305">
        <f t="shared" si="46"/>
        <v>1916.6508399999998</v>
      </c>
      <c r="DR26" s="298">
        <f t="shared" si="47"/>
        <v>96.998905337227484</v>
      </c>
      <c r="DS26" s="298">
        <f>Юнг!C57</f>
        <v>1915.6289999999999</v>
      </c>
      <c r="DT26" s="298">
        <f>Юнг!D57</f>
        <v>1877.3288399999999</v>
      </c>
      <c r="DU26" s="298">
        <f t="shared" si="48"/>
        <v>98.000648351011606</v>
      </c>
      <c r="DV26" s="298">
        <f>Юнг!C60</f>
        <v>0</v>
      </c>
      <c r="DW26" s="298">
        <f>Юнг!D60</f>
        <v>0</v>
      </c>
      <c r="DX26" s="298" t="e">
        <f t="shared" si="49"/>
        <v>#DIV/0!</v>
      </c>
      <c r="DY26" s="298">
        <f>Юнг!C61</f>
        <v>1</v>
      </c>
      <c r="DZ26" s="298">
        <f>Юнг!D61</f>
        <v>0</v>
      </c>
      <c r="EA26" s="298">
        <f t="shared" si="50"/>
        <v>0</v>
      </c>
      <c r="EB26" s="298">
        <f>Юнг!C62</f>
        <v>59.322000000000003</v>
      </c>
      <c r="EC26" s="298">
        <f>Юнг!D62</f>
        <v>39.322000000000003</v>
      </c>
      <c r="ED26" s="298">
        <f t="shared" si="51"/>
        <v>66.285695020397156</v>
      </c>
      <c r="EE26" s="298">
        <f>Юнг!C64</f>
        <v>109.41849000000001</v>
      </c>
      <c r="EF26" s="298">
        <f>Юнг!D64</f>
        <v>109.41849000000001</v>
      </c>
      <c r="EG26" s="298">
        <f t="shared" si="52"/>
        <v>100</v>
      </c>
      <c r="EH26" s="298">
        <f>Юнг!C65</f>
        <v>224.83500000000001</v>
      </c>
      <c r="EI26" s="298">
        <f>Юнг!D65</f>
        <v>223.83735000000001</v>
      </c>
      <c r="EJ26" s="298">
        <f t="shared" si="53"/>
        <v>99.556274601374341</v>
      </c>
      <c r="EK26" s="305">
        <f>Юнг!C71</f>
        <v>2267.98171</v>
      </c>
      <c r="EL26" s="305">
        <f>Юнг!D71</f>
        <v>2143.27207</v>
      </c>
      <c r="EM26" s="298">
        <f t="shared" si="54"/>
        <v>94.501294280719748</v>
      </c>
      <c r="EN26" s="305">
        <f>Юнг!C76</f>
        <v>6621.64545</v>
      </c>
      <c r="EO26" s="305">
        <f>Юнг!D76</f>
        <v>6616.0744599999998</v>
      </c>
      <c r="EP26" s="298">
        <f t="shared" si="55"/>
        <v>99.915866984391329</v>
      </c>
      <c r="EQ26" s="305">
        <f>Юнг!C80</f>
        <v>2920.6515199999999</v>
      </c>
      <c r="ER26" s="310">
        <f>Юнг!D80</f>
        <v>2895.875</v>
      </c>
      <c r="ES26" s="298">
        <f t="shared" si="12"/>
        <v>99.151678321417819</v>
      </c>
      <c r="ET26" s="298">
        <f>Юнг!C82</f>
        <v>0</v>
      </c>
      <c r="EU26" s="298">
        <f>Юнг!D82</f>
        <v>0</v>
      </c>
      <c r="EV26" s="298" t="e">
        <f t="shared" si="13"/>
        <v>#DIV/0!</v>
      </c>
      <c r="EW26" s="311">
        <f>Юнг!C87</f>
        <v>31.634</v>
      </c>
      <c r="EX26" s="311">
        <f>Юнг!D87</f>
        <v>31.634</v>
      </c>
      <c r="EY26" s="298">
        <f t="shared" si="56"/>
        <v>100</v>
      </c>
      <c r="EZ26" s="298">
        <f>Юнг!C93</f>
        <v>0</v>
      </c>
      <c r="FA26" s="298">
        <f>Юнг!D93</f>
        <v>0</v>
      </c>
      <c r="FB26" s="298" t="e">
        <f t="shared" si="57"/>
        <v>#DIV/0!</v>
      </c>
      <c r="FC26" s="420">
        <f t="shared" si="14"/>
        <v>-384.86571000000004</v>
      </c>
      <c r="FD26" s="420">
        <f t="shared" si="15"/>
        <v>1293.0211400000026</v>
      </c>
      <c r="FE26" s="298">
        <f t="shared" si="59"/>
        <v>-335.96683373013468</v>
      </c>
      <c r="FF26" s="248"/>
      <c r="FG26" s="249"/>
      <c r="FI26" s="249"/>
    </row>
    <row r="27" spans="1:176" s="157" customFormat="1" ht="25.5" customHeight="1">
      <c r="A27" s="331">
        <v>14</v>
      </c>
      <c r="B27" s="333" t="s">
        <v>295</v>
      </c>
      <c r="C27" s="289">
        <f t="shared" si="16"/>
        <v>13620.569669999999</v>
      </c>
      <c r="D27" s="290">
        <f t="shared" si="0"/>
        <v>13968.741890000001</v>
      </c>
      <c r="E27" s="298">
        <f t="shared" si="1"/>
        <v>102.55622362673178</v>
      </c>
      <c r="F27" s="292">
        <f t="shared" si="17"/>
        <v>1817.7319999999997</v>
      </c>
      <c r="G27" s="292">
        <f t="shared" si="3"/>
        <v>2265.5085200000003</v>
      </c>
      <c r="H27" s="298">
        <f t="shared" si="18"/>
        <v>124.63380300286295</v>
      </c>
      <c r="I27" s="291">
        <f t="shared" si="19"/>
        <v>1274.1300000000001</v>
      </c>
      <c r="J27" s="298"/>
      <c r="K27" s="298"/>
      <c r="L27" s="305">
        <f>Юсь!C6</f>
        <v>171</v>
      </c>
      <c r="M27" s="383">
        <f>Юсь!D6</f>
        <v>214.43786</v>
      </c>
      <c r="N27" s="298">
        <f t="shared" si="20"/>
        <v>125.40225730994152</v>
      </c>
      <c r="O27" s="291">
        <f t="shared" si="4"/>
        <v>616.13</v>
      </c>
      <c r="P27" s="291">
        <f t="shared" si="5"/>
        <v>728.41717000000006</v>
      </c>
      <c r="Q27" s="298"/>
      <c r="R27" s="298">
        <f>Юсь!C8</f>
        <v>229.816</v>
      </c>
      <c r="S27" s="298">
        <f>Юсь!D8</f>
        <v>365.16064</v>
      </c>
      <c r="T27" s="291">
        <f t="shared" si="21"/>
        <v>158.89260973996588</v>
      </c>
      <c r="U27" s="291">
        <f>Юсь!C9</f>
        <v>2.4649999999999999</v>
      </c>
      <c r="V27" s="291">
        <f>Юсь!D9</f>
        <v>1.97244</v>
      </c>
      <c r="W27" s="291">
        <f t="shared" si="22"/>
        <v>80.017849898580124</v>
      </c>
      <c r="X27" s="291">
        <f>Юсь!C10</f>
        <v>383.84899999999999</v>
      </c>
      <c r="Y27" s="291">
        <f>Юсь!D10</f>
        <v>403.17858999999999</v>
      </c>
      <c r="Z27" s="291">
        <f t="shared" si="23"/>
        <v>105.03572759079742</v>
      </c>
      <c r="AA27" s="291">
        <f>Юсь!C11</f>
        <v>0</v>
      </c>
      <c r="AB27" s="295">
        <f>Юсь!D11</f>
        <v>-41.894500000000001</v>
      </c>
      <c r="AC27" s="291" t="e">
        <f t="shared" si="24"/>
        <v>#DIV/0!</v>
      </c>
      <c r="AD27" s="305">
        <f>Юсь!C13</f>
        <v>10</v>
      </c>
      <c r="AE27" s="305">
        <f>Юсь!D13</f>
        <v>0</v>
      </c>
      <c r="AF27" s="298">
        <f t="shared" si="25"/>
        <v>0</v>
      </c>
      <c r="AG27" s="305">
        <f>Юсь!C15</f>
        <v>124</v>
      </c>
      <c r="AH27" s="297">
        <f>Юсь!D15</f>
        <v>132.71872999999999</v>
      </c>
      <c r="AI27" s="298">
        <f t="shared" si="26"/>
        <v>107.03123387096774</v>
      </c>
      <c r="AJ27" s="305">
        <f>Юсь!C16</f>
        <v>345</v>
      </c>
      <c r="AK27" s="305">
        <f>Юсь!D16</f>
        <v>368.55234000000002</v>
      </c>
      <c r="AL27" s="298">
        <f t="shared" si="6"/>
        <v>106.82676521739131</v>
      </c>
      <c r="AM27" s="298">
        <f>Юсь!C18</f>
        <v>8</v>
      </c>
      <c r="AN27" s="298">
        <f>Юсь!D18</f>
        <v>8.25</v>
      </c>
      <c r="AO27" s="298">
        <f t="shared" si="27"/>
        <v>103.125</v>
      </c>
      <c r="AP27" s="298"/>
      <c r="AQ27" s="298"/>
      <c r="AR27" s="298" t="e">
        <f>AP27/AQ27*100</f>
        <v>#DIV/0!</v>
      </c>
      <c r="AS27" s="305">
        <v>0</v>
      </c>
      <c r="AT27" s="305">
        <v>0</v>
      </c>
      <c r="AU27" s="298" t="e">
        <f t="shared" si="8"/>
        <v>#DIV/0!</v>
      </c>
      <c r="AV27" s="305">
        <f>Юсь!C27</f>
        <v>0</v>
      </c>
      <c r="AW27" s="306">
        <f>Юсь!D27</f>
        <v>0</v>
      </c>
      <c r="AX27" s="298" t="e">
        <f t="shared" si="28"/>
        <v>#DIV/0!</v>
      </c>
      <c r="AY27" s="300">
        <f>Юсь!C28</f>
        <v>40</v>
      </c>
      <c r="AZ27" s="306">
        <f>Юсь!D28</f>
        <v>66.5</v>
      </c>
      <c r="BA27" s="298">
        <f t="shared" si="29"/>
        <v>166.25</v>
      </c>
      <c r="BB27" s="305"/>
      <c r="BC27" s="305"/>
      <c r="BD27" s="298" t="e">
        <f t="shared" si="30"/>
        <v>#DIV/0!</v>
      </c>
      <c r="BE27" s="298">
        <f>Юсь!C30</f>
        <v>100</v>
      </c>
      <c r="BF27" s="301">
        <f>Юсь!D30</f>
        <v>358.87428999999997</v>
      </c>
      <c r="BG27" s="298">
        <f t="shared" si="31"/>
        <v>358.87428999999997</v>
      </c>
      <c r="BH27" s="298"/>
      <c r="BI27" s="298"/>
      <c r="BJ27" s="298"/>
      <c r="BK27" s="298">
        <f>Юсь!C31</f>
        <v>0</v>
      </c>
      <c r="BL27" s="298">
        <f>Юсь!D31</f>
        <v>0</v>
      </c>
      <c r="BM27" s="298" t="e">
        <f t="shared" si="32"/>
        <v>#DIV/0!</v>
      </c>
      <c r="BN27" s="298"/>
      <c r="BO27" s="298"/>
      <c r="BP27" s="298" t="e">
        <f t="shared" si="33"/>
        <v>#DIV/0!</v>
      </c>
      <c r="BQ27" s="298"/>
      <c r="BR27" s="298"/>
      <c r="BS27" s="298"/>
      <c r="BT27" s="298"/>
      <c r="BU27" s="298">
        <f>Юсь!D34</f>
        <v>5.9382900000000003</v>
      </c>
      <c r="BV27" s="291" t="e">
        <f t="shared" si="34"/>
        <v>#DIV/0!</v>
      </c>
      <c r="BW27" s="298">
        <f>Юсь!C36</f>
        <v>403.60199999999998</v>
      </c>
      <c r="BX27" s="298">
        <f>Юсь!D36</f>
        <v>381.81984</v>
      </c>
      <c r="BY27" s="298">
        <f t="shared" si="35"/>
        <v>94.603059449655859</v>
      </c>
      <c r="BZ27" s="298"/>
      <c r="CA27" s="298"/>
      <c r="CB27" s="307" t="e">
        <f t="shared" si="36"/>
        <v>#DIV/0!</v>
      </c>
      <c r="CC27" s="307"/>
      <c r="CD27" s="307"/>
      <c r="CE27" s="307" t="e">
        <f t="shared" si="37"/>
        <v>#DIV/0!</v>
      </c>
      <c r="CF27" s="296">
        <f t="shared" si="38"/>
        <v>11802.837669999999</v>
      </c>
      <c r="CG27" s="296">
        <f t="shared" si="39"/>
        <v>11703.23337</v>
      </c>
      <c r="CH27" s="298">
        <f t="shared" si="58"/>
        <v>99.15609870452451</v>
      </c>
      <c r="CI27" s="298">
        <f>Юсь!C41</f>
        <v>4903.5</v>
      </c>
      <c r="CJ27" s="298">
        <f>Юсь!D41</f>
        <v>4903.5</v>
      </c>
      <c r="CK27" s="298">
        <f t="shared" si="40"/>
        <v>100</v>
      </c>
      <c r="CL27" s="298">
        <f>Юсь!C42</f>
        <v>0</v>
      </c>
      <c r="CM27" s="389">
        <f>Юсь!D42</f>
        <v>0</v>
      </c>
      <c r="CN27" s="298" t="e">
        <f t="shared" si="41"/>
        <v>#DIV/0!</v>
      </c>
      <c r="CO27" s="298">
        <f>Юсь!C43</f>
        <v>5918.9191000000001</v>
      </c>
      <c r="CP27" s="298">
        <f>Юсь!D43</f>
        <v>5918.9191000000001</v>
      </c>
      <c r="CQ27" s="298">
        <f t="shared" si="9"/>
        <v>100</v>
      </c>
      <c r="CR27" s="298">
        <f>Юсь!C44</f>
        <v>301.49356999999998</v>
      </c>
      <c r="CS27" s="298">
        <f>Юсь!D44</f>
        <v>301.49356999999998</v>
      </c>
      <c r="CT27" s="298">
        <f t="shared" si="10"/>
        <v>100</v>
      </c>
      <c r="CU27" s="298">
        <f>Юсь!C51</f>
        <v>678.92499999999995</v>
      </c>
      <c r="CV27" s="298">
        <f>Юсь!D51</f>
        <v>579.32069999999999</v>
      </c>
      <c r="CW27" s="291">
        <f t="shared" si="42"/>
        <v>85.329115881724789</v>
      </c>
      <c r="CX27" s="309">
        <f>Юсь!C52</f>
        <v>0</v>
      </c>
      <c r="CY27" s="298">
        <f>Юсь!D52</f>
        <v>0</v>
      </c>
      <c r="CZ27" s="298" t="e">
        <f t="shared" si="11"/>
        <v>#DIV/0!</v>
      </c>
      <c r="DA27" s="298"/>
      <c r="DB27" s="298"/>
      <c r="DC27" s="298"/>
      <c r="DD27" s="305"/>
      <c r="DE27" s="305"/>
      <c r="DF27" s="298" t="e">
        <f t="shared" si="43"/>
        <v>#DIV/0!</v>
      </c>
      <c r="DG27" s="298"/>
      <c r="DH27" s="298"/>
      <c r="DI27" s="298"/>
      <c r="DJ27" s="298"/>
      <c r="DK27" s="298"/>
      <c r="DL27" s="298"/>
      <c r="DM27" s="300">
        <f t="shared" si="44"/>
        <v>14622.710510000001</v>
      </c>
      <c r="DN27" s="300">
        <f t="shared" si="44"/>
        <v>14260.155130000001</v>
      </c>
      <c r="DO27" s="298">
        <f t="shared" si="45"/>
        <v>97.520600713854932</v>
      </c>
      <c r="DP27" s="305">
        <f t="shared" si="46"/>
        <v>1694.3889999999999</v>
      </c>
      <c r="DQ27" s="305">
        <f t="shared" si="46"/>
        <v>1551.4588799999999</v>
      </c>
      <c r="DR27" s="298">
        <f t="shared" si="47"/>
        <v>91.564503782779511</v>
      </c>
      <c r="DS27" s="298">
        <f>Юсь!C60</f>
        <v>1682.5119999999999</v>
      </c>
      <c r="DT27" s="298">
        <f>Юсь!D60</f>
        <v>1546.2948799999999</v>
      </c>
      <c r="DU27" s="298">
        <f t="shared" si="48"/>
        <v>91.903943627147981</v>
      </c>
      <c r="DV27" s="298">
        <f>Юсь!C63</f>
        <v>0</v>
      </c>
      <c r="DW27" s="298">
        <f>Юсь!D63</f>
        <v>0</v>
      </c>
      <c r="DX27" s="298" t="e">
        <f t="shared" si="49"/>
        <v>#DIV/0!</v>
      </c>
      <c r="DY27" s="298">
        <f>Юсь!C64</f>
        <v>5</v>
      </c>
      <c r="DZ27" s="298">
        <f>Юсь!D64</f>
        <v>0</v>
      </c>
      <c r="EA27" s="298">
        <f t="shared" si="50"/>
        <v>0</v>
      </c>
      <c r="EB27" s="298">
        <f>Юсь!C65</f>
        <v>6.8769999999999998</v>
      </c>
      <c r="EC27" s="298">
        <f>Юсь!D65</f>
        <v>5.1639999999999997</v>
      </c>
      <c r="ED27" s="298">
        <f t="shared" si="51"/>
        <v>75.090882652319323</v>
      </c>
      <c r="EE27" s="298">
        <f>Юсь!C67</f>
        <v>287.20096999999998</v>
      </c>
      <c r="EF27" s="298">
        <f>Юсь!D67</f>
        <v>287.20096999999998</v>
      </c>
      <c r="EG27" s="298">
        <f t="shared" si="52"/>
        <v>100</v>
      </c>
      <c r="EH27" s="298">
        <f>Юсь!C68</f>
        <v>329.38</v>
      </c>
      <c r="EI27" s="298">
        <f>Юсь!D68</f>
        <v>329.18939</v>
      </c>
      <c r="EJ27" s="298">
        <f t="shared" si="53"/>
        <v>99.94213066974315</v>
      </c>
      <c r="EK27" s="305">
        <f>Юсь!C74</f>
        <v>3091.5144400000004</v>
      </c>
      <c r="EL27" s="305">
        <f>Юсь!D74</f>
        <v>3030.0402100000001</v>
      </c>
      <c r="EM27" s="298">
        <f t="shared" si="54"/>
        <v>98.011517293770098</v>
      </c>
      <c r="EN27" s="305">
        <f>Юсь!C79</f>
        <v>7367.5261</v>
      </c>
      <c r="EO27" s="305">
        <f>Юсь!D79</f>
        <v>7209.9037900000003</v>
      </c>
      <c r="EP27" s="298">
        <f t="shared" si="55"/>
        <v>97.86058022923055</v>
      </c>
      <c r="EQ27" s="305">
        <f>Юсь!C83</f>
        <v>1842.7</v>
      </c>
      <c r="ER27" s="310">
        <f>Юсь!D83</f>
        <v>1842.3718899999999</v>
      </c>
      <c r="ES27" s="298">
        <f t="shared" si="12"/>
        <v>99.982194063059637</v>
      </c>
      <c r="ET27" s="298">
        <f>Юсь!C85</f>
        <v>0</v>
      </c>
      <c r="EU27" s="298">
        <f>Юсь!D85</f>
        <v>0</v>
      </c>
      <c r="EV27" s="298" t="e">
        <f t="shared" si="13"/>
        <v>#DIV/0!</v>
      </c>
      <c r="EW27" s="311">
        <f>Юсь!C90</f>
        <v>10</v>
      </c>
      <c r="EX27" s="311">
        <f>Юсь!D90</f>
        <v>9.99</v>
      </c>
      <c r="EY27" s="298">
        <f t="shared" si="56"/>
        <v>99.9</v>
      </c>
      <c r="EZ27" s="298">
        <f>Юсь!C96</f>
        <v>0</v>
      </c>
      <c r="FA27" s="298">
        <f>Юсь!D96</f>
        <v>0</v>
      </c>
      <c r="FB27" s="291" t="e">
        <f t="shared" si="57"/>
        <v>#DIV/0!</v>
      </c>
      <c r="FC27" s="418">
        <f t="shared" si="14"/>
        <v>-1002.1408400000018</v>
      </c>
      <c r="FD27" s="418">
        <f t="shared" si="15"/>
        <v>-291.41323999999986</v>
      </c>
      <c r="FE27" s="291">
        <f t="shared" si="59"/>
        <v>29.079070363004</v>
      </c>
      <c r="FF27" s="159"/>
      <c r="FG27" s="160"/>
      <c r="FI27" s="160"/>
    </row>
    <row r="28" spans="1:176" s="157" customFormat="1" ht="23.25" customHeight="1">
      <c r="A28" s="331">
        <v>15</v>
      </c>
      <c r="B28" s="333" t="s">
        <v>296</v>
      </c>
      <c r="C28" s="312">
        <f t="shared" si="16"/>
        <v>15161.389599999999</v>
      </c>
      <c r="D28" s="290">
        <f>G28+CG28+DE28</f>
        <v>15714.107359999998</v>
      </c>
      <c r="E28" s="298">
        <f>D28/C28*100</f>
        <v>103.64556135408591</v>
      </c>
      <c r="F28" s="292">
        <f t="shared" si="17"/>
        <v>3264.3563599999998</v>
      </c>
      <c r="G28" s="292">
        <f>M28+AE28+AH28+AK28+AN28+AT28+AZ28+BL28+AQ28+BX28+BU28+BF28+S28+Y28+V28+AB28+AW28</f>
        <v>3859.8849699999992</v>
      </c>
      <c r="H28" s="298">
        <f>G28/F28*100</f>
        <v>118.24337003451424</v>
      </c>
      <c r="I28" s="291">
        <f t="shared" si="19"/>
        <v>2738.4</v>
      </c>
      <c r="J28" s="298"/>
      <c r="K28" s="298"/>
      <c r="L28" s="305">
        <f>Яра!C6</f>
        <v>321.39999999999998</v>
      </c>
      <c r="M28" s="383">
        <f>Яра!D6</f>
        <v>265.78492</v>
      </c>
      <c r="N28" s="298">
        <f t="shared" si="20"/>
        <v>82.695992532669578</v>
      </c>
      <c r="O28" s="291">
        <f t="shared" si="4"/>
        <v>954</v>
      </c>
      <c r="P28" s="291">
        <f t="shared" si="5"/>
        <v>1127.8717500000002</v>
      </c>
      <c r="Q28" s="298"/>
      <c r="R28" s="298">
        <f>Яра!C8</f>
        <v>355.84199999999998</v>
      </c>
      <c r="S28" s="298">
        <f>Яра!D8</f>
        <v>565.41002000000003</v>
      </c>
      <c r="T28" s="291">
        <f t="shared" si="21"/>
        <v>158.8935595011269</v>
      </c>
      <c r="U28" s="291">
        <f>Яра!C9</f>
        <v>3.8159999999999998</v>
      </c>
      <c r="V28" s="291">
        <f>Яра!D9</f>
        <v>3.0541200000000002</v>
      </c>
      <c r="W28" s="291">
        <f t="shared" si="22"/>
        <v>80.034591194968556</v>
      </c>
      <c r="X28" s="291">
        <f>Яра!C10</f>
        <v>594.34199999999998</v>
      </c>
      <c r="Y28" s="291">
        <f>Яра!D10</f>
        <v>624.27652999999998</v>
      </c>
      <c r="Z28" s="291">
        <f t="shared" si="23"/>
        <v>105.0365833139842</v>
      </c>
      <c r="AA28" s="291">
        <f>Яра!C11</f>
        <v>0</v>
      </c>
      <c r="AB28" s="295">
        <f>Яра!D11</f>
        <v>-64.868920000000003</v>
      </c>
      <c r="AC28" s="291" t="e">
        <f t="shared" si="24"/>
        <v>#DIV/0!</v>
      </c>
      <c r="AD28" s="305">
        <f>Яра!C13</f>
        <v>20</v>
      </c>
      <c r="AE28" s="305">
        <f>Яра!D13</f>
        <v>10.15326</v>
      </c>
      <c r="AF28" s="298">
        <f t="shared" si="25"/>
        <v>50.766300000000001</v>
      </c>
      <c r="AG28" s="305">
        <f>Яра!C15</f>
        <v>385</v>
      </c>
      <c r="AH28" s="297">
        <f>Яра!D15</f>
        <v>315.43126999999998</v>
      </c>
      <c r="AI28" s="298">
        <f t="shared" si="26"/>
        <v>81.930199999999999</v>
      </c>
      <c r="AJ28" s="305">
        <f>Яра!C16</f>
        <v>1050</v>
      </c>
      <c r="AK28" s="305">
        <f>Яра!D16</f>
        <v>1064.14419</v>
      </c>
      <c r="AL28" s="298">
        <f t="shared" si="6"/>
        <v>101.3470657142857</v>
      </c>
      <c r="AM28" s="298">
        <f>Яра!C18</f>
        <v>8</v>
      </c>
      <c r="AN28" s="298">
        <f>Яра!D18</f>
        <v>2.98</v>
      </c>
      <c r="AO28" s="298">
        <f t="shared" si="27"/>
        <v>37.25</v>
      </c>
      <c r="AP28" s="298"/>
      <c r="AQ28" s="298"/>
      <c r="AR28" s="298" t="e">
        <f>AP28/AQ28*100</f>
        <v>#DIV/0!</v>
      </c>
      <c r="AS28" s="305">
        <v>0</v>
      </c>
      <c r="AT28" s="305">
        <v>0</v>
      </c>
      <c r="AU28" s="298" t="e">
        <f t="shared" si="8"/>
        <v>#DIV/0!</v>
      </c>
      <c r="AV28" s="305">
        <f>Яра!C27</f>
        <v>20</v>
      </c>
      <c r="AW28" s="306">
        <f>Яра!D27</f>
        <v>160.83423999999999</v>
      </c>
      <c r="AX28" s="298">
        <f t="shared" si="28"/>
        <v>804.1712</v>
      </c>
      <c r="AY28" s="300">
        <f>Яра!C28</f>
        <v>0</v>
      </c>
      <c r="AZ28" s="306">
        <f>Яра!D28</f>
        <v>0</v>
      </c>
      <c r="BA28" s="298" t="e">
        <f t="shared" si="29"/>
        <v>#DIV/0!</v>
      </c>
      <c r="BB28" s="305"/>
      <c r="BC28" s="305"/>
      <c r="BD28" s="298" t="e">
        <f t="shared" si="30"/>
        <v>#DIV/0!</v>
      </c>
      <c r="BE28" s="298">
        <f>Яра!C31</f>
        <v>50</v>
      </c>
      <c r="BF28" s="301">
        <f>Яра!D31</f>
        <v>80.687740000000005</v>
      </c>
      <c r="BG28" s="298">
        <f t="shared" si="31"/>
        <v>161.37548000000001</v>
      </c>
      <c r="BH28" s="298"/>
      <c r="BI28" s="298"/>
      <c r="BJ28" s="298"/>
      <c r="BK28" s="298">
        <f>Яра!C32</f>
        <v>137.274</v>
      </c>
      <c r="BL28" s="298">
        <f>SUM(Яра!D32)</f>
        <v>12.273999999999999</v>
      </c>
      <c r="BM28" s="298">
        <f t="shared" si="32"/>
        <v>8.9412416043824763</v>
      </c>
      <c r="BN28" s="298"/>
      <c r="BO28" s="298"/>
      <c r="BP28" s="298" t="e">
        <f t="shared" si="33"/>
        <v>#DIV/0!</v>
      </c>
      <c r="BQ28" s="298"/>
      <c r="BR28" s="298"/>
      <c r="BS28" s="298"/>
      <c r="BT28" s="298">
        <f>Яра!C35</f>
        <v>31.6</v>
      </c>
      <c r="BU28" s="298">
        <f>Яра!D35</f>
        <v>31.630479999999999</v>
      </c>
      <c r="BV28" s="291">
        <f t="shared" si="34"/>
        <v>100.09645569620251</v>
      </c>
      <c r="BW28" s="298">
        <f>Яра!C37</f>
        <v>287.08235999999999</v>
      </c>
      <c r="BX28" s="298">
        <f>Яра!D37</f>
        <v>788.09312</v>
      </c>
      <c r="BY28" s="298">
        <f t="shared" si="35"/>
        <v>274.51812782924037</v>
      </c>
      <c r="BZ28" s="298"/>
      <c r="CA28" s="298"/>
      <c r="CB28" s="307" t="e">
        <f t="shared" si="36"/>
        <v>#DIV/0!</v>
      </c>
      <c r="CC28" s="307"/>
      <c r="CD28" s="307"/>
      <c r="CE28" s="307" t="e">
        <f t="shared" si="37"/>
        <v>#DIV/0!</v>
      </c>
      <c r="CF28" s="296">
        <f t="shared" si="38"/>
        <v>11897.033239999999</v>
      </c>
      <c r="CG28" s="296">
        <f t="shared" si="39"/>
        <v>11854.222389999999</v>
      </c>
      <c r="CH28" s="298">
        <f t="shared" si="58"/>
        <v>99.640155245964507</v>
      </c>
      <c r="CI28" s="298">
        <f>Яра!C42</f>
        <v>3431.9</v>
      </c>
      <c r="CJ28" s="298">
        <f>Яра!D42</f>
        <v>3431.9</v>
      </c>
      <c r="CK28" s="298">
        <f t="shared" si="40"/>
        <v>100</v>
      </c>
      <c r="CL28" s="298">
        <f>Яра!C43</f>
        <v>0</v>
      </c>
      <c r="CM28" s="389">
        <f>Яра!D43</f>
        <v>0</v>
      </c>
      <c r="CN28" s="298" t="e">
        <f t="shared" si="41"/>
        <v>#DIV/0!</v>
      </c>
      <c r="CO28" s="298">
        <f>Яра!C44</f>
        <v>4194.3995699999996</v>
      </c>
      <c r="CP28" s="298">
        <f>Яра!D44</f>
        <v>4194.3995699999996</v>
      </c>
      <c r="CQ28" s="298">
        <f t="shared" si="9"/>
        <v>100</v>
      </c>
      <c r="CR28" s="298">
        <f>Яра!C45</f>
        <v>269.82522</v>
      </c>
      <c r="CS28" s="298">
        <f>Яра!D45</f>
        <v>269.82522</v>
      </c>
      <c r="CT28" s="298">
        <f t="shared" si="10"/>
        <v>100</v>
      </c>
      <c r="CU28" s="298">
        <f>Яра!C47</f>
        <v>4000.9084499999999</v>
      </c>
      <c r="CV28" s="298">
        <f>Яра!D47</f>
        <v>3958.0976000000001</v>
      </c>
      <c r="CW28" s="291">
        <f t="shared" si="42"/>
        <v>98.929971766787119</v>
      </c>
      <c r="CX28" s="309">
        <f>SUM(Яра!C51)</f>
        <v>0</v>
      </c>
      <c r="CY28" s="298">
        <f>Яра!D51</f>
        <v>0</v>
      </c>
      <c r="CZ28" s="298" t="e">
        <f t="shared" si="11"/>
        <v>#DIV/0!</v>
      </c>
      <c r="DA28" s="298"/>
      <c r="DB28" s="298"/>
      <c r="DC28" s="298"/>
      <c r="DD28" s="305"/>
      <c r="DE28" s="305"/>
      <c r="DF28" s="298" t="e">
        <f t="shared" si="43"/>
        <v>#DIV/0!</v>
      </c>
      <c r="DG28" s="298"/>
      <c r="DH28" s="298">
        <f>Яра!D46</f>
        <v>0</v>
      </c>
      <c r="DI28" s="298" t="e">
        <f>DH28/DG28</f>
        <v>#DIV/0!</v>
      </c>
      <c r="DJ28" s="298"/>
      <c r="DK28" s="298"/>
      <c r="DL28" s="298"/>
      <c r="DM28" s="300">
        <f t="shared" si="44"/>
        <v>16104.076509999999</v>
      </c>
      <c r="DN28" s="300">
        <f t="shared" si="44"/>
        <v>15778.0193</v>
      </c>
      <c r="DO28" s="298">
        <f t="shared" si="45"/>
        <v>97.975312587483486</v>
      </c>
      <c r="DP28" s="305">
        <f t="shared" si="46"/>
        <v>2315.0158499999998</v>
      </c>
      <c r="DQ28" s="305">
        <f t="shared" si="46"/>
        <v>2301.27882</v>
      </c>
      <c r="DR28" s="298">
        <f t="shared" si="47"/>
        <v>99.406611838100375</v>
      </c>
      <c r="DS28" s="298">
        <f>Яра!C59</f>
        <v>1894.40372</v>
      </c>
      <c r="DT28" s="298">
        <f>Яра!D59</f>
        <v>1886.66669</v>
      </c>
      <c r="DU28" s="298">
        <f t="shared" si="48"/>
        <v>99.591584944733953</v>
      </c>
      <c r="DV28" s="298">
        <f>Яра!C62</f>
        <v>0</v>
      </c>
      <c r="DW28" s="298">
        <f>Яра!D62</f>
        <v>0</v>
      </c>
      <c r="DX28" s="298" t="e">
        <f t="shared" si="49"/>
        <v>#DIV/0!</v>
      </c>
      <c r="DY28" s="298">
        <f>Яра!C63</f>
        <v>1</v>
      </c>
      <c r="DZ28" s="298">
        <f>Яра!D63</f>
        <v>0</v>
      </c>
      <c r="EA28" s="298">
        <f t="shared" si="50"/>
        <v>0</v>
      </c>
      <c r="EB28" s="298">
        <f>Яра!C64</f>
        <v>419.61212999999998</v>
      </c>
      <c r="EC28" s="298">
        <f>Яра!D64</f>
        <v>414.61212999999998</v>
      </c>
      <c r="ED28" s="298">
        <f t="shared" si="51"/>
        <v>98.80842338852311</v>
      </c>
      <c r="EE28" s="298">
        <f>Яра!C66</f>
        <v>269.82522</v>
      </c>
      <c r="EF28" s="298">
        <f>Яра!D65</f>
        <v>269.82522</v>
      </c>
      <c r="EG28" s="298">
        <f t="shared" si="52"/>
        <v>100</v>
      </c>
      <c r="EH28" s="298">
        <f>Яра!C67</f>
        <v>20.097239999999999</v>
      </c>
      <c r="EI28" s="298">
        <f>Яра!D67</f>
        <v>18.097239999999999</v>
      </c>
      <c r="EJ28" s="298">
        <f t="shared" si="53"/>
        <v>90.048384753329316</v>
      </c>
      <c r="EK28" s="305">
        <f>Яра!C73</f>
        <v>5626.7911999999997</v>
      </c>
      <c r="EL28" s="305">
        <f>Яра!D73</f>
        <v>5597.89606</v>
      </c>
      <c r="EM28" s="298">
        <f t="shared" si="54"/>
        <v>99.486472147749154</v>
      </c>
      <c r="EN28" s="305">
        <f>Яра!C78</f>
        <v>5876.0360000000001</v>
      </c>
      <c r="EO28" s="305">
        <f>Яра!D78</f>
        <v>5594.6333800000002</v>
      </c>
      <c r="EP28" s="298">
        <f t="shared" si="55"/>
        <v>95.211012662277767</v>
      </c>
      <c r="EQ28" s="305">
        <f>Яра!C82</f>
        <v>1974.3109999999999</v>
      </c>
      <c r="ER28" s="310">
        <f>Яра!D82</f>
        <v>1974.2885799999999</v>
      </c>
      <c r="ES28" s="298">
        <f t="shared" si="12"/>
        <v>99.998864413965165</v>
      </c>
      <c r="ET28" s="298">
        <f>Яра!C84</f>
        <v>0</v>
      </c>
      <c r="EU28" s="298">
        <f>Яра!D84</f>
        <v>0</v>
      </c>
      <c r="EV28" s="298" t="e">
        <f t="shared" si="13"/>
        <v>#DIV/0!</v>
      </c>
      <c r="EW28" s="311">
        <f>Яра!C89</f>
        <v>22</v>
      </c>
      <c r="EX28" s="311">
        <f>Яра!D89</f>
        <v>22</v>
      </c>
      <c r="EY28" s="298">
        <f t="shared" si="56"/>
        <v>100</v>
      </c>
      <c r="EZ28" s="298">
        <f>Яра!C95</f>
        <v>0</v>
      </c>
      <c r="FA28" s="298">
        <f>Яра!D95</f>
        <v>0</v>
      </c>
      <c r="FB28" s="291" t="e">
        <f t="shared" si="57"/>
        <v>#DIV/0!</v>
      </c>
      <c r="FC28" s="418">
        <f t="shared" si="14"/>
        <v>-942.68691000000035</v>
      </c>
      <c r="FD28" s="418">
        <f t="shared" si="15"/>
        <v>-63.911940000001778</v>
      </c>
      <c r="FE28" s="291">
        <f t="shared" si="59"/>
        <v>6.7797631771509117</v>
      </c>
      <c r="FF28" s="159"/>
      <c r="FG28" s="160"/>
      <c r="FI28" s="160"/>
    </row>
    <row r="29" spans="1:176" s="157" customFormat="1" ht="25.5" customHeight="1">
      <c r="A29" s="331">
        <v>16</v>
      </c>
      <c r="B29" s="332" t="s">
        <v>297</v>
      </c>
      <c r="C29" s="289">
        <f t="shared" si="16"/>
        <v>14647.336230000001</v>
      </c>
      <c r="D29" s="290">
        <f t="shared" si="0"/>
        <v>14590.397869999999</v>
      </c>
      <c r="E29" s="291">
        <f t="shared" si="1"/>
        <v>99.611271571117598</v>
      </c>
      <c r="F29" s="292">
        <f t="shared" si="17"/>
        <v>2671.8262399999999</v>
      </c>
      <c r="G29" s="292">
        <f t="shared" si="3"/>
        <v>3345.7953099999995</v>
      </c>
      <c r="H29" s="291">
        <f t="shared" si="18"/>
        <v>125.22503372075573</v>
      </c>
      <c r="I29" s="291">
        <f t="shared" si="19"/>
        <v>1525.98</v>
      </c>
      <c r="J29" s="291"/>
      <c r="K29" s="291"/>
      <c r="L29" s="296">
        <f>Ярос!C6</f>
        <v>120</v>
      </c>
      <c r="M29" s="383">
        <f>Ярос!D6</f>
        <v>91.677109999999999</v>
      </c>
      <c r="N29" s="291">
        <f t="shared" si="20"/>
        <v>76.397591666666671</v>
      </c>
      <c r="O29" s="291">
        <f t="shared" si="4"/>
        <v>547.98</v>
      </c>
      <c r="P29" s="291">
        <f t="shared" si="5"/>
        <v>647.85488999999995</v>
      </c>
      <c r="Q29" s="291"/>
      <c r="R29" s="291">
        <f>Ярос!C8</f>
        <v>204.39599999999999</v>
      </c>
      <c r="S29" s="291">
        <f>Ярос!D8</f>
        <v>324.77418999999998</v>
      </c>
      <c r="T29" s="291">
        <f t="shared" si="21"/>
        <v>158.8945918706824</v>
      </c>
      <c r="U29" s="291">
        <f>Ярос!C9</f>
        <v>2.1920000000000002</v>
      </c>
      <c r="V29" s="291">
        <f>Ярос!D9</f>
        <v>1.75431</v>
      </c>
      <c r="W29" s="291">
        <f t="shared" si="22"/>
        <v>80.0323905109489</v>
      </c>
      <c r="X29" s="291">
        <f>Ярос!C10</f>
        <v>341.392</v>
      </c>
      <c r="Y29" s="291">
        <f>Ярос!D10</f>
        <v>358.58740999999998</v>
      </c>
      <c r="Z29" s="291">
        <f t="shared" si="23"/>
        <v>105.03685206448891</v>
      </c>
      <c r="AA29" s="291">
        <f>Ярос!C11</f>
        <v>0</v>
      </c>
      <c r="AB29" s="295">
        <f>Ярос!D11</f>
        <v>-37.261020000000002</v>
      </c>
      <c r="AC29" s="291" t="e">
        <f t="shared" si="24"/>
        <v>#DIV/0!</v>
      </c>
      <c r="AD29" s="296">
        <f>Ярос!C13</f>
        <v>10</v>
      </c>
      <c r="AE29" s="296">
        <f>Ярос!D13</f>
        <v>0.26638000000000001</v>
      </c>
      <c r="AF29" s="291">
        <f t="shared" si="25"/>
        <v>2.6638000000000002</v>
      </c>
      <c r="AG29" s="296">
        <f>Ярос!C15</f>
        <v>323</v>
      </c>
      <c r="AH29" s="297">
        <f>Ярос!D15</f>
        <v>296.83465000000001</v>
      </c>
      <c r="AI29" s="291">
        <f t="shared" si="26"/>
        <v>91.899272445820429</v>
      </c>
      <c r="AJ29" s="296">
        <f>Ярос!C16</f>
        <v>520</v>
      </c>
      <c r="AK29" s="296">
        <f>Ярос!D16</f>
        <v>553.06150000000002</v>
      </c>
      <c r="AL29" s="291">
        <f t="shared" si="6"/>
        <v>106.35798076923078</v>
      </c>
      <c r="AM29" s="291">
        <f>Ярос!C18</f>
        <v>5</v>
      </c>
      <c r="AN29" s="291">
        <f>Ярос!D18</f>
        <v>1.0900000000000001</v>
      </c>
      <c r="AO29" s="291">
        <f t="shared" si="27"/>
        <v>21.800000000000004</v>
      </c>
      <c r="AP29" s="291"/>
      <c r="AQ29" s="291"/>
      <c r="AR29" s="291" t="e">
        <f>AP29/AQ29*100</f>
        <v>#DIV/0!</v>
      </c>
      <c r="AS29" s="296">
        <v>0</v>
      </c>
      <c r="AT29" s="296">
        <v>0</v>
      </c>
      <c r="AU29" s="291" t="e">
        <f t="shared" si="8"/>
        <v>#DIV/0!</v>
      </c>
      <c r="AV29" s="296">
        <f>Ярос!C26</f>
        <v>320</v>
      </c>
      <c r="AW29" s="299">
        <f>Ярос!D27</f>
        <v>487.66397999999998</v>
      </c>
      <c r="AX29" s="291">
        <f t="shared" si="28"/>
        <v>152.39499375</v>
      </c>
      <c r="AY29" s="300">
        <v>0</v>
      </c>
      <c r="AZ29" s="299">
        <f>Ярос!D28</f>
        <v>0</v>
      </c>
      <c r="BA29" s="291" t="e">
        <f t="shared" si="29"/>
        <v>#DIV/0!</v>
      </c>
      <c r="BB29" s="296"/>
      <c r="BC29" s="296"/>
      <c r="BD29" s="291" t="e">
        <f t="shared" si="30"/>
        <v>#DIV/0!</v>
      </c>
      <c r="BE29" s="291"/>
      <c r="BF29" s="301">
        <f>Ярос!D29</f>
        <v>0</v>
      </c>
      <c r="BG29" s="291" t="e">
        <f t="shared" si="31"/>
        <v>#DIV/0!</v>
      </c>
      <c r="BH29" s="291"/>
      <c r="BI29" s="291"/>
      <c r="BJ29" s="291"/>
      <c r="BK29" s="291">
        <f>Ярос!C31</f>
        <v>0</v>
      </c>
      <c r="BL29" s="291">
        <f>Ярос!D31</f>
        <v>0</v>
      </c>
      <c r="BM29" s="291" t="e">
        <f t="shared" si="32"/>
        <v>#DIV/0!</v>
      </c>
      <c r="BN29" s="291"/>
      <c r="BO29" s="291"/>
      <c r="BP29" s="291" t="e">
        <f t="shared" si="33"/>
        <v>#DIV/0!</v>
      </c>
      <c r="BQ29" s="291"/>
      <c r="BR29" s="291"/>
      <c r="BS29" s="291"/>
      <c r="BT29" s="291">
        <f>Ярос!C34</f>
        <v>0</v>
      </c>
      <c r="BU29" s="291">
        <f>Ярос!D34</f>
        <v>41.4968</v>
      </c>
      <c r="BV29" s="291" t="e">
        <f t="shared" si="34"/>
        <v>#DIV/0!</v>
      </c>
      <c r="BW29" s="291">
        <f>SUM(Ярос!C36)</f>
        <v>825.84623999999997</v>
      </c>
      <c r="BX29" s="291">
        <f>SUM(Ярос!D36)</f>
        <v>1225.8499999999999</v>
      </c>
      <c r="BY29" s="291">
        <f t="shared" si="35"/>
        <v>148.43562162370563</v>
      </c>
      <c r="BZ29" s="291"/>
      <c r="CA29" s="291"/>
      <c r="CB29" s="303" t="e">
        <f t="shared" si="36"/>
        <v>#DIV/0!</v>
      </c>
      <c r="CC29" s="303"/>
      <c r="CD29" s="303"/>
      <c r="CE29" s="303" t="e">
        <f t="shared" si="37"/>
        <v>#DIV/0!</v>
      </c>
      <c r="CF29" s="296">
        <f t="shared" si="38"/>
        <v>11975.50999</v>
      </c>
      <c r="CG29" s="296">
        <f t="shared" si="39"/>
        <v>11244.602559999999</v>
      </c>
      <c r="CH29" s="291">
        <f t="shared" si="58"/>
        <v>93.896648822385558</v>
      </c>
      <c r="CI29" s="298">
        <f>Ярос!C40</f>
        <v>2129.1</v>
      </c>
      <c r="CJ29" s="298">
        <f>Ярос!D40</f>
        <v>2129.1</v>
      </c>
      <c r="CK29" s="291">
        <f t="shared" si="40"/>
        <v>100</v>
      </c>
      <c r="CL29" s="291">
        <f>Ярос!C41</f>
        <v>0</v>
      </c>
      <c r="CM29" s="388">
        <f>Ярос!D41</f>
        <v>0</v>
      </c>
      <c r="CN29" s="291" t="e">
        <f t="shared" si="41"/>
        <v>#DIV/0!</v>
      </c>
      <c r="CO29" s="291">
        <f>Ярос!C42</f>
        <v>6333.7063699999999</v>
      </c>
      <c r="CP29" s="291">
        <f>Ярос!D42</f>
        <v>5921.0460800000001</v>
      </c>
      <c r="CQ29" s="291">
        <f t="shared" si="9"/>
        <v>93.484694965421966</v>
      </c>
      <c r="CR29" s="291">
        <f>Ярос!C43</f>
        <v>44.321980000000003</v>
      </c>
      <c r="CS29" s="291">
        <f>Ярос!D43</f>
        <v>44.321980000000003</v>
      </c>
      <c r="CT29" s="291">
        <f t="shared" si="10"/>
        <v>100</v>
      </c>
      <c r="CU29" s="291">
        <f>Ярос!C45</f>
        <v>3468.3816400000001</v>
      </c>
      <c r="CV29" s="291">
        <f>Ярос!D45</f>
        <v>3150.1345000000001</v>
      </c>
      <c r="CW29" s="291">
        <f t="shared" si="42"/>
        <v>90.824333276080893</v>
      </c>
      <c r="CX29" s="295">
        <f>Ярос!C46</f>
        <v>0</v>
      </c>
      <c r="CY29" s="291">
        <f>Ярос!D46</f>
        <v>0</v>
      </c>
      <c r="CZ29" s="291" t="e">
        <f t="shared" si="11"/>
        <v>#DIV/0!</v>
      </c>
      <c r="DA29" s="291"/>
      <c r="DB29" s="291"/>
      <c r="DC29" s="291"/>
      <c r="DD29" s="296"/>
      <c r="DE29" s="296"/>
      <c r="DF29" s="291" t="e">
        <f t="shared" si="43"/>
        <v>#DIV/0!</v>
      </c>
      <c r="DG29" s="291"/>
      <c r="DH29" s="291"/>
      <c r="DI29" s="291"/>
      <c r="DJ29" s="291"/>
      <c r="DK29" s="291"/>
      <c r="DL29" s="291"/>
      <c r="DM29" s="300">
        <f t="shared" si="44"/>
        <v>15025.927579999998</v>
      </c>
      <c r="DN29" s="300">
        <f t="shared" si="44"/>
        <v>13933.535329999999</v>
      </c>
      <c r="DO29" s="291">
        <f t="shared" si="45"/>
        <v>92.72995131792058</v>
      </c>
      <c r="DP29" s="296">
        <f t="shared" si="46"/>
        <v>1586.1167099999998</v>
      </c>
      <c r="DQ29" s="296">
        <f t="shared" si="46"/>
        <v>1449.2165100000002</v>
      </c>
      <c r="DR29" s="291">
        <f t="shared" si="47"/>
        <v>91.368844478033424</v>
      </c>
      <c r="DS29" s="291">
        <f>Ярос!C56</f>
        <v>1492.4967099999999</v>
      </c>
      <c r="DT29" s="291">
        <f>Ярос!D56</f>
        <v>1365.5965100000001</v>
      </c>
      <c r="DU29" s="291">
        <f t="shared" si="48"/>
        <v>91.497455294223073</v>
      </c>
      <c r="DV29" s="291">
        <f>Ярос!C59</f>
        <v>0</v>
      </c>
      <c r="DW29" s="291">
        <f>Ярос!D59</f>
        <v>0</v>
      </c>
      <c r="DX29" s="291" t="e">
        <f t="shared" si="49"/>
        <v>#DIV/0!</v>
      </c>
      <c r="DY29" s="291">
        <f>Ярос!C60</f>
        <v>5</v>
      </c>
      <c r="DZ29" s="291">
        <f>Ярос!D60</f>
        <v>0</v>
      </c>
      <c r="EA29" s="291">
        <f t="shared" si="50"/>
        <v>0</v>
      </c>
      <c r="EB29" s="291">
        <f>Ярос!C61</f>
        <v>88.62</v>
      </c>
      <c r="EC29" s="291">
        <f>Ярос!D61</f>
        <v>83.62</v>
      </c>
      <c r="ED29" s="291">
        <f t="shared" si="51"/>
        <v>94.357932746558333</v>
      </c>
      <c r="EE29" s="291">
        <f>Ярос!C62</f>
        <v>44.321980000000003</v>
      </c>
      <c r="EF29" s="291">
        <f>Ярос!D62</f>
        <v>44.321980000000003</v>
      </c>
      <c r="EG29" s="291">
        <f t="shared" si="52"/>
        <v>100</v>
      </c>
      <c r="EH29" s="291">
        <f>Ярос!C64</f>
        <v>37.598399999999998</v>
      </c>
      <c r="EI29" s="291">
        <f>Ярос!D64</f>
        <v>37.59834</v>
      </c>
      <c r="EJ29" s="291">
        <f t="shared" si="53"/>
        <v>99.999840418741229</v>
      </c>
      <c r="EK29" s="296">
        <f>Ярос!C70</f>
        <v>1178.02135</v>
      </c>
      <c r="EL29" s="296">
        <f>Ярос!D70</f>
        <v>958.36656000000005</v>
      </c>
      <c r="EM29" s="291">
        <f t="shared" si="54"/>
        <v>81.353921132244338</v>
      </c>
      <c r="EN29" s="296">
        <f>Ярос!C75</f>
        <v>10952.36614</v>
      </c>
      <c r="EO29" s="296">
        <f>Ярос!D75</f>
        <v>10240.9421</v>
      </c>
      <c r="EP29" s="291">
        <f t="shared" si="55"/>
        <v>93.50438041509814</v>
      </c>
      <c r="EQ29" s="296">
        <f>Ярос!C80</f>
        <v>1224.953</v>
      </c>
      <c r="ER29" s="304">
        <f>Ярос!D79</f>
        <v>1200.5398399999999</v>
      </c>
      <c r="ES29" s="291">
        <f t="shared" si="12"/>
        <v>98.007012513949505</v>
      </c>
      <c r="ET29" s="291">
        <f>Ярос!C81</f>
        <v>0</v>
      </c>
      <c r="EU29" s="291">
        <f>Ярос!D81</f>
        <v>0</v>
      </c>
      <c r="EV29" s="291" t="e">
        <f t="shared" si="13"/>
        <v>#DIV/0!</v>
      </c>
      <c r="EW29" s="292">
        <f>Ярос!C86</f>
        <v>2.5499999999999998</v>
      </c>
      <c r="EX29" s="292">
        <f>Ярос!D86</f>
        <v>2.5499999999999998</v>
      </c>
      <c r="EY29" s="291">
        <f t="shared" si="56"/>
        <v>100</v>
      </c>
      <c r="EZ29" s="291">
        <f>Ярос!C92</f>
        <v>0</v>
      </c>
      <c r="FA29" s="291">
        <f>Ярос!D92</f>
        <v>0</v>
      </c>
      <c r="FB29" s="291" t="e">
        <f t="shared" si="57"/>
        <v>#DIV/0!</v>
      </c>
      <c r="FC29" s="418">
        <f t="shared" si="14"/>
        <v>-378.59134999999696</v>
      </c>
      <c r="FD29" s="418">
        <f t="shared" si="15"/>
        <v>656.86254000000008</v>
      </c>
      <c r="FE29" s="291">
        <f t="shared" si="59"/>
        <v>-173.50172950333001</v>
      </c>
      <c r="FF29" s="159"/>
      <c r="FG29" s="160"/>
      <c r="FI29" s="160"/>
    </row>
    <row r="30" spans="1:176" s="157" customFormat="1" ht="17.25" customHeight="1">
      <c r="A30" s="338"/>
      <c r="B30" s="339"/>
      <c r="C30" s="320"/>
      <c r="D30" s="321"/>
      <c r="E30" s="291"/>
      <c r="F30" s="292"/>
      <c r="G30" s="296"/>
      <c r="H30" s="291"/>
      <c r="I30" s="291"/>
      <c r="J30" s="291"/>
      <c r="K30" s="291"/>
      <c r="L30" s="296"/>
      <c r="M30" s="384"/>
      <c r="N30" s="291"/>
      <c r="O30" s="291"/>
      <c r="P30" s="291"/>
      <c r="Q30" s="291"/>
      <c r="R30" s="291"/>
      <c r="S30" s="291"/>
      <c r="T30" s="291"/>
      <c r="U30" s="291"/>
      <c r="V30" s="291"/>
      <c r="W30" s="291"/>
      <c r="X30" s="291"/>
      <c r="Y30" s="291"/>
      <c r="Z30" s="291"/>
      <c r="AA30" s="291"/>
      <c r="AB30" s="323"/>
      <c r="AC30" s="291"/>
      <c r="AD30" s="296"/>
      <c r="AE30" s="296"/>
      <c r="AF30" s="291"/>
      <c r="AG30" s="296"/>
      <c r="AH30" s="296"/>
      <c r="AI30" s="291"/>
      <c r="AJ30" s="296"/>
      <c r="AK30" s="296"/>
      <c r="AL30" s="291"/>
      <c r="AM30" s="291"/>
      <c r="AN30" s="291"/>
      <c r="AO30" s="291"/>
      <c r="AP30" s="291"/>
      <c r="AQ30" s="291"/>
      <c r="AR30" s="291"/>
      <c r="AS30" s="296"/>
      <c r="AT30" s="296"/>
      <c r="AU30" s="291"/>
      <c r="AV30" s="296"/>
      <c r="AW30" s="296"/>
      <c r="AX30" s="291"/>
      <c r="AY30" s="296"/>
      <c r="AZ30" s="299"/>
      <c r="BA30" s="291"/>
      <c r="BB30" s="296"/>
      <c r="BC30" s="296"/>
      <c r="BD30" s="291"/>
      <c r="BE30" s="291"/>
      <c r="BF30" s="30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303"/>
      <c r="CC30" s="303"/>
      <c r="CD30" s="303"/>
      <c r="CE30" s="303"/>
      <c r="CF30" s="296"/>
      <c r="CG30" s="296"/>
      <c r="CH30" s="291"/>
      <c r="CI30" s="291"/>
      <c r="CJ30" s="291"/>
      <c r="CK30" s="291"/>
      <c r="CL30" s="291"/>
      <c r="CM30" s="388"/>
      <c r="CN30" s="388"/>
      <c r="CO30" s="291"/>
      <c r="CP30" s="291"/>
      <c r="CQ30" s="291"/>
      <c r="CR30" s="291"/>
      <c r="CS30" s="291"/>
      <c r="CT30" s="291"/>
      <c r="CU30" s="291"/>
      <c r="CV30" s="291"/>
      <c r="CW30" s="291"/>
      <c r="CX30" s="323"/>
      <c r="CY30" s="291"/>
      <c r="CZ30" s="291"/>
      <c r="DA30" s="291"/>
      <c r="DB30" s="291"/>
      <c r="DC30" s="291"/>
      <c r="DD30" s="296"/>
      <c r="DE30" s="296"/>
      <c r="DF30" s="291"/>
      <c r="DG30" s="291"/>
      <c r="DH30" s="291"/>
      <c r="DI30" s="291"/>
      <c r="DJ30" s="291"/>
      <c r="DK30" s="291"/>
      <c r="DL30" s="291"/>
      <c r="DM30" s="296"/>
      <c r="DN30" s="296"/>
      <c r="DO30" s="291"/>
      <c r="DP30" s="296"/>
      <c r="DQ30" s="322"/>
      <c r="DR30" s="291"/>
      <c r="DS30" s="291"/>
      <c r="DT30" s="291"/>
      <c r="DU30" s="291"/>
      <c r="DV30" s="291"/>
      <c r="DW30" s="291"/>
      <c r="DX30" s="291"/>
      <c r="DY30" s="291"/>
      <c r="DZ30" s="291"/>
      <c r="EA30" s="291"/>
      <c r="EB30" s="291"/>
      <c r="EC30" s="291"/>
      <c r="ED30" s="291"/>
      <c r="EE30" s="291"/>
      <c r="EF30" s="302"/>
      <c r="EG30" s="291"/>
      <c r="EH30" s="291"/>
      <c r="EI30" s="291"/>
      <c r="EJ30" s="291"/>
      <c r="EK30" s="296"/>
      <c r="EL30" s="296"/>
      <c r="EM30" s="291"/>
      <c r="EN30" s="296"/>
      <c r="EO30" s="296"/>
      <c r="EP30" s="291"/>
      <c r="EQ30" s="296"/>
      <c r="ER30" s="296"/>
      <c r="ES30" s="291"/>
      <c r="ET30" s="291"/>
      <c r="EU30" s="291"/>
      <c r="EV30" s="291"/>
      <c r="EW30" s="292"/>
      <c r="EX30" s="292"/>
      <c r="EY30" s="291"/>
      <c r="EZ30" s="291"/>
      <c r="FA30" s="291"/>
      <c r="FB30" s="291"/>
      <c r="FC30" s="418"/>
      <c r="FD30" s="418"/>
      <c r="FE30" s="291"/>
      <c r="FG30" s="160"/>
      <c r="FI30" s="160"/>
    </row>
    <row r="31" spans="1:176" s="163" customFormat="1" ht="18.75">
      <c r="A31" s="581" t="s">
        <v>172</v>
      </c>
      <c r="B31" s="582"/>
      <c r="C31" s="324">
        <f>SUM(C14:C29)</f>
        <v>283159.92469000007</v>
      </c>
      <c r="D31" s="324">
        <f>SUM(D14:D29)</f>
        <v>255369.48248999999</v>
      </c>
      <c r="E31" s="325">
        <f>D31/C31*100</f>
        <v>90.185601924274877</v>
      </c>
      <c r="F31" s="326">
        <f>SUM(F14:F29)</f>
        <v>54196.909850000004</v>
      </c>
      <c r="G31" s="327">
        <f>SUM(G14:G29)</f>
        <v>64192.533090000004</v>
      </c>
      <c r="H31" s="325">
        <f>G31/F31*100</f>
        <v>118.44316081426921</v>
      </c>
      <c r="I31" s="325"/>
      <c r="J31" s="325"/>
      <c r="K31" s="325"/>
      <c r="L31" s="327">
        <f>SUM(L14:L29)</f>
        <v>6695.4</v>
      </c>
      <c r="M31" s="385">
        <f>SUM(M14:M29)</f>
        <v>7710.6098499999998</v>
      </c>
      <c r="N31" s="325">
        <f>M31/L31*100</f>
        <v>115.16279609881413</v>
      </c>
      <c r="O31" s="325"/>
      <c r="P31" s="325"/>
      <c r="Q31" s="325"/>
      <c r="R31" s="325">
        <f>SUM(R14:R29)</f>
        <v>4337.4410099999996</v>
      </c>
      <c r="S31" s="325">
        <f>SUM(S14:S29)</f>
        <v>6125.2751800000005</v>
      </c>
      <c r="T31" s="325">
        <f>S31/R31*100</f>
        <v>141.21863942075839</v>
      </c>
      <c r="U31" s="325">
        <f>SUM(U14:U29)</f>
        <v>41.338000000000001</v>
      </c>
      <c r="V31" s="325">
        <f>SUM(V14:V29)</f>
        <v>33.08605</v>
      </c>
      <c r="W31" s="325">
        <f>V31/U31*100</f>
        <v>80.037858628864484</v>
      </c>
      <c r="X31" s="325">
        <f>SUM(X14:X29)</f>
        <v>6438.7049999999999</v>
      </c>
      <c r="Y31" s="325">
        <f>SUM(Y14:Y29)</f>
        <v>6762.9955899999995</v>
      </c>
      <c r="Z31" s="325">
        <f>Y31/X31*100</f>
        <v>105.03658095843807</v>
      </c>
      <c r="AA31" s="325">
        <f>SUM(AA14:AA29)</f>
        <v>0</v>
      </c>
      <c r="AB31" s="325">
        <f>SUM(AB14:AB29)</f>
        <v>-702.74677999999994</v>
      </c>
      <c r="AC31" s="325" t="e">
        <f>AB31/AA31*100</f>
        <v>#DIV/0!</v>
      </c>
      <c r="AD31" s="327">
        <f>SUM(AD14:AD29)</f>
        <v>530</v>
      </c>
      <c r="AE31" s="327">
        <f>SUM(AE14:AE29)</f>
        <v>548.69536000000005</v>
      </c>
      <c r="AF31" s="325">
        <f>AE31/AD31*100</f>
        <v>103.52742641509435</v>
      </c>
      <c r="AG31" s="327">
        <f>SUM(AG14:AG29)</f>
        <v>6780</v>
      </c>
      <c r="AH31" s="327">
        <f>SUM(AH14:AH29)</f>
        <v>6621.3053499999987</v>
      </c>
      <c r="AI31" s="325">
        <f>AH31/AG31*100</f>
        <v>97.65937094395278</v>
      </c>
      <c r="AJ31" s="327">
        <f>SUM(AJ14:AJ29)</f>
        <v>15252.78858</v>
      </c>
      <c r="AK31" s="327">
        <f>SUM(AK14:AK29)</f>
        <v>15139.576270000001</v>
      </c>
      <c r="AL31" s="325">
        <f>AK31/AJ31*100</f>
        <v>99.257759921038655</v>
      </c>
      <c r="AM31" s="328">
        <f>SUM(AM14:AM29)</f>
        <v>97</v>
      </c>
      <c r="AN31" s="325">
        <f>SUM(AN14:AN29)</f>
        <v>66.78</v>
      </c>
      <c r="AO31" s="291">
        <f t="shared" si="27"/>
        <v>68.845360824742272</v>
      </c>
      <c r="AP31" s="327">
        <f>AP14+AP15+AP16+AP17+AP18+AP19+AP20+AP21+AP22+AP23+AP24+AP25+AP26+AP27+AP28+AP29</f>
        <v>0</v>
      </c>
      <c r="AQ31" s="327">
        <f>AQ14+AQ15+AQ16+AQ17+AQ18+AQ19+AQ20+AQ21+AQ22+AQ23+AQ24+AQ25+AQ26+AQ27+AQ28+AQ29</f>
        <v>3.65E-3</v>
      </c>
      <c r="AR31" s="291" t="e">
        <f>AQ31/AP31*100</f>
        <v>#DIV/0!</v>
      </c>
      <c r="AS31" s="327">
        <f>SUM(AS14:AS29)</f>
        <v>0</v>
      </c>
      <c r="AT31" s="327">
        <f>SUM(AT14:AT29)</f>
        <v>0</v>
      </c>
      <c r="AU31" s="325" t="e">
        <f>AT31/AS31*100</f>
        <v>#DIV/0!</v>
      </c>
      <c r="AV31" s="327">
        <f>SUM(AV14:AV29)</f>
        <v>2352.0106400000004</v>
      </c>
      <c r="AW31" s="327">
        <f>SUM(AW14:AW29)</f>
        <v>3175.8159999999998</v>
      </c>
      <c r="AX31" s="325">
        <f>AW31/AV31*100</f>
        <v>135.02557964618728</v>
      </c>
      <c r="AY31" s="327">
        <f>SUM(AY14:AY29)</f>
        <v>238</v>
      </c>
      <c r="AZ31" s="396">
        <f>SUM(AZ14:AZ29)</f>
        <v>364.81914</v>
      </c>
      <c r="BA31" s="325">
        <f>AZ31/AY31*100</f>
        <v>153.28535294117646</v>
      </c>
      <c r="BB31" s="327">
        <f>SUM(BB14:BB29)</f>
        <v>0</v>
      </c>
      <c r="BC31" s="327">
        <f>SUM(BC14:BC29)</f>
        <v>0</v>
      </c>
      <c r="BD31" s="325" t="e">
        <f>BC31/BB31*100</f>
        <v>#DIV/0!</v>
      </c>
      <c r="BE31" s="325">
        <f>SUM(BE14:BE29)</f>
        <v>590</v>
      </c>
      <c r="BF31" s="325">
        <f>SUM(BF14:BF29)</f>
        <v>1238.6290300000001</v>
      </c>
      <c r="BG31" s="291">
        <f t="shared" si="31"/>
        <v>209.93712372881359</v>
      </c>
      <c r="BH31" s="291">
        <f>SUM(BH14:BH29)</f>
        <v>0</v>
      </c>
      <c r="BI31" s="291">
        <f>SUM(BI14:BI29)</f>
        <v>0.35255999999999998</v>
      </c>
      <c r="BJ31" s="291" t="e">
        <f>BI31/BH31*100</f>
        <v>#DIV/0!</v>
      </c>
      <c r="BK31" s="326">
        <f>SUM(BK14:BK29)</f>
        <v>2843.7265000000002</v>
      </c>
      <c r="BL31" s="327">
        <f>SUM(BL14:BL29)</f>
        <v>4120.4327000000003</v>
      </c>
      <c r="BM31" s="327">
        <f t="shared" si="32"/>
        <v>144.89553408177616</v>
      </c>
      <c r="BN31" s="327">
        <f>SUM(BN14:BN29)</f>
        <v>0</v>
      </c>
      <c r="BO31" s="327">
        <f>SUM(BO14:BO29)</f>
        <v>0</v>
      </c>
      <c r="BP31" s="325" t="e">
        <f>BO31/BN31*100</f>
        <v>#DIV/0!</v>
      </c>
      <c r="BQ31" s="325">
        <f>SUM(BQ14:BQ29)</f>
        <v>0</v>
      </c>
      <c r="BR31" s="325">
        <f>BR15+BR27+BR28+BR19+BR22+BR26+BR18</f>
        <v>144.43316999999999</v>
      </c>
      <c r="BS31" s="325" t="e">
        <f>BR31/BQ31*100</f>
        <v>#DIV/0!</v>
      </c>
      <c r="BT31" s="325">
        <f>BT14+BT15+BT16+BT17+BT18+BT19+BT20+BT21+BT22+BT23+BT24+BT25+BT26+BT27+BT28+BT29</f>
        <v>125.13601</v>
      </c>
      <c r="BU31" s="325">
        <f>BU14+BU15+BU16+BU17+BU18+BU19+BU20+BU21+BU22+BU23+BU24+BU25+BU26+BU27+BU28+BU29</f>
        <v>624.01130999999998</v>
      </c>
      <c r="BV31" s="325">
        <f>BU31/BT31*100</f>
        <v>498.66645899929205</v>
      </c>
      <c r="BW31" s="327">
        <f>SUM(BW14:BW29)</f>
        <v>7875.3641100000013</v>
      </c>
      <c r="BX31" s="327">
        <f>SUM(BX14:BX29)</f>
        <v>12363.24439</v>
      </c>
      <c r="BY31" s="325">
        <f>BX31/BW31*100</f>
        <v>156.98632110611069</v>
      </c>
      <c r="BZ31" s="325">
        <f t="shared" ref="BZ31:CE31" si="60">SUM(BZ14:BZ29)</f>
        <v>0</v>
      </c>
      <c r="CA31" s="325"/>
      <c r="CB31" s="325" t="e">
        <f t="shared" si="60"/>
        <v>#DIV/0!</v>
      </c>
      <c r="CC31" s="325">
        <f t="shared" si="60"/>
        <v>0</v>
      </c>
      <c r="CD31" s="325">
        <f t="shared" si="60"/>
        <v>0</v>
      </c>
      <c r="CE31" s="329" t="e">
        <f t="shared" si="60"/>
        <v>#DIV/0!</v>
      </c>
      <c r="CF31" s="326">
        <f>SUM(CF14:CF29)</f>
        <v>228963.01483999999</v>
      </c>
      <c r="CG31" s="327">
        <f>SUM(CG14:CG29)</f>
        <v>191176.94940000001</v>
      </c>
      <c r="CH31" s="327">
        <f t="shared" si="58"/>
        <v>83.496869367131197</v>
      </c>
      <c r="CI31" s="327">
        <f>SUM(CI14:CI29)</f>
        <v>53257.100000000006</v>
      </c>
      <c r="CJ31" s="327">
        <f>SUM(CJ14:CJ29)</f>
        <v>53257.100000000006</v>
      </c>
      <c r="CK31" s="327">
        <f>CJ31/CI31*100</f>
        <v>100</v>
      </c>
      <c r="CL31" s="326">
        <f>SUM(CL14:CL29)</f>
        <v>0</v>
      </c>
      <c r="CM31" s="391">
        <f>SUM(CM14:CM29)</f>
        <v>0</v>
      </c>
      <c r="CN31" s="391" t="e">
        <f>CM31/CL31*100</f>
        <v>#DIV/0!</v>
      </c>
      <c r="CO31" s="327">
        <f>SUM(CO14:CO29)</f>
        <v>142600.58229000002</v>
      </c>
      <c r="CP31" s="327">
        <f>SUM(CP14:CP29)</f>
        <v>108006.6292</v>
      </c>
      <c r="CQ31" s="327">
        <f>CP31/CO31*100</f>
        <v>75.7406649156257</v>
      </c>
      <c r="CR31" s="327">
        <f>SUM(CR14:CR29)</f>
        <v>2696.2000000000003</v>
      </c>
      <c r="CS31" s="327">
        <f>SUM(CS14:CS29)</f>
        <v>2696.1723000000002</v>
      </c>
      <c r="CT31" s="327">
        <f t="shared" si="10"/>
        <v>99.998972628143306</v>
      </c>
      <c r="CU31" s="327">
        <f>SUM(CU14:CU29)</f>
        <v>30409.132549999995</v>
      </c>
      <c r="CV31" s="327">
        <f>SUM(CV14:CV29)</f>
        <v>27217.047900000001</v>
      </c>
      <c r="CW31" s="327">
        <f>CV31/CU31*100</f>
        <v>89.502875017064582</v>
      </c>
      <c r="CX31" s="327">
        <f>SUM(CX14:CX29)</f>
        <v>0</v>
      </c>
      <c r="CY31" s="327">
        <f>SUM(CY14:CY29)</f>
        <v>0</v>
      </c>
      <c r="CZ31" s="327" t="e">
        <f t="shared" si="11"/>
        <v>#DIV/0!</v>
      </c>
      <c r="DA31" s="327">
        <f>SUM(DA14:DA29)</f>
        <v>0</v>
      </c>
      <c r="DB31" s="327">
        <f>SUM(DB14:DB29)</f>
        <v>0</v>
      </c>
      <c r="DC31" s="327" t="e">
        <f>DB31/DA31*100</f>
        <v>#DIV/0!</v>
      </c>
      <c r="DD31" s="327">
        <f>SUM(DD14:DD29)</f>
        <v>0</v>
      </c>
      <c r="DE31" s="327">
        <f>SUM(DE14:DE29)</f>
        <v>0</v>
      </c>
      <c r="DF31" s="325" t="e">
        <f>DE31/DD31*100</f>
        <v>#DIV/0!</v>
      </c>
      <c r="DG31" s="325">
        <f>DG14+DG15+DG16+DG17+DG18+DG19+DG20+DG21+DG22+DG23+DG24+DG25+DG26+DG27+DG28+DG29</f>
        <v>0</v>
      </c>
      <c r="DH31" s="325">
        <f>DH14+DH15+DH16+DH17+DH18+DH19+DH20+DH21+DH22+DH23+DH24+DH25+DH26+DH27+DH28+DH29</f>
        <v>0</v>
      </c>
      <c r="DI31" s="325" t="e">
        <f>DH31/DG31*100</f>
        <v>#DIV/0!</v>
      </c>
      <c r="DJ31" s="325">
        <f>DJ14+DJ15+DJ16+DJ17+DJ18+DJ19+DJ20+DJ21+DJ22+DJ23+DJ24+DJ25+DJ26+DJ27+DJ28+DJ29</f>
        <v>0</v>
      </c>
      <c r="DK31" s="325">
        <f>DK14+DK15+DK16+DK17+DK18+DK19+DK20+DK21+DK22+DK23+DK24+DK25+DK26+DK27+DK28+DK29</f>
        <v>0</v>
      </c>
      <c r="DL31" s="325">
        <v>0</v>
      </c>
      <c r="DM31" s="326">
        <f>SUM(DM14:DM29)</f>
        <v>296888.00379000005</v>
      </c>
      <c r="DN31" s="326">
        <f>SUM(DN14:DN29)</f>
        <v>252077.02749999997</v>
      </c>
      <c r="DO31" s="325">
        <f>DN31/DM31*100</f>
        <v>84.906437539424275</v>
      </c>
      <c r="DP31" s="326">
        <f>SUM(DP14:DP29)</f>
        <v>30310.566969999996</v>
      </c>
      <c r="DQ31" s="326">
        <f>SUM(DQ14:DQ29)</f>
        <v>28907.540499999996</v>
      </c>
      <c r="DR31" s="325">
        <f>DQ31/DP31*100</f>
        <v>95.371163886875976</v>
      </c>
      <c r="DS31" s="327">
        <f>SUM(DS14:DS29)</f>
        <v>29144.526329999997</v>
      </c>
      <c r="DT31" s="326">
        <f>SUM(DT14:DT29)</f>
        <v>27956.996360000001</v>
      </c>
      <c r="DU31" s="325">
        <f>DT31/DS31*100</f>
        <v>95.925375638108733</v>
      </c>
      <c r="DV31" s="327">
        <f>SUM(DV14:DV29)</f>
        <v>0</v>
      </c>
      <c r="DW31" s="327">
        <f>SUM(DW14:DW29)</f>
        <v>0</v>
      </c>
      <c r="DX31" s="325" t="e">
        <f>DW31/DV31*100</f>
        <v>#DIV/0!</v>
      </c>
      <c r="DY31" s="330">
        <f>SUM(DY14:DY29)</f>
        <v>73</v>
      </c>
      <c r="DZ31" s="325">
        <f>SUM(DZ14:DZ29)</f>
        <v>0</v>
      </c>
      <c r="EA31" s="325">
        <f>DZ31/DY31*100</f>
        <v>0</v>
      </c>
      <c r="EB31" s="325">
        <f>SUM(EB14:EB29)</f>
        <v>1093.0406399999999</v>
      </c>
      <c r="EC31" s="325">
        <f>SUM(EC14:EC29)</f>
        <v>950.54413999999997</v>
      </c>
      <c r="ED31" s="291">
        <f>EC31/EB31*100</f>
        <v>86.963293514868766</v>
      </c>
      <c r="EE31" s="325">
        <f>SUM(EE14:EE29)</f>
        <v>2546.1000000000004</v>
      </c>
      <c r="EF31" s="330">
        <f>SUM(EF14:EF29)</f>
        <v>2546.1000000000004</v>
      </c>
      <c r="EG31" s="327">
        <f t="shared" si="52"/>
        <v>100</v>
      </c>
      <c r="EH31" s="330">
        <f>SUM(EH14:EH29)</f>
        <v>767.46799999999996</v>
      </c>
      <c r="EI31" s="330">
        <f>SUM(EI14:EI29)</f>
        <v>747.69633999999996</v>
      </c>
      <c r="EJ31" s="291">
        <f t="shared" si="53"/>
        <v>97.423780535475089</v>
      </c>
      <c r="EK31" s="327">
        <f>SUM(EK14:EK29)</f>
        <v>64842.075519999991</v>
      </c>
      <c r="EL31" s="326">
        <f>SUM(EL14:EL29)</f>
        <v>62683.624669999997</v>
      </c>
      <c r="EM31" s="325">
        <f>EL31/EK31*100</f>
        <v>96.671218753116193</v>
      </c>
      <c r="EN31" s="327">
        <f>SUM(EN14:EN29)</f>
        <v>159005.45726999998</v>
      </c>
      <c r="EO31" s="326">
        <f>SUM(EO14:EO29)</f>
        <v>118896.2485</v>
      </c>
      <c r="EP31" s="325">
        <f>EO31/EN31*100</f>
        <v>74.774948320237627</v>
      </c>
      <c r="EQ31" s="326">
        <f>SUM(EQ14:EQ29)</f>
        <v>39192.355030000006</v>
      </c>
      <c r="ER31" s="326">
        <f>SUM(ER14:ER29)</f>
        <v>38076.346490000011</v>
      </c>
      <c r="ES31" s="325">
        <f>ER31/EQ31*100</f>
        <v>97.15248410271407</v>
      </c>
      <c r="ET31" s="326">
        <f>SUM(ET14:ET29)</f>
        <v>13</v>
      </c>
      <c r="EU31" s="326">
        <f>SUM(EU14:EU29)</f>
        <v>13</v>
      </c>
      <c r="EV31" s="325">
        <f>EU31/ET31*100</f>
        <v>100</v>
      </c>
      <c r="EW31" s="327">
        <f>SUM(EW14:EW29)</f>
        <v>210.98100000000005</v>
      </c>
      <c r="EX31" s="327">
        <f>SUM(EX14:EX29)</f>
        <v>206.47100000000006</v>
      </c>
      <c r="EY31" s="325">
        <f>EX31/EW31*100</f>
        <v>97.862366753404345</v>
      </c>
      <c r="EZ31" s="325">
        <f>SUM(EZ14:EZ29)</f>
        <v>0</v>
      </c>
      <c r="FA31" s="328">
        <f>SUM(FA14:FA29)</f>
        <v>0</v>
      </c>
      <c r="FB31" s="291" t="e">
        <f>FA31/EZ31*100</f>
        <v>#DIV/0!</v>
      </c>
      <c r="FC31" s="330">
        <f>SUM(FC14:FC29)</f>
        <v>-13728.079099999995</v>
      </c>
      <c r="FD31" s="325">
        <f>SUM(FD14:FD29)</f>
        <v>3292.4549899999911</v>
      </c>
      <c r="FE31" s="291">
        <f>FD31/FC31*100</f>
        <v>-23.983362610432454</v>
      </c>
    </row>
    <row r="32" spans="1:176" s="165" customFormat="1" ht="27.75" customHeight="1">
      <c r="C32" s="164">
        <v>283159.92469000001</v>
      </c>
      <c r="D32" s="164">
        <v>255369.48248999999</v>
      </c>
      <c r="E32" s="164"/>
      <c r="F32" s="164">
        <v>54196.909849999996</v>
      </c>
      <c r="G32" s="164">
        <v>64192.533089999997</v>
      </c>
      <c r="H32" s="164"/>
      <c r="I32" s="164"/>
      <c r="J32" s="164"/>
      <c r="K32" s="164"/>
      <c r="L32" s="164">
        <v>6695.4</v>
      </c>
      <c r="M32" s="164">
        <v>7710.6098499999998</v>
      </c>
      <c r="N32" s="164"/>
      <c r="O32" s="164"/>
      <c r="P32" s="164"/>
      <c r="Q32" s="164"/>
      <c r="R32" s="164">
        <v>4337.4410099999996</v>
      </c>
      <c r="S32" s="164">
        <v>6125.2751799999996</v>
      </c>
      <c r="T32" s="164"/>
      <c r="U32" s="164">
        <v>41.338000000000001</v>
      </c>
      <c r="V32" s="164">
        <v>33.08605</v>
      </c>
      <c r="W32" s="164"/>
      <c r="X32" s="164">
        <v>6438.7049999999999</v>
      </c>
      <c r="Y32" s="164">
        <v>6762.9955900000004</v>
      </c>
      <c r="Z32" s="164"/>
      <c r="AA32" s="164" t="e">
        <f>#REF!-AA31</f>
        <v>#REF!</v>
      </c>
      <c r="AB32" s="164">
        <v>-702.74677999999994</v>
      </c>
      <c r="AC32" s="164"/>
      <c r="AD32" s="164">
        <v>530</v>
      </c>
      <c r="AE32" s="164">
        <v>548.69536000000005</v>
      </c>
      <c r="AF32" s="164"/>
      <c r="AG32" s="164">
        <v>6780</v>
      </c>
      <c r="AH32" s="164">
        <v>6621.3053499999996</v>
      </c>
      <c r="AI32" s="164"/>
      <c r="AJ32" s="164">
        <v>15252.78858</v>
      </c>
      <c r="AK32" s="164">
        <v>15139.57627</v>
      </c>
      <c r="AL32" s="164"/>
      <c r="AM32" s="164">
        <v>97</v>
      </c>
      <c r="AN32" s="164">
        <v>66.78</v>
      </c>
      <c r="AO32" s="164"/>
      <c r="AP32" s="164" t="e">
        <f>#REF!-AP31</f>
        <v>#REF!</v>
      </c>
      <c r="AQ32" s="164">
        <v>3.65E-3</v>
      </c>
      <c r="AR32" s="164"/>
      <c r="AS32" s="164" t="e">
        <f>#REF!-AS31</f>
        <v>#REF!</v>
      </c>
      <c r="AT32" s="164" t="e">
        <f>#REF!-AT31</f>
        <v>#REF!</v>
      </c>
      <c r="AU32" s="164"/>
      <c r="AV32" s="164">
        <v>2352.01064</v>
      </c>
      <c r="AW32" s="164">
        <v>3175.8159999999998</v>
      </c>
      <c r="AX32" s="164"/>
      <c r="AY32" s="164">
        <v>238</v>
      </c>
      <c r="AZ32" s="164">
        <v>364.81839000000002</v>
      </c>
      <c r="BA32" s="164"/>
      <c r="BB32" s="164" t="e">
        <f>#REF!-BB31</f>
        <v>#REF!</v>
      </c>
      <c r="BC32" s="164" t="e">
        <f>#REF!-BC31</f>
        <v>#REF!</v>
      </c>
      <c r="BD32" s="164" t="e">
        <f>#REF!-BD31</f>
        <v>#REF!</v>
      </c>
      <c r="BE32" s="164">
        <v>590</v>
      </c>
      <c r="BF32" s="164">
        <v>1238.6290300000001</v>
      </c>
      <c r="BG32" s="164"/>
      <c r="BH32" s="164" t="e">
        <f>#REF!-BH31</f>
        <v>#REF!</v>
      </c>
      <c r="BI32" s="164" t="e">
        <f>#REF!-BI31</f>
        <v>#REF!</v>
      </c>
      <c r="BJ32" s="164" t="e">
        <f>#REF!-BJ31</f>
        <v>#REF!</v>
      </c>
      <c r="BK32" s="164">
        <v>2843.7265000000002</v>
      </c>
      <c r="BL32" s="164">
        <v>4120.4327000000003</v>
      </c>
      <c r="BM32" s="164"/>
      <c r="BN32" s="164" t="e">
        <f>#REF!-BN31</f>
        <v>#REF!</v>
      </c>
      <c r="BO32" s="164" t="e">
        <f>#REF!-BO31</f>
        <v>#REF!</v>
      </c>
      <c r="BP32" s="164" t="e">
        <f>#REF!-BP31</f>
        <v>#REF!</v>
      </c>
      <c r="BQ32" s="164" t="e">
        <f>#REF!-BQ31</f>
        <v>#REF!</v>
      </c>
      <c r="BR32" s="164" t="e">
        <f>#REF!-BR31</f>
        <v>#REF!</v>
      </c>
      <c r="BS32" s="164" t="e">
        <f>#REF!-BS31</f>
        <v>#REF!</v>
      </c>
      <c r="BT32" s="164">
        <v>125.13601</v>
      </c>
      <c r="BU32" s="164">
        <v>624.01130999999998</v>
      </c>
      <c r="BV32" s="164"/>
      <c r="BW32" s="164">
        <v>7875.3641100000004</v>
      </c>
      <c r="BX32" s="164">
        <v>12363.24439</v>
      </c>
      <c r="BY32" s="164"/>
      <c r="BZ32" s="164" t="e">
        <f>#REF!-BZ31</f>
        <v>#REF!</v>
      </c>
      <c r="CA32" s="164" t="e">
        <f>#REF!-CA31</f>
        <v>#REF!</v>
      </c>
      <c r="CB32" s="164" t="e">
        <f>#REF!-CB31</f>
        <v>#REF!</v>
      </c>
      <c r="CC32" s="164" t="e">
        <f>#REF!-CC31</f>
        <v>#REF!</v>
      </c>
      <c r="CD32" s="164" t="e">
        <f>#REF!-CD31</f>
        <v>#REF!</v>
      </c>
      <c r="CE32" s="164" t="e">
        <f>#REF!-CE31</f>
        <v>#REF!</v>
      </c>
      <c r="CF32" s="164">
        <v>228963.01483999999</v>
      </c>
      <c r="CG32" s="164">
        <v>191176.94940000001</v>
      </c>
      <c r="CH32" s="164"/>
      <c r="CI32" s="164">
        <v>53257.1</v>
      </c>
      <c r="CJ32" s="164">
        <v>53257.1</v>
      </c>
      <c r="CK32" s="164"/>
      <c r="CL32" s="164">
        <v>0</v>
      </c>
      <c r="CM32" s="164">
        <v>0</v>
      </c>
      <c r="CN32" s="164"/>
      <c r="CO32" s="164">
        <v>142600.58228999999</v>
      </c>
      <c r="CP32" s="164">
        <v>108006.6292</v>
      </c>
      <c r="CQ32" s="164"/>
      <c r="CR32" s="164">
        <v>2696.2</v>
      </c>
      <c r="CS32" s="164">
        <v>2696.1723000000002</v>
      </c>
      <c r="CT32" s="164"/>
      <c r="CU32" s="164">
        <v>30409.132549999998</v>
      </c>
      <c r="CV32" s="164">
        <v>27217.047900000001</v>
      </c>
      <c r="CW32" s="164"/>
      <c r="CX32" s="164">
        <v>0</v>
      </c>
      <c r="CY32" s="164">
        <v>0</v>
      </c>
      <c r="CZ32" s="164"/>
      <c r="DA32" s="164" t="e">
        <f>#REF!-DA31</f>
        <v>#REF!</v>
      </c>
      <c r="DB32" s="164">
        <v>0</v>
      </c>
      <c r="DC32" s="164"/>
      <c r="DD32" s="164" t="e">
        <f>#REF!-DD31</f>
        <v>#REF!</v>
      </c>
      <c r="DE32" s="164" t="e">
        <f>#REF!-DE31</f>
        <v>#REF!</v>
      </c>
      <c r="DF32" s="164" t="e">
        <f>#REF!-DF31</f>
        <v>#REF!</v>
      </c>
      <c r="DG32" s="164" t="e">
        <f>#REF!-DG31</f>
        <v>#REF!</v>
      </c>
      <c r="DH32" s="164" t="e">
        <f>#REF!-DH31</f>
        <v>#REF!</v>
      </c>
      <c r="DI32" s="164" t="e">
        <f>#REF!-DI31</f>
        <v>#REF!</v>
      </c>
      <c r="DJ32" s="164" t="e">
        <f>#REF!-DJ31</f>
        <v>#REF!</v>
      </c>
      <c r="DK32" s="164" t="e">
        <f>#REF!-DK31</f>
        <v>#REF!</v>
      </c>
      <c r="DL32" s="164"/>
      <c r="DM32" s="164">
        <v>296888.00378999999</v>
      </c>
      <c r="DN32" s="164">
        <v>252077.0275</v>
      </c>
      <c r="DO32" s="164"/>
      <c r="DP32" s="164">
        <v>30310.56697</v>
      </c>
      <c r="DQ32" s="164">
        <v>28907.540499999999</v>
      </c>
      <c r="DR32" s="164"/>
      <c r="DS32" s="164">
        <v>29144.526330000001</v>
      </c>
      <c r="DT32" s="164">
        <v>27956.996360000001</v>
      </c>
      <c r="DU32" s="164"/>
      <c r="DV32" s="164"/>
      <c r="DW32" s="164">
        <v>0</v>
      </c>
      <c r="DX32" s="164"/>
      <c r="DY32" s="164">
        <v>73000</v>
      </c>
      <c r="DZ32" s="164">
        <v>0</v>
      </c>
      <c r="EA32" s="164"/>
      <c r="EB32" s="164">
        <v>1093.0406399999999</v>
      </c>
      <c r="EC32" s="164">
        <v>950.54413999999997</v>
      </c>
      <c r="ED32" s="164"/>
      <c r="EE32" s="164">
        <v>2546.1</v>
      </c>
      <c r="EF32" s="164">
        <v>2546.1</v>
      </c>
      <c r="EG32" s="164"/>
      <c r="EH32" s="164">
        <v>767.46799999999996</v>
      </c>
      <c r="EI32" s="164">
        <v>747.69633999999996</v>
      </c>
      <c r="EJ32" s="164"/>
      <c r="EK32" s="164">
        <v>64842.075519999999</v>
      </c>
      <c r="EL32" s="164">
        <v>62683.624669999997</v>
      </c>
      <c r="EM32" s="164"/>
      <c r="EN32" s="164">
        <v>159005.45727000001</v>
      </c>
      <c r="EO32" s="164">
        <v>118896.2485</v>
      </c>
      <c r="EP32" s="164"/>
      <c r="EQ32" s="164">
        <v>39192.355029999999</v>
      </c>
      <c r="ER32" s="164">
        <v>38076.346490000004</v>
      </c>
      <c r="ES32" s="164"/>
      <c r="ET32" s="164">
        <v>13</v>
      </c>
      <c r="EU32" s="164">
        <v>13</v>
      </c>
      <c r="EV32" s="164"/>
      <c r="EW32" s="164">
        <v>210.98099999999999</v>
      </c>
      <c r="EX32" s="164">
        <v>206.471</v>
      </c>
      <c r="EY32" s="164"/>
      <c r="EZ32" s="164" t="e">
        <f>#REF!-EZ31</f>
        <v>#REF!</v>
      </c>
      <c r="FA32" s="164" t="e">
        <f>#REF!-FA31</f>
        <v>#REF!</v>
      </c>
      <c r="FB32" s="164"/>
      <c r="FC32" s="164">
        <v>-13728.079100000001</v>
      </c>
      <c r="FD32" s="164">
        <v>3292.4549900000002</v>
      </c>
    </row>
    <row r="33" spans="3:161">
      <c r="C33" s="164">
        <f>C32-C31</f>
        <v>0</v>
      </c>
      <c r="D33" s="164">
        <f>D32-D31</f>
        <v>0</v>
      </c>
      <c r="E33" s="164"/>
      <c r="F33" s="164">
        <f>F32-F31</f>
        <v>0</v>
      </c>
      <c r="G33" s="164">
        <f>G32-G31</f>
        <v>0</v>
      </c>
      <c r="H33" s="164"/>
      <c r="I33" s="164"/>
      <c r="J33" s="164"/>
      <c r="K33" s="164"/>
      <c r="L33" s="164">
        <f>L32-L31</f>
        <v>0</v>
      </c>
      <c r="M33" s="164">
        <f>M32-M31</f>
        <v>0</v>
      </c>
      <c r="N33" s="164"/>
      <c r="O33" s="164"/>
      <c r="P33" s="164"/>
      <c r="Q33" s="164"/>
      <c r="R33" s="164">
        <f>R32-R31</f>
        <v>0</v>
      </c>
      <c r="S33" s="164">
        <f>S32-S31</f>
        <v>0</v>
      </c>
      <c r="T33" s="164"/>
      <c r="U33" s="164">
        <f>U32-U31</f>
        <v>0</v>
      </c>
      <c r="V33" s="164">
        <f>V32-V31</f>
        <v>0</v>
      </c>
      <c r="W33" s="164"/>
      <c r="X33" s="164">
        <f>X32-X31</f>
        <v>0</v>
      </c>
      <c r="Y33" s="164">
        <f>Y32-Y31</f>
        <v>0</v>
      </c>
      <c r="Z33" s="164"/>
      <c r="AA33" s="164" t="e">
        <f>AA32-AA31</f>
        <v>#REF!</v>
      </c>
      <c r="AB33" s="164">
        <f>AB32-AB31</f>
        <v>0</v>
      </c>
      <c r="AC33" s="164"/>
      <c r="AD33" s="164">
        <f>AD32-AD31</f>
        <v>0</v>
      </c>
      <c r="AE33" s="164">
        <f>AE32-AE31</f>
        <v>0</v>
      </c>
      <c r="AF33" s="164"/>
      <c r="AG33" s="164">
        <f>AG32-AG31</f>
        <v>0</v>
      </c>
      <c r="AH33" s="164">
        <f>AH32-AH31</f>
        <v>0</v>
      </c>
      <c r="AI33" s="164"/>
      <c r="AJ33" s="164">
        <f>AJ32-AJ31</f>
        <v>0</v>
      </c>
      <c r="AK33" s="164">
        <f>AK32-AK31</f>
        <v>0</v>
      </c>
      <c r="AL33" s="164"/>
      <c r="AM33" s="164">
        <f>AM32-AM31</f>
        <v>0</v>
      </c>
      <c r="AN33" s="164">
        <f>AN32-AN31</f>
        <v>0</v>
      </c>
      <c r="AO33" s="164"/>
      <c r="AP33" s="164" t="e">
        <f t="shared" ref="AP33:AW33" si="61">AP32-AP31</f>
        <v>#REF!</v>
      </c>
      <c r="AQ33" s="164">
        <f t="shared" si="61"/>
        <v>0</v>
      </c>
      <c r="AR33" s="164" t="e">
        <f t="shared" si="61"/>
        <v>#DIV/0!</v>
      </c>
      <c r="AS33" s="164" t="e">
        <f t="shared" si="61"/>
        <v>#REF!</v>
      </c>
      <c r="AT33" s="164" t="e">
        <f t="shared" si="61"/>
        <v>#REF!</v>
      </c>
      <c r="AU33" s="164" t="e">
        <f t="shared" si="61"/>
        <v>#DIV/0!</v>
      </c>
      <c r="AV33" s="164">
        <f t="shared" si="61"/>
        <v>0</v>
      </c>
      <c r="AW33" s="164">
        <f t="shared" si="61"/>
        <v>0</v>
      </c>
      <c r="AX33" s="164"/>
      <c r="AY33" s="164">
        <f>AY32-AY31</f>
        <v>0</v>
      </c>
      <c r="AZ33" s="164">
        <f>AZ32-AZ31</f>
        <v>-7.4999999998226485E-4</v>
      </c>
      <c r="BA33" s="164"/>
      <c r="BB33" s="164" t="e">
        <f>BB32-BB31</f>
        <v>#REF!</v>
      </c>
      <c r="BC33" s="164" t="e">
        <f>BC32-BC31</f>
        <v>#REF!</v>
      </c>
      <c r="BD33" s="164" t="e">
        <f>BD32-BD31</f>
        <v>#REF!</v>
      </c>
      <c r="BE33" s="164">
        <f>BE32-BE31</f>
        <v>0</v>
      </c>
      <c r="BF33" s="164">
        <f>BF32-BF31</f>
        <v>0</v>
      </c>
      <c r="BG33" s="164"/>
      <c r="BH33" s="164" t="e">
        <f>BH32-BH31</f>
        <v>#REF!</v>
      </c>
      <c r="BI33" s="164" t="e">
        <f>BI32-BI31</f>
        <v>#REF!</v>
      </c>
      <c r="BJ33" s="164" t="e">
        <f>BJ32-BJ31</f>
        <v>#REF!</v>
      </c>
      <c r="BK33" s="164">
        <f>BK32-BK31</f>
        <v>0</v>
      </c>
      <c r="BL33" s="164">
        <f>BL32-BL31</f>
        <v>0</v>
      </c>
      <c r="BM33" s="164"/>
      <c r="BN33" s="164" t="e">
        <f t="shared" ref="BN33:BU33" si="62">BN32-BN31</f>
        <v>#REF!</v>
      </c>
      <c r="BO33" s="164" t="e">
        <f t="shared" si="62"/>
        <v>#REF!</v>
      </c>
      <c r="BP33" s="164" t="e">
        <f t="shared" si="62"/>
        <v>#REF!</v>
      </c>
      <c r="BQ33" s="164" t="e">
        <f t="shared" si="62"/>
        <v>#REF!</v>
      </c>
      <c r="BR33" s="164" t="e">
        <f t="shared" si="62"/>
        <v>#REF!</v>
      </c>
      <c r="BS33" s="164" t="e">
        <f t="shared" si="62"/>
        <v>#REF!</v>
      </c>
      <c r="BT33" s="164">
        <f t="shared" si="62"/>
        <v>0</v>
      </c>
      <c r="BU33" s="164">
        <f t="shared" si="62"/>
        <v>0</v>
      </c>
      <c r="BV33" s="164"/>
      <c r="BW33" s="164">
        <f>BW32-BW31</f>
        <v>0</v>
      </c>
      <c r="BX33" s="164">
        <f>BX32-BX31</f>
        <v>0</v>
      </c>
      <c r="BY33" s="164"/>
      <c r="BZ33" s="164" t="e">
        <f t="shared" ref="BZ33:CF33" si="63">BZ32-BZ31</f>
        <v>#REF!</v>
      </c>
      <c r="CA33" s="164" t="e">
        <f t="shared" si="63"/>
        <v>#REF!</v>
      </c>
      <c r="CB33" s="164" t="e">
        <f t="shared" si="63"/>
        <v>#REF!</v>
      </c>
      <c r="CC33" s="164" t="e">
        <f t="shared" si="63"/>
        <v>#REF!</v>
      </c>
      <c r="CD33" s="164" t="e">
        <f t="shared" si="63"/>
        <v>#REF!</v>
      </c>
      <c r="CE33" s="164" t="e">
        <f t="shared" si="63"/>
        <v>#REF!</v>
      </c>
      <c r="CF33" s="164">
        <f t="shared" si="63"/>
        <v>0</v>
      </c>
      <c r="CG33" s="164">
        <f>SUM(CG32-CG31)</f>
        <v>0</v>
      </c>
      <c r="CH33" s="164"/>
      <c r="CI33" s="164">
        <f>CI32-CI31</f>
        <v>0</v>
      </c>
      <c r="CJ33" s="164">
        <f>CJ32-CJ31</f>
        <v>0</v>
      </c>
      <c r="CK33" s="164"/>
      <c r="CL33" s="164">
        <f>CL32-CL31</f>
        <v>0</v>
      </c>
      <c r="CM33" s="164">
        <f>CM32-CM31</f>
        <v>0</v>
      </c>
      <c r="CN33" s="164"/>
      <c r="CO33" s="164">
        <f>CO32-CO31</f>
        <v>0</v>
      </c>
      <c r="CP33" s="164">
        <f>CP32-CP31</f>
        <v>0</v>
      </c>
      <c r="CQ33" s="164"/>
      <c r="CR33" s="164">
        <f>CR32-CR31</f>
        <v>0</v>
      </c>
      <c r="CS33" s="164">
        <f>CS32-CS31</f>
        <v>0</v>
      </c>
      <c r="CT33" s="164"/>
      <c r="CU33" s="164">
        <f>CU32-CU31</f>
        <v>0</v>
      </c>
      <c r="CV33" s="164">
        <f>CV32-CV31</f>
        <v>0</v>
      </c>
      <c r="CW33" s="164"/>
      <c r="CX33" s="164">
        <f>CX32-CX31</f>
        <v>0</v>
      </c>
      <c r="CY33" s="164">
        <f>CY32-CY31</f>
        <v>0</v>
      </c>
      <c r="CZ33" s="164"/>
      <c r="DA33" s="164" t="e">
        <f>DA32-DA31</f>
        <v>#REF!</v>
      </c>
      <c r="DB33" s="164">
        <f>DB32-DB31</f>
        <v>0</v>
      </c>
      <c r="DC33" s="164"/>
      <c r="DD33" s="164" t="e">
        <f t="shared" ref="DD33:DN33" si="64">DD32-DD31</f>
        <v>#REF!</v>
      </c>
      <c r="DE33" s="164" t="e">
        <f t="shared" si="64"/>
        <v>#REF!</v>
      </c>
      <c r="DF33" s="164" t="e">
        <f t="shared" si="64"/>
        <v>#REF!</v>
      </c>
      <c r="DG33" s="164" t="e">
        <f t="shared" si="64"/>
        <v>#REF!</v>
      </c>
      <c r="DH33" s="164" t="e">
        <f t="shared" si="64"/>
        <v>#REF!</v>
      </c>
      <c r="DI33" s="164" t="e">
        <f t="shared" si="64"/>
        <v>#REF!</v>
      </c>
      <c r="DJ33" s="164" t="e">
        <f t="shared" si="64"/>
        <v>#REF!</v>
      </c>
      <c r="DK33" s="164" t="e">
        <f t="shared" si="64"/>
        <v>#REF!</v>
      </c>
      <c r="DL33" s="164">
        <f t="shared" si="64"/>
        <v>0</v>
      </c>
      <c r="DM33" s="164">
        <f t="shared" si="64"/>
        <v>0</v>
      </c>
      <c r="DN33" s="164">
        <f t="shared" si="64"/>
        <v>0</v>
      </c>
      <c r="DO33" s="164"/>
      <c r="DP33" s="164">
        <f>DP32-DP31</f>
        <v>0</v>
      </c>
      <c r="DQ33" s="164">
        <f>DQ32-DQ31</f>
        <v>0</v>
      </c>
      <c r="DR33" s="164"/>
      <c r="DS33" s="164">
        <f>DS32-DS31</f>
        <v>0</v>
      </c>
      <c r="DT33" s="164">
        <f>DT32-DT31</f>
        <v>0</v>
      </c>
      <c r="DU33" s="164"/>
      <c r="DV33" s="164">
        <f>DV32-DV31</f>
        <v>0</v>
      </c>
      <c r="DW33" s="164">
        <f>DW32-DW31</f>
        <v>0</v>
      </c>
      <c r="DX33" s="164"/>
      <c r="DY33" s="164">
        <f>DY32-DY31</f>
        <v>72927</v>
      </c>
      <c r="DZ33" s="164">
        <f>DZ32-DZ31</f>
        <v>0</v>
      </c>
      <c r="EA33" s="164"/>
      <c r="EB33" s="164">
        <f>EB32-EB31</f>
        <v>0</v>
      </c>
      <c r="EC33" s="164">
        <f>EC32-EC31</f>
        <v>0</v>
      </c>
      <c r="ED33" s="164"/>
      <c r="EE33" s="164">
        <f>EE32-EE31</f>
        <v>0</v>
      </c>
      <c r="EF33" s="164">
        <f>EF32-EF31</f>
        <v>0</v>
      </c>
      <c r="EG33" s="164"/>
      <c r="EH33" s="164">
        <f>EH32-EH31</f>
        <v>0</v>
      </c>
      <c r="EI33" s="164">
        <f>EI32-EI31</f>
        <v>0</v>
      </c>
      <c r="EJ33" s="164"/>
      <c r="EK33" s="164">
        <f>EK32-EK31</f>
        <v>0</v>
      </c>
      <c r="EL33" s="164">
        <f>EL32-EL31</f>
        <v>0</v>
      </c>
      <c r="EM33" s="164"/>
      <c r="EN33" s="164">
        <f>EN32-EN31</f>
        <v>0</v>
      </c>
      <c r="EO33" s="164">
        <f>EO32-EO31</f>
        <v>0</v>
      </c>
      <c r="EP33" s="164"/>
      <c r="EQ33" s="164">
        <f>EQ32-EQ31</f>
        <v>0</v>
      </c>
      <c r="ER33" s="164">
        <f>ER32-ER31</f>
        <v>0</v>
      </c>
      <c r="ES33" s="164"/>
      <c r="ET33" s="164">
        <f>ET32-ET31</f>
        <v>0</v>
      </c>
      <c r="EU33" s="164">
        <f>EU32-EU31</f>
        <v>0</v>
      </c>
      <c r="EV33" s="164"/>
      <c r="EW33" s="164">
        <f>EW32-EW31</f>
        <v>0</v>
      </c>
      <c r="EX33" s="164">
        <f>EX32-EX31</f>
        <v>0</v>
      </c>
      <c r="EY33" s="164"/>
      <c r="EZ33" s="164" t="e">
        <f>EZ32-EZ31</f>
        <v>#REF!</v>
      </c>
      <c r="FA33" s="164" t="e">
        <f>FA32-FA31</f>
        <v>#REF!</v>
      </c>
      <c r="FB33" s="164"/>
      <c r="FC33" s="164">
        <f>FC32-FC31</f>
        <v>0</v>
      </c>
      <c r="FD33" s="164">
        <f>FD32-FD31</f>
        <v>9.0949470177292824E-12</v>
      </c>
      <c r="FE33" s="166"/>
    </row>
  </sheetData>
  <customSheetViews>
    <customSheetView guid="{61528DAC-5C4C-48F4-ADE2-8A724B05A086}" scale="70" showPageBreaks="1" printArea="1" hiddenColumns="1" state="hidden" view="pageBreakPreview" topLeftCell="DT4">
      <selection activeCell="EG18" sqref="EG18"/>
      <colBreaks count="4" manualBreakCount="4">
        <brk id="29" max="30" man="1"/>
        <brk id="62" max="30" man="1"/>
        <brk id="101" max="30" man="1"/>
        <brk id="134" max="30" man="1"/>
      </colBreaks>
      <pageMargins left="0.70866141732283472" right="0.19685039370078741" top="0.27559055118110237" bottom="0.31496062992125984" header="0.31496062992125984" footer="0.31496062992125984"/>
      <pageSetup paperSize="9" scale="37" fitToWidth="5" orientation="landscape" r:id="rId1"/>
    </customSheetView>
    <customSheetView guid="{5C539BE6-C8E0-453F-AB5E-9E58094195EA}" scale="70" showPageBreaks="1" printArea="1" hiddenColumns="1" view="pageBreakPreview" topLeftCell="AT7">
      <selection activeCell="BR24" sqref="BR24"/>
      <pageMargins left="0.70866141732283472" right="0.19685039370078741" top="0.28000000000000003" bottom="0.32" header="0.31496062992125984" footer="0.31496062992125984"/>
      <pageSetup paperSize="9" scale="10" fitToWidth="11" orientation="landscape" r:id="rId2"/>
    </customSheetView>
    <customSheetView guid="{42584DC0-1D41-4C93-9B38-C388E7B8DAC4}" scale="75" showPageBreaks="1" printArea="1" hiddenRows="1" hiddenColumns="1" view="pageBreakPreview" topLeftCell="BZ10">
      <selection activeCell="CA17" sqref="CA17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3"/>
    </customSheetView>
    <customSheetView guid="{A54C432C-6C68-4B53-A75C-446EB3A61B2B}" scale="75" showPageBreaks="1" printArea="1" hiddenRows="1" hiddenColumns="1" view="pageBreakPreview" topLeftCell="A10">
      <pane xSplit="2" ySplit="4" topLeftCell="EK20" activePane="bottomRight" state="frozen"/>
      <selection pane="bottomRight" activeCell="EZ35" sqref="EZ35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4"/>
    </customSheetView>
    <customSheetView guid="{1A52382B-3765-4E8C-903F-6B8919B7242E}" scale="75" showPageBreaks="1" printArea="1" hiddenRows="1" hiddenColumns="1" view="pageBreakPreview" topLeftCell="A10">
      <pane xSplit="2" ySplit="4" topLeftCell="EL14" activePane="bottomRight" state="frozen"/>
      <selection pane="bottomRight" activeCell="EX36" sqref="EX36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5"/>
    </customSheetView>
    <customSheetView guid="{B31C8DB7-3E78-4144-A6B5-8DE36DE63F0E}" scale="75" showPageBreaks="1" printArea="1" hiddenColumns="1" view="pageBreakPreview" topLeftCell="A10">
      <pane xSplit="2" ySplit="4" topLeftCell="C14" activePane="bottomRight" state="frozen"/>
      <selection pane="bottomRight" activeCell="EW33" sqref="EW33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6"/>
    </customSheetView>
    <customSheetView guid="{5BFCA170-DEAE-4D2C-98A0-1E68B427AC01}" scale="75" showPageBreaks="1" printArea="1" hiddenColumns="1" view="pageBreakPreview" topLeftCell="A10">
      <pane xSplit="2" ySplit="4" topLeftCell="EB14" activePane="bottomRight" state="frozen"/>
      <selection pane="bottomRight" activeCell="CB18" sqref="CB18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7"/>
    </customSheetView>
    <customSheetView guid="{B30CE22D-C12F-4E12-8BB9-3AAE0A6991CC}" scale="75" showPageBreaks="1" fitToPage="1" printArea="1" hiddenColumns="1" view="pageBreakPreview" topLeftCell="BL4">
      <selection activeCell="CJ14" sqref="CJ14:CJ29"/>
      <colBreaks count="6" manualBreakCount="6">
        <brk id="23" max="30" man="1"/>
        <brk id="41" max="30" man="1"/>
        <brk id="65" max="29" man="1"/>
        <brk id="98" max="30" man="1"/>
        <brk id="122" max="30" man="1"/>
        <brk id="140" max="30" man="1"/>
      </colBreaks>
      <pageMargins left="0.70866141732283472" right="0.19685039370078741" top="0.74803149606299213" bottom="0.74803149606299213" header="0.31496062992125984" footer="0.31496062992125984"/>
      <pageSetup paperSize="9" scale="50" fitToWidth="7" orientation="landscape" r:id="rId8"/>
    </customSheetView>
    <customSheetView guid="{1718F1EE-9F48-4DBE-9531-3B70F9C4A5DD}" scale="75" showPageBreaks="1" printArea="1" hiddenColumns="1" view="pageBreakPreview" topLeftCell="A10">
      <pane xSplit="2" ySplit="4" topLeftCell="C14" activePane="bottomRight" state="frozen"/>
      <selection pane="bottomRight" activeCell="EZ31" sqref="EZ31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9"/>
    </customSheetView>
    <customSheetView guid="{3DCB9AAA-F09C-4EA6-B992-F93E466D374A}" scale="75" showPageBreaks="1" printArea="1" hiddenColumns="1" view="pageBreakPreview" topLeftCell="A10">
      <pane xSplit="2" ySplit="4" topLeftCell="DM14" activePane="bottomRight" state="frozen"/>
      <selection pane="bottomRight" activeCell="DV34" sqref="DV34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10"/>
    </customSheetView>
    <customSheetView guid="{F85EE840-0C31-454A-8951-832C2E9E0600}" scale="70" showPageBreaks="1" printArea="1" hiddenColumns="1" state="hidden" view="pageBreakPreview" topLeftCell="A4">
      <selection activeCell="D73" sqref="D73"/>
      <colBreaks count="5" manualBreakCount="5">
        <brk id="23" max="30" man="1"/>
        <brk id="44" max="30" man="1"/>
        <brk id="86" max="30" man="1"/>
        <brk id="116" max="30" man="1"/>
        <brk id="140" max="30" man="1"/>
      </colBreaks>
      <pageMargins left="0.70866141732283472" right="0.19685039370078741" top="0.28000000000000003" bottom="0.32" header="0.31496062992125984" footer="0.31496062992125984"/>
      <pageSetup paperSize="9" scale="39" fitToWidth="11" orientation="landscape" r:id="rId11"/>
    </customSheetView>
    <customSheetView guid="{F1E84C44-1ACD-474A-BDE0-C7088DB6C590}" scale="70" showPageBreaks="1" printArea="1" hiddenColumns="1" state="hidden" view="pageBreakPreview" topLeftCell="DT4">
      <selection activeCell="EG18" sqref="EG18"/>
      <colBreaks count="4" manualBreakCount="4">
        <brk id="29" max="30" man="1"/>
        <brk id="62" max="30" man="1"/>
        <brk id="101" max="30" man="1"/>
        <brk id="134" max="30" man="1"/>
      </colBreaks>
      <pageMargins left="0.70866141732283472" right="0.19685039370078741" top="0.27559055118110237" bottom="0.31496062992125984" header="0.31496062992125984" footer="0.31496062992125984"/>
      <pageSetup paperSize="9" scale="37" fitToWidth="5" orientation="landscape" r:id="rId12"/>
    </customSheetView>
  </customSheetViews>
  <mergeCells count="69">
    <mergeCell ref="CU9:CW11"/>
    <mergeCell ref="DA9:DC11"/>
    <mergeCell ref="DJ9:DL11"/>
    <mergeCell ref="EH9:EJ11"/>
    <mergeCell ref="DS11:DU11"/>
    <mergeCell ref="EB11:ED11"/>
    <mergeCell ref="FC7:FE11"/>
    <mergeCell ref="DP8:FB8"/>
    <mergeCell ref="DM7:DO11"/>
    <mergeCell ref="DV11:DX11"/>
    <mergeCell ref="DY11:EA11"/>
    <mergeCell ref="EZ9:FB11"/>
    <mergeCell ref="EK9:EM11"/>
    <mergeCell ref="DP7:FB7"/>
    <mergeCell ref="DP9:DR11"/>
    <mergeCell ref="EW9:EY11"/>
    <mergeCell ref="ET9:EV11"/>
    <mergeCell ref="DS9:ED9"/>
    <mergeCell ref="EE9:EG11"/>
    <mergeCell ref="EN9:EP11"/>
    <mergeCell ref="EQ9:ES11"/>
    <mergeCell ref="A31:B31"/>
    <mergeCell ref="BZ9:CB11"/>
    <mergeCell ref="BT9:BV11"/>
    <mergeCell ref="BK9:BM11"/>
    <mergeCell ref="BN9:BP11"/>
    <mergeCell ref="AG9:AI11"/>
    <mergeCell ref="A7:A12"/>
    <mergeCell ref="R9:T11"/>
    <mergeCell ref="X9:Z11"/>
    <mergeCell ref="BW9:BY11"/>
    <mergeCell ref="AS9:AU11"/>
    <mergeCell ref="AJ9:AL11"/>
    <mergeCell ref="AM9:AO11"/>
    <mergeCell ref="BQ9:BS11"/>
    <mergeCell ref="AP9:AR11"/>
    <mergeCell ref="AV9:AX11"/>
    <mergeCell ref="AJ1:AL1"/>
    <mergeCell ref="L8:BD8"/>
    <mergeCell ref="AJ2:AL2"/>
    <mergeCell ref="AJ3:AL3"/>
    <mergeCell ref="AD1:AF1"/>
    <mergeCell ref="B5:AF5"/>
    <mergeCell ref="L6:AD6"/>
    <mergeCell ref="B4:AF4"/>
    <mergeCell ref="B7:B12"/>
    <mergeCell ref="C7:E11"/>
    <mergeCell ref="U9:W11"/>
    <mergeCell ref="AA9:AC11"/>
    <mergeCell ref="AD9:AF11"/>
    <mergeCell ref="F8:H11"/>
    <mergeCell ref="AD3:AF3"/>
    <mergeCell ref="L9:N11"/>
    <mergeCell ref="DJ8:DL8"/>
    <mergeCell ref="BE9:BG11"/>
    <mergeCell ref="BB9:BD11"/>
    <mergeCell ref="AY9:BA11"/>
    <mergeCell ref="BH9:BJ11"/>
    <mergeCell ref="CO9:CQ11"/>
    <mergeCell ref="CR9:CT11"/>
    <mergeCell ref="CX9:CZ11"/>
    <mergeCell ref="CC9:CE11"/>
    <mergeCell ref="DG9:DI11"/>
    <mergeCell ref="CF8:CH11"/>
    <mergeCell ref="CI8:CT8"/>
    <mergeCell ref="DD8:DF11"/>
    <mergeCell ref="CI9:CK11"/>
    <mergeCell ref="CL9:CN11"/>
    <mergeCell ref="DG8:DI8"/>
  </mergeCells>
  <phoneticPr fontId="14" type="noConversion"/>
  <pageMargins left="0.70866141732283472" right="0.19685039370078741" top="0.27559055118110237" bottom="0.31496062992125984" header="0.31496062992125984" footer="0.31496062992125984"/>
  <pageSetup paperSize="9" scale="37" fitToWidth="5" orientation="landscape" r:id="rId13"/>
  <colBreaks count="4" manualBreakCount="4">
    <brk id="29" max="30" man="1"/>
    <brk id="62" max="30" man="1"/>
    <brk id="101" max="30" man="1"/>
    <brk id="134" max="30" man="1"/>
  </colBreaks>
</worksheet>
</file>

<file path=xl/worksheets/sheet20.xml><?xml version="1.0" encoding="utf-8"?>
<worksheet xmlns="http://schemas.openxmlformats.org/spreadsheetml/2006/main" xmlns:r="http://schemas.openxmlformats.org/officeDocument/2006/relationships">
  <dimension ref="A1:H101"/>
  <sheetViews>
    <sheetView view="pageBreakPreview" zoomScale="70" zoomScaleNormal="100" zoomScaleSheetLayoutView="70" workbookViewId="0">
      <selection activeCell="F37" sqref="F37"/>
    </sheetView>
  </sheetViews>
  <sheetFormatPr defaultRowHeight="15.75"/>
  <cols>
    <col min="1" max="1" width="14.7109375" style="58" customWidth="1"/>
    <col min="2" max="2" width="58.85546875" style="59" customWidth="1"/>
    <col min="3" max="3" width="19.42578125" style="62" customWidth="1"/>
    <col min="4" max="4" width="17" style="62" customWidth="1"/>
    <col min="5" max="5" width="10.85546875" style="62" customWidth="1"/>
    <col min="6" max="6" width="13.710937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 ht="19.5" customHeight="1">
      <c r="A1" s="595" t="s">
        <v>411</v>
      </c>
      <c r="B1" s="595"/>
      <c r="C1" s="595"/>
      <c r="D1" s="595"/>
      <c r="E1" s="595"/>
      <c r="F1" s="595"/>
    </row>
    <row r="2" spans="1:6">
      <c r="A2" s="595"/>
      <c r="B2" s="595"/>
      <c r="C2" s="595"/>
      <c r="D2" s="595"/>
      <c r="E2" s="595"/>
      <c r="F2" s="595"/>
    </row>
    <row r="3" spans="1:6" ht="47.25" customHeight="1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 ht="17.25" customHeight="1">
      <c r="A4" s="3"/>
      <c r="B4" s="4" t="s">
        <v>4</v>
      </c>
      <c r="C4" s="5">
        <f>C5+C12+C14+C17+C7</f>
        <v>1525.98</v>
      </c>
      <c r="D4" s="5">
        <f>D5+D12+D14+D17+D7</f>
        <v>1590.7845299999999</v>
      </c>
      <c r="E4" s="5">
        <f>SUM(D4/C4*100)</f>
        <v>104.24674831911295</v>
      </c>
      <c r="F4" s="5">
        <f>SUM(D4-C4)</f>
        <v>64.804529999999886</v>
      </c>
    </row>
    <row r="5" spans="1:6" s="6" customFormat="1">
      <c r="A5" s="3">
        <v>1010000000</v>
      </c>
      <c r="B5" s="4" t="s">
        <v>5</v>
      </c>
      <c r="C5" s="5">
        <f>C6</f>
        <v>120</v>
      </c>
      <c r="D5" s="5">
        <f>D6</f>
        <v>91.677109999999999</v>
      </c>
      <c r="E5" s="5">
        <f t="shared" ref="E5:E49" si="0">SUM(D5/C5*100)</f>
        <v>76.397591666666671</v>
      </c>
      <c r="F5" s="5">
        <f t="shared" ref="F5:F49" si="1">SUM(D5-C5)</f>
        <v>-28.322890000000001</v>
      </c>
    </row>
    <row r="6" spans="1:6">
      <c r="A6" s="7">
        <v>1010200001</v>
      </c>
      <c r="B6" s="8" t="s">
        <v>220</v>
      </c>
      <c r="C6" s="9">
        <v>120</v>
      </c>
      <c r="D6" s="10">
        <v>91.677109999999999</v>
      </c>
      <c r="E6" s="9">
        <f t="shared" ref="E6:E11" si="2">SUM(D6/C6*100)</f>
        <v>76.397591666666671</v>
      </c>
      <c r="F6" s="9">
        <f t="shared" si="1"/>
        <v>-28.322890000000001</v>
      </c>
    </row>
    <row r="7" spans="1:6" ht="31.5">
      <c r="A7" s="3">
        <v>1030000000</v>
      </c>
      <c r="B7" s="13" t="s">
        <v>259</v>
      </c>
      <c r="C7" s="5">
        <f>C8+C10+C9</f>
        <v>547.98</v>
      </c>
      <c r="D7" s="5">
        <f>D8+D10+D9+D11</f>
        <v>647.85488999999995</v>
      </c>
      <c r="E7" s="5">
        <f t="shared" si="2"/>
        <v>118.22601007336033</v>
      </c>
      <c r="F7" s="5">
        <f t="shared" si="1"/>
        <v>99.874889999999937</v>
      </c>
    </row>
    <row r="8" spans="1:6">
      <c r="A8" s="7">
        <v>1030223001</v>
      </c>
      <c r="B8" s="8" t="s">
        <v>261</v>
      </c>
      <c r="C8" s="9">
        <v>204.39599999999999</v>
      </c>
      <c r="D8" s="10">
        <v>324.77418999999998</v>
      </c>
      <c r="E8" s="9">
        <f t="shared" si="2"/>
        <v>158.8945918706824</v>
      </c>
      <c r="F8" s="9">
        <f t="shared" si="1"/>
        <v>120.37818999999999</v>
      </c>
    </row>
    <row r="9" spans="1:6">
      <c r="A9" s="7">
        <v>1030224001</v>
      </c>
      <c r="B9" s="8" t="s">
        <v>267</v>
      </c>
      <c r="C9" s="9">
        <v>2.1920000000000002</v>
      </c>
      <c r="D9" s="10">
        <v>1.75431</v>
      </c>
      <c r="E9" s="9">
        <f t="shared" si="2"/>
        <v>80.0323905109489</v>
      </c>
      <c r="F9" s="9">
        <f t="shared" si="1"/>
        <v>-0.43769000000000013</v>
      </c>
    </row>
    <row r="10" spans="1:6">
      <c r="A10" s="7">
        <v>1030225001</v>
      </c>
      <c r="B10" s="8" t="s">
        <v>260</v>
      </c>
      <c r="C10" s="9">
        <v>341.392</v>
      </c>
      <c r="D10" s="10">
        <v>358.58740999999998</v>
      </c>
      <c r="E10" s="9">
        <f t="shared" si="2"/>
        <v>105.03685206448891</v>
      </c>
      <c r="F10" s="9">
        <f t="shared" si="1"/>
        <v>17.195409999999981</v>
      </c>
    </row>
    <row r="11" spans="1:6">
      <c r="A11" s="7">
        <v>1030226001</v>
      </c>
      <c r="B11" s="8" t="s">
        <v>269</v>
      </c>
      <c r="C11" s="9">
        <v>0</v>
      </c>
      <c r="D11" s="10">
        <v>-37.261020000000002</v>
      </c>
      <c r="E11" s="9" t="e">
        <f t="shared" si="2"/>
        <v>#DIV/0!</v>
      </c>
      <c r="F11" s="9">
        <f t="shared" si="1"/>
        <v>-37.261020000000002</v>
      </c>
    </row>
    <row r="12" spans="1:6" s="6" customFormat="1">
      <c r="A12" s="3">
        <v>1050000000</v>
      </c>
      <c r="B12" s="4" t="s">
        <v>6</v>
      </c>
      <c r="C12" s="5">
        <f>SUM(C13:C13)</f>
        <v>10</v>
      </c>
      <c r="D12" s="5">
        <f>SUM(D13:D13)</f>
        <v>0.26638000000000001</v>
      </c>
      <c r="E12" s="5">
        <f t="shared" si="0"/>
        <v>2.6638000000000002</v>
      </c>
      <c r="F12" s="5">
        <f t="shared" si="1"/>
        <v>-9.7336200000000002</v>
      </c>
    </row>
    <row r="13" spans="1:6" ht="15.75" customHeight="1">
      <c r="A13" s="7">
        <v>1050300000</v>
      </c>
      <c r="B13" s="11" t="s">
        <v>221</v>
      </c>
      <c r="C13" s="12">
        <v>10</v>
      </c>
      <c r="D13" s="10">
        <v>0.26638000000000001</v>
      </c>
      <c r="E13" s="9">
        <f t="shared" si="0"/>
        <v>2.6638000000000002</v>
      </c>
      <c r="F13" s="9">
        <f t="shared" si="1"/>
        <v>-9.7336200000000002</v>
      </c>
    </row>
    <row r="14" spans="1:6" s="6" customFormat="1" ht="15.75" customHeight="1">
      <c r="A14" s="3">
        <v>1060000000</v>
      </c>
      <c r="B14" s="4" t="s">
        <v>129</v>
      </c>
      <c r="C14" s="5">
        <f>C15+C16</f>
        <v>843</v>
      </c>
      <c r="D14" s="5">
        <f>D15+D16</f>
        <v>849.89615000000003</v>
      </c>
      <c r="E14" s="5">
        <f t="shared" si="0"/>
        <v>100.81804863582444</v>
      </c>
      <c r="F14" s="5">
        <f t="shared" si="1"/>
        <v>6.8961500000000342</v>
      </c>
    </row>
    <row r="15" spans="1:6" s="6" customFormat="1" ht="15.75" customHeight="1">
      <c r="A15" s="7">
        <v>1060100000</v>
      </c>
      <c r="B15" s="11" t="s">
        <v>8</v>
      </c>
      <c r="C15" s="9">
        <v>323</v>
      </c>
      <c r="D15" s="10">
        <v>296.83465000000001</v>
      </c>
      <c r="E15" s="9">
        <f t="shared" si="0"/>
        <v>91.899272445820429</v>
      </c>
      <c r="F15" s="9">
        <f>SUM(D15-C15)</f>
        <v>-26.165349999999989</v>
      </c>
    </row>
    <row r="16" spans="1:6" ht="15.75" customHeight="1">
      <c r="A16" s="7">
        <v>1060600000</v>
      </c>
      <c r="B16" s="11" t="s">
        <v>7</v>
      </c>
      <c r="C16" s="9">
        <v>520</v>
      </c>
      <c r="D16" s="10">
        <v>553.06150000000002</v>
      </c>
      <c r="E16" s="9">
        <f t="shared" si="0"/>
        <v>106.35798076923078</v>
      </c>
      <c r="F16" s="9">
        <f t="shared" si="1"/>
        <v>33.061500000000024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1.0900000000000001</v>
      </c>
      <c r="E17" s="5">
        <f t="shared" si="0"/>
        <v>21.800000000000004</v>
      </c>
      <c r="F17" s="5">
        <f t="shared" si="1"/>
        <v>-3.91</v>
      </c>
    </row>
    <row r="18" spans="1:6">
      <c r="A18" s="7">
        <v>1080400001</v>
      </c>
      <c r="B18" s="8" t="s">
        <v>219</v>
      </c>
      <c r="C18" s="9">
        <v>5</v>
      </c>
      <c r="D18" s="10">
        <v>1.0900000000000001</v>
      </c>
      <c r="E18" s="9">
        <f t="shared" si="0"/>
        <v>21.800000000000004</v>
      </c>
      <c r="F18" s="9">
        <f t="shared" si="1"/>
        <v>-3.91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1.5" hidden="1">
      <c r="A20" s="3">
        <v>1090000000</v>
      </c>
      <c r="B20" s="13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224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C26+C29+C31+C34+C36</f>
        <v>1145.8462399999999</v>
      </c>
      <c r="D25" s="5">
        <f>D26+D29+D31+D34+D36</f>
        <v>1755.0107799999998</v>
      </c>
      <c r="E25" s="5">
        <f t="shared" si="0"/>
        <v>153.16285193727214</v>
      </c>
      <c r="F25" s="5">
        <f t="shared" si="1"/>
        <v>609.16453999999999</v>
      </c>
    </row>
    <row r="26" spans="1:6" s="6" customFormat="1" ht="32.25" customHeight="1">
      <c r="A26" s="3">
        <v>1110000000</v>
      </c>
      <c r="B26" s="13" t="s">
        <v>122</v>
      </c>
      <c r="C26" s="5">
        <f>C27+C28</f>
        <v>320</v>
      </c>
      <c r="D26" s="5">
        <f>D27</f>
        <v>487.66397999999998</v>
      </c>
      <c r="E26" s="5">
        <f t="shared" si="0"/>
        <v>152.39499375</v>
      </c>
      <c r="F26" s="5">
        <f t="shared" si="1"/>
        <v>167.66397999999998</v>
      </c>
    </row>
    <row r="27" spans="1:6" ht="15" customHeight="1">
      <c r="A27" s="16">
        <v>1110502510</v>
      </c>
      <c r="B27" s="17" t="s">
        <v>217</v>
      </c>
      <c r="C27" s="12">
        <v>320</v>
      </c>
      <c r="D27" s="10">
        <v>487.66397999999998</v>
      </c>
      <c r="E27" s="5">
        <f t="shared" si="0"/>
        <v>152.39499375</v>
      </c>
      <c r="F27" s="9">
        <f t="shared" si="1"/>
        <v>167.66397999999998</v>
      </c>
    </row>
    <row r="28" spans="1:6" ht="19.5" hidden="1" customHeight="1">
      <c r="A28" s="7">
        <v>1110503505</v>
      </c>
      <c r="B28" s="11" t="s">
        <v>216</v>
      </c>
      <c r="C28" s="12">
        <v>0</v>
      </c>
      <c r="D28" s="10"/>
      <c r="E28" s="9" t="e">
        <f t="shared" si="0"/>
        <v>#DIV/0!</v>
      </c>
      <c r="F28" s="9">
        <f t="shared" si="1"/>
        <v>0</v>
      </c>
    </row>
    <row r="29" spans="1:6" s="15" customFormat="1" ht="31.5">
      <c r="A29" s="3">
        <v>1130000000</v>
      </c>
      <c r="B29" s="13" t="s">
        <v>124</v>
      </c>
      <c r="C29" s="5">
        <f>C30</f>
        <v>0</v>
      </c>
      <c r="D29" s="5">
        <f>D30</f>
        <v>0</v>
      </c>
      <c r="E29" s="5" t="e">
        <f t="shared" si="0"/>
        <v>#DIV/0!</v>
      </c>
      <c r="F29" s="5">
        <f t="shared" si="1"/>
        <v>0</v>
      </c>
    </row>
    <row r="30" spans="1:6">
      <c r="A30" s="7">
        <v>1130305005</v>
      </c>
      <c r="B30" s="8" t="s">
        <v>215</v>
      </c>
      <c r="C30" s="9">
        <v>0</v>
      </c>
      <c r="D30" s="10">
        <v>0</v>
      </c>
      <c r="E30" s="9" t="e">
        <f t="shared" si="0"/>
        <v>#DIV/0!</v>
      </c>
      <c r="F30" s="9">
        <f t="shared" si="1"/>
        <v>0</v>
      </c>
    </row>
    <row r="31" spans="1:6" ht="33" customHeight="1">
      <c r="A31" s="107">
        <v>1140000000</v>
      </c>
      <c r="B31" s="108" t="s">
        <v>125</v>
      </c>
      <c r="C31" s="5">
        <f>C33+C32</f>
        <v>0</v>
      </c>
      <c r="D31" s="5">
        <f>D33+D32</f>
        <v>0</v>
      </c>
      <c r="E31" s="5" t="e">
        <f t="shared" si="0"/>
        <v>#DIV/0!</v>
      </c>
      <c r="F31" s="5">
        <f t="shared" si="1"/>
        <v>0</v>
      </c>
    </row>
    <row r="32" spans="1:6" ht="14.25" customHeight="1">
      <c r="A32" s="16">
        <v>1140200000</v>
      </c>
      <c r="B32" s="18" t="s">
        <v>213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8" ht="17.25" customHeight="1">
      <c r="A33" s="7">
        <v>1140600000</v>
      </c>
      <c r="B33" s="8" t="s">
        <v>214</v>
      </c>
      <c r="C33" s="9"/>
      <c r="D33" s="10">
        <v>0</v>
      </c>
      <c r="E33" s="9" t="e">
        <f t="shared" si="0"/>
        <v>#DIV/0!</v>
      </c>
      <c r="F33" s="9">
        <f t="shared" si="1"/>
        <v>0</v>
      </c>
    </row>
    <row r="34" spans="1:8" ht="18.75" customHeight="1">
      <c r="A34" s="3">
        <v>1160000000</v>
      </c>
      <c r="B34" s="13" t="s">
        <v>236</v>
      </c>
      <c r="C34" s="5">
        <f>C35</f>
        <v>0</v>
      </c>
      <c r="D34" s="5">
        <f>SUM(D35)</f>
        <v>41.4968</v>
      </c>
      <c r="E34" s="5" t="e">
        <f t="shared" si="0"/>
        <v>#DIV/0!</v>
      </c>
      <c r="F34" s="5">
        <f t="shared" si="1"/>
        <v>41.4968</v>
      </c>
    </row>
    <row r="35" spans="1:8" ht="36.75" customHeight="1">
      <c r="A35" s="7">
        <v>1160701010</v>
      </c>
      <c r="B35" s="8" t="s">
        <v>405</v>
      </c>
      <c r="C35" s="9">
        <v>0</v>
      </c>
      <c r="D35" s="9">
        <v>41.4968</v>
      </c>
      <c r="E35" s="9" t="e">
        <f t="shared" si="0"/>
        <v>#DIV/0!</v>
      </c>
      <c r="F35" s="9">
        <f t="shared" si="1"/>
        <v>41.4968</v>
      </c>
    </row>
    <row r="36" spans="1:8" ht="18.75" customHeight="1">
      <c r="A36" s="3">
        <v>1170000000</v>
      </c>
      <c r="B36" s="4" t="s">
        <v>212</v>
      </c>
      <c r="C36" s="5">
        <f>SUM(C37)</f>
        <v>825.84623999999997</v>
      </c>
      <c r="D36" s="5">
        <f>SUM(D37)</f>
        <v>1225.8499999999999</v>
      </c>
      <c r="E36" s="9"/>
      <c r="F36" s="9"/>
    </row>
    <row r="37" spans="1:8" ht="27" customHeight="1">
      <c r="A37" s="7">
        <v>1171503010</v>
      </c>
      <c r="B37" s="11" t="s">
        <v>407</v>
      </c>
      <c r="C37" s="9">
        <v>825.84623999999997</v>
      </c>
      <c r="D37" s="10">
        <v>1225.8499999999999</v>
      </c>
      <c r="E37" s="9">
        <f t="shared" si="0"/>
        <v>148.43562162370563</v>
      </c>
      <c r="F37" s="9">
        <f t="shared" si="1"/>
        <v>400.00375999999994</v>
      </c>
    </row>
    <row r="38" spans="1:8" s="6" customFormat="1" ht="15" customHeight="1">
      <c r="A38" s="3">
        <v>1000000000</v>
      </c>
      <c r="B38" s="4" t="s">
        <v>16</v>
      </c>
      <c r="C38" s="125">
        <f>SUM(C4,C25)</f>
        <v>2671.8262399999999</v>
      </c>
      <c r="D38" s="125">
        <f>D4+D25</f>
        <v>3345.7953099999995</v>
      </c>
      <c r="E38" s="5">
        <f t="shared" si="0"/>
        <v>125.22503372075573</v>
      </c>
      <c r="F38" s="5">
        <f t="shared" si="1"/>
        <v>673.96906999999965</v>
      </c>
    </row>
    <row r="39" spans="1:8" s="6" customFormat="1">
      <c r="A39" s="3">
        <v>2000000000</v>
      </c>
      <c r="B39" s="4" t="s">
        <v>17</v>
      </c>
      <c r="C39" s="5">
        <f>C40+C42+C43+C45+C46+C47+C41</f>
        <v>11975.50999</v>
      </c>
      <c r="D39" s="5">
        <f>D40+D42+D43+D45+D46+D47+D41</f>
        <v>11244.602559999999</v>
      </c>
      <c r="E39" s="5">
        <f t="shared" si="0"/>
        <v>93.896648822385558</v>
      </c>
      <c r="F39" s="5">
        <f t="shared" si="1"/>
        <v>-730.90743000000111</v>
      </c>
      <c r="G39" s="19"/>
    </row>
    <row r="40" spans="1:8" ht="14.25" customHeight="1">
      <c r="A40" s="16">
        <v>2021000000</v>
      </c>
      <c r="B40" s="17" t="s">
        <v>18</v>
      </c>
      <c r="C40" s="12">
        <v>2129.1</v>
      </c>
      <c r="D40" s="253">
        <v>2129.1</v>
      </c>
      <c r="E40" s="9">
        <f t="shared" si="0"/>
        <v>100</v>
      </c>
      <c r="F40" s="9">
        <f t="shared" si="1"/>
        <v>0</v>
      </c>
    </row>
    <row r="41" spans="1:8" ht="15.75" hidden="1" customHeight="1">
      <c r="A41" s="16">
        <v>2021500200</v>
      </c>
      <c r="B41" s="17" t="s">
        <v>223</v>
      </c>
      <c r="C41" s="12"/>
      <c r="D41" s="20">
        <v>0</v>
      </c>
      <c r="E41" s="9" t="e">
        <f t="shared" si="0"/>
        <v>#DIV/0!</v>
      </c>
      <c r="F41" s="9">
        <f t="shared" si="1"/>
        <v>0</v>
      </c>
    </row>
    <row r="42" spans="1:8">
      <c r="A42" s="16">
        <v>2022000000</v>
      </c>
      <c r="B42" s="17" t="s">
        <v>19</v>
      </c>
      <c r="C42" s="12">
        <v>6333.7063699999999</v>
      </c>
      <c r="D42" s="10">
        <v>5921.0460800000001</v>
      </c>
      <c r="E42" s="9">
        <f t="shared" si="0"/>
        <v>93.484694965421966</v>
      </c>
      <c r="F42" s="9">
        <f t="shared" si="1"/>
        <v>-412.6602899999998</v>
      </c>
    </row>
    <row r="43" spans="1:8" ht="13.5" customHeight="1">
      <c r="A43" s="16">
        <v>2023000000</v>
      </c>
      <c r="B43" s="17" t="s">
        <v>20</v>
      </c>
      <c r="C43" s="12">
        <v>44.321980000000003</v>
      </c>
      <c r="D43" s="180">
        <v>44.321980000000003</v>
      </c>
      <c r="E43" s="9">
        <f t="shared" si="0"/>
        <v>100</v>
      </c>
      <c r="F43" s="9">
        <f t="shared" si="1"/>
        <v>0</v>
      </c>
    </row>
    <row r="44" spans="1:8" hidden="1">
      <c r="A44" s="16">
        <v>2070503010</v>
      </c>
      <c r="B44" s="17" t="s">
        <v>252</v>
      </c>
      <c r="C44" s="12">
        <v>0</v>
      </c>
      <c r="D44" s="180">
        <v>0</v>
      </c>
      <c r="E44" s="9" t="e">
        <f t="shared" si="0"/>
        <v>#DIV/0!</v>
      </c>
      <c r="F44" s="9">
        <f t="shared" si="1"/>
        <v>0</v>
      </c>
    </row>
    <row r="45" spans="1:8" ht="27.75" customHeight="1">
      <c r="A45" s="16">
        <v>2024000000</v>
      </c>
      <c r="B45" s="17" t="s">
        <v>21</v>
      </c>
      <c r="C45" s="12">
        <v>3468.3816400000001</v>
      </c>
      <c r="D45" s="181">
        <v>3150.1345000000001</v>
      </c>
      <c r="E45" s="9">
        <f t="shared" si="0"/>
        <v>90.824333276080893</v>
      </c>
      <c r="F45" s="9">
        <f t="shared" si="1"/>
        <v>-318.24713999999994</v>
      </c>
    </row>
    <row r="46" spans="1:8" ht="18" customHeight="1">
      <c r="A46" s="16">
        <v>2070500000</v>
      </c>
      <c r="B46" s="18" t="s">
        <v>276</v>
      </c>
      <c r="C46" s="12"/>
      <c r="D46" s="181"/>
      <c r="E46" s="9" t="e">
        <f>SUM(D46/C46*100)</f>
        <v>#DIV/0!</v>
      </c>
      <c r="F46" s="9">
        <f t="shared" si="1"/>
        <v>0</v>
      </c>
      <c r="G46" s="237"/>
      <c r="H46" s="237"/>
    </row>
    <row r="47" spans="1:8" ht="15.75" hidden="1" customHeight="1">
      <c r="A47" s="7">
        <v>2190500005</v>
      </c>
      <c r="B47" s="11" t="s">
        <v>23</v>
      </c>
      <c r="C47" s="14"/>
      <c r="D47" s="14"/>
      <c r="E47" s="5"/>
      <c r="F47" s="5">
        <f>SUM(D47-C47)</f>
        <v>0</v>
      </c>
    </row>
    <row r="48" spans="1:8" s="6" customFormat="1" ht="31.5" hidden="1">
      <c r="A48" s="3">
        <v>3000000000</v>
      </c>
      <c r="B48" s="13" t="s">
        <v>24</v>
      </c>
      <c r="C48" s="184">
        <v>0</v>
      </c>
      <c r="D48" s="14">
        <v>0</v>
      </c>
      <c r="E48" s="5" t="e">
        <f t="shared" si="0"/>
        <v>#DIV/0!</v>
      </c>
      <c r="F48" s="5">
        <f t="shared" si="1"/>
        <v>0</v>
      </c>
    </row>
    <row r="49" spans="1:8" s="6" customFormat="1" ht="15" customHeight="1">
      <c r="A49" s="3"/>
      <c r="B49" s="4" t="s">
        <v>25</v>
      </c>
      <c r="C49" s="370">
        <f>SUM(C38,C39,C48)</f>
        <v>14647.336230000001</v>
      </c>
      <c r="D49" s="371">
        <f>D38+D39</f>
        <v>14590.397869999999</v>
      </c>
      <c r="E49" s="5">
        <f t="shared" si="0"/>
        <v>99.611271571117598</v>
      </c>
      <c r="F49" s="5">
        <f t="shared" si="1"/>
        <v>-56.938360000001921</v>
      </c>
      <c r="G49" s="193"/>
      <c r="H49" s="193"/>
    </row>
    <row r="50" spans="1:8" s="6" customFormat="1">
      <c r="A50" s="3"/>
      <c r="B50" s="21" t="s">
        <v>299</v>
      </c>
      <c r="C50" s="240">
        <f>C49-C96</f>
        <v>-378.59134999999696</v>
      </c>
      <c r="D50" s="240">
        <f>D49-D96</f>
        <v>656.86254000000008</v>
      </c>
      <c r="E50" s="22"/>
      <c r="F50" s="22"/>
    </row>
    <row r="51" spans="1:8" ht="8.25" customHeight="1">
      <c r="A51" s="23"/>
      <c r="B51" s="24"/>
      <c r="C51" s="208"/>
      <c r="D51" s="208"/>
      <c r="E51" s="26"/>
      <c r="F51" s="27"/>
    </row>
    <row r="52" spans="1:8" ht="50.25" customHeight="1">
      <c r="A52" s="28" t="s">
        <v>0</v>
      </c>
      <c r="B52" s="28" t="s">
        <v>26</v>
      </c>
      <c r="C52" s="72" t="s">
        <v>395</v>
      </c>
      <c r="D52" s="399" t="s">
        <v>410</v>
      </c>
      <c r="E52" s="72" t="s">
        <v>2</v>
      </c>
      <c r="F52" s="73" t="s">
        <v>3</v>
      </c>
    </row>
    <row r="53" spans="1:8" ht="18" customHeight="1">
      <c r="A53" s="29">
        <v>1</v>
      </c>
      <c r="B53" s="28">
        <v>2</v>
      </c>
      <c r="C53" s="86">
        <v>3</v>
      </c>
      <c r="D53" s="86">
        <v>4</v>
      </c>
      <c r="E53" s="86">
        <v>5</v>
      </c>
      <c r="F53" s="86">
        <v>6</v>
      </c>
    </row>
    <row r="54" spans="1:8" s="6" customFormat="1">
      <c r="A54" s="30" t="s">
        <v>27</v>
      </c>
      <c r="B54" s="31" t="s">
        <v>28</v>
      </c>
      <c r="C54" s="32">
        <f>C55+C56+C57+C58+C59+C61+C60</f>
        <v>1586.1167099999998</v>
      </c>
      <c r="D54" s="32">
        <f>D55+D56+D57+D58+D59+D61+D60</f>
        <v>1449.2165100000002</v>
      </c>
      <c r="E54" s="34">
        <f>SUM(D54/C54*100)</f>
        <v>91.368844478033424</v>
      </c>
      <c r="F54" s="34">
        <f>SUM(D54-C54)</f>
        <v>-136.90019999999959</v>
      </c>
    </row>
    <row r="55" spans="1:8" s="6" customFormat="1" ht="31.5" hidden="1">
      <c r="A55" s="35" t="s">
        <v>29</v>
      </c>
      <c r="B55" s="36" t="s">
        <v>30</v>
      </c>
      <c r="C55" s="37"/>
      <c r="D55" s="37"/>
      <c r="E55" s="38"/>
      <c r="F55" s="38"/>
    </row>
    <row r="56" spans="1:8" ht="20.25" customHeight="1">
      <c r="A56" s="35" t="s">
        <v>31</v>
      </c>
      <c r="B56" s="39" t="s">
        <v>32</v>
      </c>
      <c r="C56" s="37">
        <v>1492.4967099999999</v>
      </c>
      <c r="D56" s="37">
        <v>1365.5965100000001</v>
      </c>
      <c r="E56" s="38">
        <f t="shared" ref="E56:E96" si="3">SUM(D56/C56*100)</f>
        <v>91.497455294223073</v>
      </c>
      <c r="F56" s="38">
        <f t="shared" ref="F56:F96" si="4">SUM(D56-C56)</f>
        <v>-126.90019999999981</v>
      </c>
    </row>
    <row r="57" spans="1:8" ht="16.5" hidden="1" customHeight="1">
      <c r="A57" s="35" t="s">
        <v>33</v>
      </c>
      <c r="B57" s="39" t="s">
        <v>34</v>
      </c>
      <c r="C57" s="37"/>
      <c r="D57" s="37"/>
      <c r="E57" s="38"/>
      <c r="F57" s="38">
        <f t="shared" si="4"/>
        <v>0</v>
      </c>
    </row>
    <row r="58" spans="1:8" ht="31.5" hidden="1" customHeight="1">
      <c r="A58" s="35" t="s">
        <v>35</v>
      </c>
      <c r="B58" s="39" t="s">
        <v>36</v>
      </c>
      <c r="C58" s="37"/>
      <c r="D58" s="37"/>
      <c r="E58" s="38" t="e">
        <f t="shared" si="3"/>
        <v>#DIV/0!</v>
      </c>
      <c r="F58" s="38">
        <f t="shared" si="4"/>
        <v>0</v>
      </c>
    </row>
    <row r="59" spans="1:8" ht="18.75" customHeight="1">
      <c r="A59" s="35" t="s">
        <v>37</v>
      </c>
      <c r="B59" s="39" t="s">
        <v>38</v>
      </c>
      <c r="C59" s="37"/>
      <c r="D59" s="37">
        <v>0</v>
      </c>
      <c r="E59" s="38" t="e">
        <f t="shared" si="3"/>
        <v>#DIV/0!</v>
      </c>
      <c r="F59" s="38">
        <f t="shared" si="4"/>
        <v>0</v>
      </c>
    </row>
    <row r="60" spans="1:8" ht="13.5" customHeight="1">
      <c r="A60" s="35" t="s">
        <v>39</v>
      </c>
      <c r="B60" s="39" t="s">
        <v>40</v>
      </c>
      <c r="C60" s="40">
        <v>5</v>
      </c>
      <c r="D60" s="40">
        <v>0</v>
      </c>
      <c r="E60" s="38">
        <f t="shared" si="3"/>
        <v>0</v>
      </c>
      <c r="F60" s="38">
        <f t="shared" si="4"/>
        <v>-5</v>
      </c>
    </row>
    <row r="61" spans="1:8" ht="15.75" customHeight="1">
      <c r="A61" s="35" t="s">
        <v>41</v>
      </c>
      <c r="B61" s="39" t="s">
        <v>42</v>
      </c>
      <c r="C61" s="37">
        <v>88.62</v>
      </c>
      <c r="D61" s="37">
        <v>83.62</v>
      </c>
      <c r="E61" s="38">
        <f t="shared" si="3"/>
        <v>94.357932746558333</v>
      </c>
      <c r="F61" s="38">
        <f t="shared" si="4"/>
        <v>-5</v>
      </c>
    </row>
    <row r="62" spans="1:8" s="6" customFormat="1">
      <c r="A62" s="41" t="s">
        <v>43</v>
      </c>
      <c r="B62" s="42" t="s">
        <v>44</v>
      </c>
      <c r="C62" s="32">
        <f>C63</f>
        <v>44.321980000000003</v>
      </c>
      <c r="D62" s="32">
        <f>D63</f>
        <v>44.321980000000003</v>
      </c>
      <c r="E62" s="34">
        <f t="shared" si="3"/>
        <v>100</v>
      </c>
      <c r="F62" s="34">
        <f t="shared" si="4"/>
        <v>0</v>
      </c>
    </row>
    <row r="63" spans="1:8">
      <c r="A63" s="43" t="s">
        <v>45</v>
      </c>
      <c r="B63" s="44" t="s">
        <v>46</v>
      </c>
      <c r="C63" s="37">
        <v>44.321980000000003</v>
      </c>
      <c r="D63" s="37">
        <v>44.321980000000003</v>
      </c>
      <c r="E63" s="38">
        <f t="shared" si="3"/>
        <v>100</v>
      </c>
      <c r="F63" s="38">
        <f t="shared" si="4"/>
        <v>0</v>
      </c>
    </row>
    <row r="64" spans="1:8" s="6" customFormat="1" ht="16.5" customHeight="1">
      <c r="A64" s="30" t="s">
        <v>47</v>
      </c>
      <c r="B64" s="31" t="s">
        <v>48</v>
      </c>
      <c r="C64" s="32">
        <f>C68+C67+C69</f>
        <v>37.598399999999998</v>
      </c>
      <c r="D64" s="32">
        <f>D68+D67+D69</f>
        <v>37.59834</v>
      </c>
      <c r="E64" s="34">
        <f t="shared" si="3"/>
        <v>99.999840418741229</v>
      </c>
      <c r="F64" s="34">
        <f t="shared" si="4"/>
        <v>-5.9999999997728537E-5</v>
      </c>
    </row>
    <row r="65" spans="1:7" hidden="1">
      <c r="A65" s="35" t="s">
        <v>49</v>
      </c>
      <c r="B65" s="39" t="s">
        <v>50</v>
      </c>
      <c r="C65" s="37"/>
      <c r="D65" s="37"/>
      <c r="E65" s="34" t="e">
        <f t="shared" si="3"/>
        <v>#DIV/0!</v>
      </c>
      <c r="F65" s="34">
        <f t="shared" si="4"/>
        <v>0</v>
      </c>
    </row>
    <row r="66" spans="1:7" ht="19.5" hidden="1" customHeight="1">
      <c r="A66" s="45" t="s">
        <v>51</v>
      </c>
      <c r="B66" s="39" t="s">
        <v>52</v>
      </c>
      <c r="C66" s="37"/>
      <c r="D66" s="37"/>
      <c r="E66" s="34" t="e">
        <f t="shared" si="3"/>
        <v>#DIV/0!</v>
      </c>
      <c r="F66" s="34">
        <f t="shared" si="4"/>
        <v>0</v>
      </c>
    </row>
    <row r="67" spans="1:7" ht="18" customHeight="1">
      <c r="A67" s="46" t="s">
        <v>53</v>
      </c>
      <c r="B67" s="47" t="s">
        <v>54</v>
      </c>
      <c r="C67" s="95">
        <v>2.83134</v>
      </c>
      <c r="D67" s="37">
        <v>2.83134</v>
      </c>
      <c r="E67" s="34">
        <f t="shared" si="3"/>
        <v>100</v>
      </c>
      <c r="F67" s="34">
        <f t="shared" si="4"/>
        <v>0</v>
      </c>
    </row>
    <row r="68" spans="1:7" ht="15.75" customHeight="1">
      <c r="A68" s="46" t="s">
        <v>210</v>
      </c>
      <c r="B68" s="47" t="s">
        <v>211</v>
      </c>
      <c r="C68" s="37">
        <v>32.767060000000001</v>
      </c>
      <c r="D68" s="37">
        <v>32.767000000000003</v>
      </c>
      <c r="E68" s="34">
        <f t="shared" si="3"/>
        <v>99.999816889278449</v>
      </c>
      <c r="F68" s="34">
        <f t="shared" si="4"/>
        <v>-5.9999999997728537E-5</v>
      </c>
    </row>
    <row r="69" spans="1:7" ht="15.75" customHeight="1">
      <c r="A69" s="46" t="s">
        <v>331</v>
      </c>
      <c r="B69" s="47" t="s">
        <v>332</v>
      </c>
      <c r="C69" s="37">
        <v>2</v>
      </c>
      <c r="D69" s="37">
        <v>2</v>
      </c>
      <c r="E69" s="34"/>
      <c r="F69" s="34"/>
    </row>
    <row r="70" spans="1:7" s="6" customFormat="1" ht="15" customHeight="1">
      <c r="A70" s="30" t="s">
        <v>55</v>
      </c>
      <c r="B70" s="31" t="s">
        <v>56</v>
      </c>
      <c r="C70" s="48">
        <f>SUM(C71:C74)</f>
        <v>1178.02135</v>
      </c>
      <c r="D70" s="48">
        <f>SUM(D71:D74)</f>
        <v>958.36656000000005</v>
      </c>
      <c r="E70" s="34">
        <f t="shared" si="3"/>
        <v>81.353921132244338</v>
      </c>
      <c r="F70" s="34">
        <f t="shared" si="4"/>
        <v>-219.65478999999993</v>
      </c>
    </row>
    <row r="71" spans="1:7" ht="15" hidden="1" customHeight="1">
      <c r="A71" s="35" t="s">
        <v>57</v>
      </c>
      <c r="B71" s="39" t="s">
        <v>58</v>
      </c>
      <c r="C71" s="49">
        <v>0</v>
      </c>
      <c r="D71" s="37">
        <v>0</v>
      </c>
      <c r="E71" s="38" t="e">
        <f t="shared" si="3"/>
        <v>#DIV/0!</v>
      </c>
      <c r="F71" s="38">
        <f t="shared" si="4"/>
        <v>0</v>
      </c>
    </row>
    <row r="72" spans="1:7" s="6" customFormat="1" ht="0.75" customHeight="1">
      <c r="A72" s="35" t="s">
        <v>59</v>
      </c>
      <c r="B72" s="39" t="s">
        <v>60</v>
      </c>
      <c r="C72" s="49"/>
      <c r="D72" s="37">
        <v>0</v>
      </c>
      <c r="E72" s="38" t="e">
        <f t="shared" si="3"/>
        <v>#DIV/0!</v>
      </c>
      <c r="F72" s="38">
        <f t="shared" si="4"/>
        <v>0</v>
      </c>
      <c r="G72" s="50"/>
    </row>
    <row r="73" spans="1:7">
      <c r="A73" s="35" t="s">
        <v>61</v>
      </c>
      <c r="B73" s="39" t="s">
        <v>62</v>
      </c>
      <c r="C73" s="49">
        <v>1161.52135</v>
      </c>
      <c r="D73" s="37">
        <v>941.86656000000005</v>
      </c>
      <c r="E73" s="38">
        <f t="shared" si="3"/>
        <v>81.089044123037439</v>
      </c>
      <c r="F73" s="38">
        <f t="shared" si="4"/>
        <v>-219.65478999999993</v>
      </c>
    </row>
    <row r="74" spans="1:7">
      <c r="A74" s="35" t="s">
        <v>63</v>
      </c>
      <c r="B74" s="39" t="s">
        <v>64</v>
      </c>
      <c r="C74" s="49">
        <v>16.5</v>
      </c>
      <c r="D74" s="37">
        <v>16.5</v>
      </c>
      <c r="E74" s="38">
        <f t="shared" si="3"/>
        <v>100</v>
      </c>
      <c r="F74" s="38">
        <f t="shared" si="4"/>
        <v>0</v>
      </c>
    </row>
    <row r="75" spans="1:7" s="6" customFormat="1" ht="16.5" customHeight="1">
      <c r="A75" s="30" t="s">
        <v>65</v>
      </c>
      <c r="B75" s="31" t="s">
        <v>66</v>
      </c>
      <c r="C75" s="32">
        <f>SUM(C76:C78)</f>
        <v>10952.36614</v>
      </c>
      <c r="D75" s="32">
        <f>SUM(D77:D78)</f>
        <v>10240.9421</v>
      </c>
      <c r="E75" s="34">
        <f t="shared" si="3"/>
        <v>93.50438041509814</v>
      </c>
      <c r="F75" s="34">
        <f t="shared" si="4"/>
        <v>-711.42403999999988</v>
      </c>
    </row>
    <row r="76" spans="1:7" hidden="1">
      <c r="A76" s="35" t="s">
        <v>67</v>
      </c>
      <c r="B76" s="51" t="s">
        <v>68</v>
      </c>
      <c r="C76" s="37">
        <v>0</v>
      </c>
      <c r="D76" s="37">
        <v>0</v>
      </c>
      <c r="E76" s="38" t="e">
        <f t="shared" si="3"/>
        <v>#DIV/0!</v>
      </c>
      <c r="F76" s="38">
        <f t="shared" si="4"/>
        <v>0</v>
      </c>
    </row>
    <row r="77" spans="1:7" ht="17.25" customHeight="1">
      <c r="A77" s="35" t="s">
        <v>69</v>
      </c>
      <c r="B77" s="51" t="s">
        <v>70</v>
      </c>
      <c r="C77" s="37">
        <v>10604.957490000001</v>
      </c>
      <c r="D77" s="37">
        <v>9894.0341200000003</v>
      </c>
      <c r="E77" s="38">
        <f t="shared" si="3"/>
        <v>93.296310987852905</v>
      </c>
      <c r="F77" s="38">
        <f t="shared" si="4"/>
        <v>-710.92337000000043</v>
      </c>
    </row>
    <row r="78" spans="1:7">
      <c r="A78" s="35" t="s">
        <v>71</v>
      </c>
      <c r="B78" s="39" t="s">
        <v>72</v>
      </c>
      <c r="C78" s="37">
        <v>347.40865000000002</v>
      </c>
      <c r="D78" s="37">
        <v>346.90798000000001</v>
      </c>
      <c r="E78" s="38">
        <f>SUM(D78/C78*100)</f>
        <v>99.855884417385681</v>
      </c>
      <c r="F78" s="38">
        <f t="shared" si="4"/>
        <v>-0.50067000000001372</v>
      </c>
    </row>
    <row r="79" spans="1:7" s="6" customFormat="1">
      <c r="A79" s="30" t="s">
        <v>81</v>
      </c>
      <c r="B79" s="31" t="s">
        <v>82</v>
      </c>
      <c r="C79" s="32">
        <f>C80</f>
        <v>1224.953</v>
      </c>
      <c r="D79" s="32">
        <f>SUM(D80)</f>
        <v>1200.5398399999999</v>
      </c>
      <c r="E79" s="34">
        <f t="shared" si="3"/>
        <v>98.007012513949505</v>
      </c>
      <c r="F79" s="34">
        <f t="shared" si="4"/>
        <v>-24.413160000000062</v>
      </c>
    </row>
    <row r="80" spans="1:7" ht="20.25" customHeight="1">
      <c r="A80" s="35" t="s">
        <v>83</v>
      </c>
      <c r="B80" s="39" t="s">
        <v>225</v>
      </c>
      <c r="C80" s="37">
        <v>1224.953</v>
      </c>
      <c r="D80" s="37">
        <v>1200.5398399999999</v>
      </c>
      <c r="E80" s="38">
        <f t="shared" si="3"/>
        <v>98.007012513949505</v>
      </c>
      <c r="F80" s="38">
        <f t="shared" si="4"/>
        <v>-24.413160000000062</v>
      </c>
    </row>
    <row r="81" spans="1:6" s="6" customFormat="1" ht="0.75" customHeight="1">
      <c r="A81" s="52">
        <v>1000</v>
      </c>
      <c r="B81" s="31" t="s">
        <v>84</v>
      </c>
      <c r="C81" s="32">
        <f>SUM(C82:C85)</f>
        <v>0</v>
      </c>
      <c r="D81" s="32">
        <f>SUM(D82:D85)</f>
        <v>0</v>
      </c>
      <c r="E81" s="34" t="e">
        <f t="shared" si="3"/>
        <v>#DIV/0!</v>
      </c>
      <c r="F81" s="34">
        <f t="shared" si="4"/>
        <v>0</v>
      </c>
    </row>
    <row r="82" spans="1:6" ht="1.5" customHeight="1">
      <c r="A82" s="53">
        <v>1001</v>
      </c>
      <c r="B82" s="54" t="s">
        <v>85</v>
      </c>
      <c r="C82" s="37"/>
      <c r="D82" s="37"/>
      <c r="E82" s="38" t="e">
        <f t="shared" si="3"/>
        <v>#DIV/0!</v>
      </c>
      <c r="F82" s="38">
        <f t="shared" si="4"/>
        <v>0</v>
      </c>
    </row>
    <row r="83" spans="1:6" ht="27" hidden="1" customHeight="1">
      <c r="A83" s="53">
        <v>1003</v>
      </c>
      <c r="B83" s="54" t="s">
        <v>86</v>
      </c>
      <c r="C83" s="37">
        <v>0</v>
      </c>
      <c r="D83" s="37">
        <v>0</v>
      </c>
      <c r="E83" s="38" t="e">
        <f t="shared" si="3"/>
        <v>#DIV/0!</v>
      </c>
      <c r="F83" s="38">
        <f t="shared" si="4"/>
        <v>0</v>
      </c>
    </row>
    <row r="84" spans="1:6" ht="27.75" hidden="1" customHeight="1">
      <c r="A84" s="53">
        <v>1004</v>
      </c>
      <c r="B84" s="54" t="s">
        <v>87</v>
      </c>
      <c r="C84" s="37"/>
      <c r="D84" s="55"/>
      <c r="E84" s="38" t="e">
        <f t="shared" si="3"/>
        <v>#DIV/0!</v>
      </c>
      <c r="F84" s="38">
        <f t="shared" si="4"/>
        <v>0</v>
      </c>
    </row>
    <row r="85" spans="1:6" ht="23.25" hidden="1" customHeight="1">
      <c r="A85" s="35" t="s">
        <v>88</v>
      </c>
      <c r="B85" s="39" t="s">
        <v>89</v>
      </c>
      <c r="C85" s="37">
        <v>0</v>
      </c>
      <c r="D85" s="37">
        <v>0</v>
      </c>
      <c r="E85" s="38"/>
      <c r="F85" s="38">
        <f t="shared" si="4"/>
        <v>0</v>
      </c>
    </row>
    <row r="86" spans="1:6" ht="17.25" customHeight="1">
      <c r="A86" s="30" t="s">
        <v>90</v>
      </c>
      <c r="B86" s="31" t="s">
        <v>91</v>
      </c>
      <c r="C86" s="32">
        <f>C87+C88+C89+C90+C91</f>
        <v>2.5499999999999998</v>
      </c>
      <c r="D86" s="32">
        <f>D87+D88+D89+D90+D91</f>
        <v>2.5499999999999998</v>
      </c>
      <c r="E86" s="38">
        <f t="shared" si="3"/>
        <v>100</v>
      </c>
      <c r="F86" s="22">
        <f>F87+F88+F89+F90+F91</f>
        <v>0</v>
      </c>
    </row>
    <row r="87" spans="1:6" ht="14.25" customHeight="1">
      <c r="A87" s="35" t="s">
        <v>92</v>
      </c>
      <c r="B87" s="39" t="s">
        <v>93</v>
      </c>
      <c r="C87" s="227">
        <v>2.5499999999999998</v>
      </c>
      <c r="D87" s="227">
        <v>2.5499999999999998</v>
      </c>
      <c r="E87" s="38">
        <f t="shared" si="3"/>
        <v>100</v>
      </c>
      <c r="F87" s="38">
        <f>SUM(D87-C87)</f>
        <v>0</v>
      </c>
    </row>
    <row r="88" spans="1:6" ht="15.75" hidden="1" customHeight="1">
      <c r="A88" s="35" t="s">
        <v>94</v>
      </c>
      <c r="B88" s="39" t="s">
        <v>95</v>
      </c>
      <c r="C88" s="227"/>
      <c r="D88" s="227"/>
      <c r="E88" s="38" t="e">
        <f t="shared" si="3"/>
        <v>#DIV/0!</v>
      </c>
      <c r="F88" s="38">
        <f>SUM(D88-C88)</f>
        <v>0</v>
      </c>
    </row>
    <row r="89" spans="1:6" ht="15.75" hidden="1" customHeight="1">
      <c r="A89" s="35" t="s">
        <v>96</v>
      </c>
      <c r="B89" s="39" t="s">
        <v>97</v>
      </c>
      <c r="C89" s="227"/>
      <c r="D89" s="227"/>
      <c r="E89" s="38" t="e">
        <f t="shared" si="3"/>
        <v>#DIV/0!</v>
      </c>
      <c r="F89" s="38"/>
    </row>
    <row r="90" spans="1:6" ht="15.75" hidden="1" customHeight="1">
      <c r="A90" s="35" t="s">
        <v>98</v>
      </c>
      <c r="B90" s="39" t="s">
        <v>99</v>
      </c>
      <c r="C90" s="227"/>
      <c r="D90" s="227"/>
      <c r="E90" s="38" t="e">
        <f t="shared" si="3"/>
        <v>#DIV/0!</v>
      </c>
      <c r="F90" s="38"/>
    </row>
    <row r="91" spans="1:6" ht="15.75" hidden="1" customHeight="1">
      <c r="A91" s="35" t="s">
        <v>100</v>
      </c>
      <c r="B91" s="39" t="s">
        <v>101</v>
      </c>
      <c r="C91" s="227"/>
      <c r="D91" s="227"/>
      <c r="E91" s="38" t="e">
        <f t="shared" si="3"/>
        <v>#DIV/0!</v>
      </c>
      <c r="F91" s="38"/>
    </row>
    <row r="92" spans="1:6" s="6" customFormat="1" ht="16.5" hidden="1" customHeight="1">
      <c r="A92" s="52">
        <v>1400</v>
      </c>
      <c r="B92" s="56" t="s">
        <v>109</v>
      </c>
      <c r="C92" s="228">
        <f>C93+C94+C95</f>
        <v>0</v>
      </c>
      <c r="D92" s="228">
        <f>SUM(D93:D95)</f>
        <v>0</v>
      </c>
      <c r="E92" s="34" t="e">
        <f t="shared" si="3"/>
        <v>#DIV/0!</v>
      </c>
      <c r="F92" s="34">
        <f t="shared" si="4"/>
        <v>0</v>
      </c>
    </row>
    <row r="93" spans="1:6" ht="23.25" hidden="1" customHeight="1">
      <c r="A93" s="53">
        <v>1401</v>
      </c>
      <c r="B93" s="54" t="s">
        <v>110</v>
      </c>
      <c r="C93" s="229"/>
      <c r="D93" s="227"/>
      <c r="E93" s="38" t="e">
        <f t="shared" si="3"/>
        <v>#DIV/0!</v>
      </c>
      <c r="F93" s="38">
        <f t="shared" si="4"/>
        <v>0</v>
      </c>
    </row>
    <row r="94" spans="1:6" ht="19.5" hidden="1" customHeight="1">
      <c r="A94" s="53">
        <v>1402</v>
      </c>
      <c r="B94" s="54" t="s">
        <v>111</v>
      </c>
      <c r="C94" s="229"/>
      <c r="D94" s="227"/>
      <c r="E94" s="38" t="e">
        <f t="shared" si="3"/>
        <v>#DIV/0!</v>
      </c>
      <c r="F94" s="38">
        <f t="shared" si="4"/>
        <v>0</v>
      </c>
    </row>
    <row r="95" spans="1:6" ht="17.25" hidden="1" customHeight="1">
      <c r="A95" s="53">
        <v>1403</v>
      </c>
      <c r="B95" s="54" t="s">
        <v>112</v>
      </c>
      <c r="C95" s="230">
        <v>0</v>
      </c>
      <c r="D95" s="231">
        <v>0</v>
      </c>
      <c r="E95" s="38" t="e">
        <f t="shared" si="3"/>
        <v>#DIV/0!</v>
      </c>
      <c r="F95" s="38">
        <f t="shared" si="4"/>
        <v>0</v>
      </c>
    </row>
    <row r="96" spans="1:6" s="6" customFormat="1" ht="15.75" customHeight="1">
      <c r="A96" s="52"/>
      <c r="B96" s="57" t="s">
        <v>113</v>
      </c>
      <c r="C96" s="371">
        <f>C54+C62+C64+C70+C75+C79+C86</f>
        <v>15025.927579999998</v>
      </c>
      <c r="D96" s="371">
        <f>D54+D62+D64+D70+D75+D79+D86</f>
        <v>13933.535329999999</v>
      </c>
      <c r="E96" s="34">
        <f t="shared" si="3"/>
        <v>92.72995131792058</v>
      </c>
      <c r="F96" s="34">
        <f t="shared" si="4"/>
        <v>-1092.392249999999</v>
      </c>
    </row>
    <row r="97" spans="1:4" ht="16.5" customHeight="1">
      <c r="C97" s="124"/>
      <c r="D97" s="100"/>
    </row>
    <row r="98" spans="1:4" s="111" customFormat="1" ht="20.25" customHeight="1">
      <c r="A98" s="109" t="s">
        <v>114</v>
      </c>
      <c r="B98" s="109"/>
      <c r="C98" s="127"/>
      <c r="D98" s="110"/>
    </row>
    <row r="99" spans="1:4" s="111" customFormat="1" ht="13.5" customHeight="1">
      <c r="A99" s="112" t="s">
        <v>115</v>
      </c>
      <c r="B99" s="112"/>
      <c r="C99" s="116" t="s">
        <v>116</v>
      </c>
    </row>
    <row r="101" spans="1:4" ht="5.25" customHeight="1"/>
  </sheetData>
  <customSheetViews>
    <customSheetView guid="{61528DAC-5C4C-48F4-ADE2-8A724B05A086}" scale="70" showPageBreaks="1" hiddenRows="1" state="hidden" view="pageBreakPreview">
      <selection activeCell="F37" sqref="F37"/>
      <pageMargins left="0.70866141732283472" right="0.70866141732283472" top="0.74803149606299213" bottom="0.74803149606299213" header="0.31496062992125984" footer="0.31496062992125984"/>
      <pageSetup paperSize="9" scale="58" orientation="portrait" r:id="rId1"/>
    </customSheetView>
    <customSheetView guid="{5C539BE6-C8E0-453F-AB5E-9E58094195EA}" scale="70" showPageBreaks="1" hiddenRows="1" view="pageBreakPreview" topLeftCell="A29">
      <selection activeCell="D79" sqref="D79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42584DC0-1D41-4C93-9B38-C388E7B8DAC4}" scale="70" showPageBreaks="1" hiddenRows="1" view="pageBreakPreview">
      <selection activeCell="A2" sqref="A2:F2"/>
      <pageMargins left="0.7" right="0.7" top="0.75" bottom="0.75" header="0.3" footer="0.3"/>
      <pageSetup paperSize="9" scale="64" orientation="portrait" r:id="rId3"/>
    </customSheetView>
    <customSheetView guid="{A54C432C-6C68-4B53-A75C-446EB3A61B2B}" scale="70" showPageBreaks="1" hiddenRows="1" view="pageBreakPreview" topLeftCell="A51">
      <selection activeCell="D84" sqref="D84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1A52382B-3765-4E8C-903F-6B8919B7242E}" hiddenRows="1" topLeftCell="A31">
      <selection activeCell="H48" sqref="G48:H48"/>
      <pageMargins left="0.7" right="0.7" top="0.75" bottom="0.75" header="0.3" footer="0.3"/>
      <pageSetup paperSize="9" scale="62" orientation="portrait" r:id="rId5"/>
    </customSheetView>
    <customSheetView guid="{B31C8DB7-3E78-4144-A6B5-8DE36DE63F0E}" hiddenRows="1" topLeftCell="A18">
      <selection activeCell="C34" sqref="C34"/>
      <pageMargins left="0.7" right="0.7" top="0.75" bottom="0.75" header="0.3" footer="0.3"/>
      <pageSetup paperSize="9" scale="62" orientation="portrait" r:id="rId6"/>
    </customSheetView>
    <customSheetView guid="{5BFCA170-DEAE-4D2C-98A0-1E68B427AC01}" scale="70" showPageBreaks="1" hiddenRows="1" view="pageBreakPreview" topLeftCell="A28">
      <selection activeCell="I74" sqref="I73:I74"/>
      <pageMargins left="0.7" right="0.7" top="0.75" bottom="0.75" header="0.3" footer="0.3"/>
      <pageSetup paperSize="9" scale="56" orientation="portrait" r:id="rId7"/>
    </customSheetView>
    <customSheetView guid="{B30CE22D-C12F-4E12-8BB9-3AAE0A6991CC}" scale="70" showPageBreaks="1" hiddenRows="1" view="pageBreakPreview" topLeftCell="A3">
      <selection activeCell="D14" sqref="D14"/>
      <pageMargins left="0.70866141732283472" right="0.70866141732283472" top="0.74803149606299213" bottom="0.74803149606299213" header="0.31496062992125984" footer="0.31496062992125984"/>
      <pageSetup paperSize="9" scale="52" orientation="portrait" r:id="rId8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64" orientation="portrait" r:id="rId9"/>
    </customSheetView>
    <customSheetView guid="{3DCB9AAA-F09C-4EA6-B992-F93E466D374A}" hiddenRows="1" topLeftCell="A6">
      <selection activeCell="D28" sqref="D28"/>
      <pageMargins left="0.7" right="0.7" top="0.75" bottom="0.75" header="0.3" footer="0.3"/>
      <pageSetup paperSize="9" scale="62" orientation="portrait" r:id="rId10"/>
    </customSheetView>
    <customSheetView guid="{F85EE840-0C31-454A-8951-832C2E9E0600}" scale="70" showPageBreaks="1" hiddenRows="1" state="hidden" view="pageBreakPreview" topLeftCell="A32">
      <selection activeCell="C69" sqref="C69"/>
      <pageMargins left="0.70866141732283472" right="0.70866141732283472" top="0.74803149606299213" bottom="0.74803149606299213" header="0.31496062992125984" footer="0.31496062992125984"/>
      <pageSetup paperSize="9" scale="59" orientation="portrait" r:id="rId11"/>
    </customSheetView>
    <customSheetView guid="{F1E84C44-1ACD-474A-BDE0-C7088DB6C590}" scale="70" showPageBreaks="1" hiddenRows="1" state="hidden" view="pageBreakPreview">
      <selection activeCell="F37" sqref="F37"/>
      <pageMargins left="0.70866141732283472" right="0.70866141732283472" top="0.74803149606299213" bottom="0.74803149606299213" header="0.31496062992125984" footer="0.31496062992125984"/>
      <pageSetup paperSize="9" scale="58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8" orientation="portrait" r:id="rId13"/>
</worksheet>
</file>

<file path=xl/worksheets/sheet21.xml><?xml version="1.0" encoding="utf-8"?>
<worksheet xmlns="http://schemas.openxmlformats.org/spreadsheetml/2006/main" xmlns:r="http://schemas.openxmlformats.org/officeDocument/2006/relationships">
  <dimension ref="AF1:AY84"/>
  <sheetViews>
    <sheetView workbookViewId="0">
      <selection activeCell="B100" sqref="B100"/>
    </sheetView>
  </sheetViews>
  <sheetFormatPr defaultRowHeight="12.75"/>
  <sheetData>
    <row r="1" spans="32:51">
      <c r="AJ1" t="s">
        <v>335</v>
      </c>
      <c r="AO1" t="s">
        <v>336</v>
      </c>
      <c r="AP1" t="s">
        <v>337</v>
      </c>
      <c r="AS1" t="s">
        <v>338</v>
      </c>
      <c r="AW1">
        <v>187.4</v>
      </c>
      <c r="AX1" t="s">
        <v>339</v>
      </c>
      <c r="AY1" t="s">
        <v>340</v>
      </c>
    </row>
    <row r="2" spans="32:51">
      <c r="AF2" t="s">
        <v>341</v>
      </c>
      <c r="AJ2" t="s">
        <v>342</v>
      </c>
    </row>
    <row r="3" spans="32:51">
      <c r="AF3" t="s">
        <v>344</v>
      </c>
      <c r="AH3" t="s">
        <v>343</v>
      </c>
      <c r="AJ3" t="s">
        <v>344</v>
      </c>
      <c r="AN3" t="s">
        <v>343</v>
      </c>
      <c r="AO3" t="s">
        <v>343</v>
      </c>
      <c r="AP3" t="s">
        <v>343</v>
      </c>
      <c r="AS3" t="s">
        <v>345</v>
      </c>
      <c r="AT3" t="s">
        <v>346</v>
      </c>
      <c r="AU3" t="s">
        <v>347</v>
      </c>
    </row>
    <row r="4" spans="32:51">
      <c r="AH4">
        <v>0</v>
      </c>
      <c r="AN4">
        <v>0</v>
      </c>
      <c r="AO4">
        <v>1088.6666666666667</v>
      </c>
      <c r="AP4">
        <v>28196.466666666671</v>
      </c>
      <c r="AS4">
        <v>27107.800000000003</v>
      </c>
      <c r="AT4" t="s">
        <v>348</v>
      </c>
      <c r="AU4" t="s">
        <v>349</v>
      </c>
      <c r="AV4" t="s">
        <v>350</v>
      </c>
    </row>
    <row r="5" spans="32:51">
      <c r="AH5">
        <v>0</v>
      </c>
      <c r="AN5">
        <v>0</v>
      </c>
      <c r="AO5">
        <v>1088.6666666666667</v>
      </c>
      <c r="AP5">
        <v>23297.466666666667</v>
      </c>
      <c r="AS5">
        <v>22208.799999999999</v>
      </c>
      <c r="AT5" t="s">
        <v>351</v>
      </c>
      <c r="AU5" t="s">
        <v>349</v>
      </c>
      <c r="AV5" t="s">
        <v>352</v>
      </c>
    </row>
    <row r="6" spans="32:51">
      <c r="AH6">
        <v>0</v>
      </c>
      <c r="AN6">
        <v>0</v>
      </c>
      <c r="AO6">
        <v>886.83333333333337</v>
      </c>
      <c r="AP6">
        <v>17647.983333333334</v>
      </c>
      <c r="AS6">
        <v>16761.150000000001</v>
      </c>
      <c r="AT6" t="s">
        <v>353</v>
      </c>
      <c r="AU6" t="s">
        <v>349</v>
      </c>
      <c r="AV6" t="s">
        <v>352</v>
      </c>
    </row>
    <row r="7" spans="32:51">
      <c r="AH7">
        <v>0</v>
      </c>
      <c r="AN7">
        <v>0</v>
      </c>
      <c r="AO7">
        <v>886.83333333333337</v>
      </c>
      <c r="AP7">
        <v>17115.883333333331</v>
      </c>
      <c r="AS7">
        <v>16229.049999999997</v>
      </c>
      <c r="AT7" t="s">
        <v>354</v>
      </c>
      <c r="AU7" t="s">
        <v>349</v>
      </c>
      <c r="AV7" t="s">
        <v>355</v>
      </c>
      <c r="AX7">
        <v>0.5</v>
      </c>
    </row>
    <row r="8" spans="32:51">
      <c r="AH8">
        <v>0</v>
      </c>
      <c r="AN8">
        <v>0</v>
      </c>
      <c r="AO8">
        <v>886.83333333333337</v>
      </c>
      <c r="AP8">
        <v>17381.933333333331</v>
      </c>
      <c r="AS8">
        <v>16495.099999999999</v>
      </c>
      <c r="AT8" t="s">
        <v>356</v>
      </c>
      <c r="AU8" t="s">
        <v>349</v>
      </c>
      <c r="AV8" t="s">
        <v>357</v>
      </c>
    </row>
    <row r="9" spans="32:51">
      <c r="AH9">
        <v>0</v>
      </c>
      <c r="AN9">
        <v>0</v>
      </c>
      <c r="AO9">
        <v>1065.1666666666667</v>
      </c>
      <c r="AP9">
        <v>21835.916666666668</v>
      </c>
      <c r="AS9">
        <v>20770.75</v>
      </c>
      <c r="AT9" t="s">
        <v>358</v>
      </c>
      <c r="AU9" t="s">
        <v>349</v>
      </c>
      <c r="AV9" t="s">
        <v>359</v>
      </c>
      <c r="AW9" t="s">
        <v>360</v>
      </c>
    </row>
    <row r="10" spans="32:51">
      <c r="AH10">
        <v>0</v>
      </c>
      <c r="AN10">
        <v>0</v>
      </c>
      <c r="AO10">
        <v>886.83333333333337</v>
      </c>
      <c r="AP10">
        <v>17914.033333333333</v>
      </c>
      <c r="AS10">
        <v>17027.2</v>
      </c>
      <c r="AT10" t="s">
        <v>361</v>
      </c>
      <c r="AU10" t="s">
        <v>349</v>
      </c>
      <c r="AV10" t="s">
        <v>362</v>
      </c>
    </row>
    <row r="11" spans="32:51">
      <c r="AH11">
        <v>0</v>
      </c>
      <c r="AN11">
        <v>0</v>
      </c>
      <c r="AO11">
        <v>1065.1666666666667</v>
      </c>
      <c r="AP11">
        <v>22475.01666666667</v>
      </c>
      <c r="AS11">
        <v>21409.850000000002</v>
      </c>
      <c r="AT11" t="s">
        <v>363</v>
      </c>
      <c r="AU11" t="s">
        <v>349</v>
      </c>
      <c r="AV11" t="s">
        <v>364</v>
      </c>
      <c r="AW11" t="s">
        <v>360</v>
      </c>
    </row>
    <row r="12" spans="32:51">
      <c r="AH12">
        <v>0</v>
      </c>
      <c r="AN12">
        <v>0</v>
      </c>
      <c r="AO12">
        <v>886.83333333333337</v>
      </c>
      <c r="AP12">
        <v>17381.933333333331</v>
      </c>
      <c r="AS12">
        <v>16495.099999999999</v>
      </c>
      <c r="AT12" t="s">
        <v>365</v>
      </c>
      <c r="AU12" t="s">
        <v>349</v>
      </c>
      <c r="AV12" t="s">
        <v>366</v>
      </c>
    </row>
    <row r="13" spans="32:51">
      <c r="AH13">
        <v>0</v>
      </c>
      <c r="AN13">
        <v>0</v>
      </c>
      <c r="AO13">
        <v>886.83333333333337</v>
      </c>
      <c r="AP13">
        <v>15785.633333333333</v>
      </c>
      <c r="AS13">
        <v>14898.8</v>
      </c>
      <c r="AT13" t="s">
        <v>367</v>
      </c>
      <c r="AU13" t="s">
        <v>349</v>
      </c>
      <c r="AV13" t="s">
        <v>368</v>
      </c>
    </row>
    <row r="14" spans="32:51">
      <c r="AH14">
        <v>0</v>
      </c>
      <c r="AN14">
        <v>0</v>
      </c>
      <c r="AO14">
        <v>886.83333333333337</v>
      </c>
      <c r="AP14">
        <v>16583.783333333333</v>
      </c>
      <c r="AS14">
        <v>15696.949999999999</v>
      </c>
      <c r="AT14" t="s">
        <v>369</v>
      </c>
      <c r="AU14" t="s">
        <v>349</v>
      </c>
      <c r="AV14" t="s">
        <v>355</v>
      </c>
      <c r="AX14">
        <v>0.35</v>
      </c>
    </row>
    <row r="15" spans="32:51">
      <c r="AH15">
        <v>0</v>
      </c>
      <c r="AN15">
        <v>0</v>
      </c>
      <c r="AO15">
        <v>1065.1666666666667</v>
      </c>
      <c r="AP15">
        <v>21835.916666666668</v>
      </c>
      <c r="AS15">
        <v>20770.75</v>
      </c>
      <c r="AT15" t="s">
        <v>370</v>
      </c>
      <c r="AU15" t="s">
        <v>349</v>
      </c>
      <c r="AV15" t="s">
        <v>371</v>
      </c>
      <c r="AW15" t="s">
        <v>372</v>
      </c>
    </row>
    <row r="16" spans="32:51">
      <c r="AF16">
        <v>40</v>
      </c>
      <c r="AH16">
        <v>2128.4</v>
      </c>
      <c r="AN16">
        <v>0</v>
      </c>
      <c r="AO16">
        <v>886.83333333333337</v>
      </c>
      <c r="AP16">
        <v>20308.483333333334</v>
      </c>
      <c r="AS16">
        <v>19421.650000000001</v>
      </c>
      <c r="AT16" t="s">
        <v>373</v>
      </c>
      <c r="AU16" t="s">
        <v>349</v>
      </c>
      <c r="AV16" t="s">
        <v>352</v>
      </c>
      <c r="AW16" t="s">
        <v>374</v>
      </c>
    </row>
    <row r="17" spans="34:51">
      <c r="AH17">
        <v>0</v>
      </c>
      <c r="AN17">
        <v>0</v>
      </c>
      <c r="AO17">
        <v>886.83333333333337</v>
      </c>
      <c r="AP17">
        <v>16583.783333333333</v>
      </c>
      <c r="AS17">
        <v>15696.949999999999</v>
      </c>
      <c r="AT17" t="s">
        <v>375</v>
      </c>
      <c r="AU17" t="s">
        <v>349</v>
      </c>
      <c r="AV17" t="s">
        <v>376</v>
      </c>
      <c r="AX17">
        <v>0.35</v>
      </c>
    </row>
    <row r="18" spans="34:51">
      <c r="AH18">
        <v>0</v>
      </c>
      <c r="AN18">
        <v>0</v>
      </c>
      <c r="AO18">
        <v>886.83333333333337</v>
      </c>
      <c r="AP18">
        <v>17647.983333333334</v>
      </c>
      <c r="AS18">
        <v>16761.150000000001</v>
      </c>
      <c r="AT18" t="s">
        <v>377</v>
      </c>
      <c r="AU18" t="s">
        <v>349</v>
      </c>
      <c r="AV18" t="s">
        <v>352</v>
      </c>
      <c r="AX18">
        <v>0.35</v>
      </c>
    </row>
    <row r="19" spans="34:51">
      <c r="AH19">
        <v>0</v>
      </c>
      <c r="AN19">
        <v>0</v>
      </c>
      <c r="AO19">
        <v>808.33333333333337</v>
      </c>
      <c r="AP19">
        <v>16570.833333333332</v>
      </c>
      <c r="AS19">
        <v>15762.499999999998</v>
      </c>
      <c r="AT19" t="s">
        <v>378</v>
      </c>
      <c r="AU19" t="s">
        <v>379</v>
      </c>
      <c r="AV19" t="s">
        <v>362</v>
      </c>
    </row>
    <row r="20" spans="34:51">
      <c r="AH20">
        <v>2128.4</v>
      </c>
      <c r="AN20">
        <v>0</v>
      </c>
      <c r="AO20">
        <v>15049.500000000004</v>
      </c>
      <c r="AP20">
        <v>308563.05</v>
      </c>
      <c r="AS20">
        <v>293513.55</v>
      </c>
      <c r="AT20">
        <v>218266.05000000002</v>
      </c>
      <c r="AW20">
        <v>306.8</v>
      </c>
      <c r="AX20" t="s">
        <v>380</v>
      </c>
      <c r="AY20" t="s">
        <v>381</v>
      </c>
    </row>
    <row r="82" hidden="1"/>
    <row r="83" hidden="1"/>
    <row r="84" hidden="1"/>
  </sheetData>
  <customSheetViews>
    <customSheetView guid="{61528DAC-5C4C-48F4-ADE2-8A724B05A086}" hiddenRows="1" state="hidden">
      <selection activeCell="B100" sqref="B100"/>
      <pageMargins left="0.7" right="0.7" top="0.75" bottom="0.75" header="0.3" footer="0.3"/>
      <pageSetup paperSize="9" orientation="portrait" verticalDpi="0" r:id="rId1"/>
    </customSheetView>
    <customSheetView guid="{5C539BE6-C8E0-453F-AB5E-9E58094195EA}" hiddenRows="1" state="hidden">
      <selection activeCell="B100" sqref="B100"/>
      <pageMargins left="0.7" right="0.7" top="0.75" bottom="0.75" header="0.3" footer="0.3"/>
      <pageSetup paperSize="9" orientation="portrait" verticalDpi="0" r:id="rId2"/>
    </customSheetView>
    <customSheetView guid="{A54C432C-6C68-4B53-A75C-446EB3A61B2B}" hiddenRows="1" state="hidden">
      <selection activeCell="B100" sqref="B100"/>
      <pageMargins left="0.7" right="0.7" top="0.75" bottom="0.75" header="0.3" footer="0.3"/>
      <pageSetup paperSize="9" orientation="portrait" verticalDpi="0" r:id="rId3"/>
    </customSheetView>
    <customSheetView guid="{1A52382B-3765-4E8C-903F-6B8919B7242E}" hiddenRows="1" state="hidden">
      <selection activeCell="B100" sqref="B100"/>
      <pageMargins left="0.7" right="0.7" top="0.75" bottom="0.75" header="0.3" footer="0.3"/>
      <pageSetup paperSize="9" orientation="portrait" r:id="rId4"/>
    </customSheetView>
    <customSheetView guid="{B31C8DB7-3E78-4144-A6B5-8DE36DE63F0E}" hiddenRows="1" state="hidden">
      <selection activeCell="B100" sqref="B100"/>
      <pageMargins left="0.7" right="0.7" top="0.75" bottom="0.75" header="0.3" footer="0.3"/>
      <pageSetup paperSize="9" orientation="portrait" r:id="rId5"/>
    </customSheetView>
    <customSheetView guid="{5BFCA170-DEAE-4D2C-98A0-1E68B427AC01}" showPageBreaks="1" hiddenRows="1" state="hidden">
      <selection activeCell="B100" sqref="B100"/>
      <pageMargins left="0.7" right="0.7" top="0.75" bottom="0.75" header="0.3" footer="0.3"/>
      <pageSetup paperSize="9" orientation="portrait" r:id="rId6"/>
    </customSheetView>
    <customSheetView guid="{B30CE22D-C12F-4E12-8BB9-3AAE0A6991CC}" showPageBreaks="1" hiddenRows="1" state="hidden">
      <selection activeCell="B100" sqref="B100"/>
      <pageMargins left="0.7" right="0.7" top="0.75" bottom="0.75" header="0.3" footer="0.3"/>
      <pageSetup paperSize="9" orientation="portrait" r:id="rId7"/>
    </customSheetView>
    <customSheetView guid="{1718F1EE-9F48-4DBE-9531-3B70F9C4A5DD}" hiddenRows="1" state="hidden">
      <selection activeCell="B100" sqref="B100"/>
      <pageMargins left="0.7" right="0.7" top="0.75" bottom="0.75" header="0.3" footer="0.3"/>
      <pageSetup paperSize="9" orientation="portrait" verticalDpi="0" r:id="rId8"/>
    </customSheetView>
    <customSheetView guid="{3DCB9AAA-F09C-4EA6-B992-F93E466D374A}" hiddenRows="1" state="hidden">
      <selection activeCell="B100" sqref="B100"/>
      <pageMargins left="0.7" right="0.7" top="0.75" bottom="0.75" header="0.3" footer="0.3"/>
      <pageSetup paperSize="9" orientation="portrait" verticalDpi="0" r:id="rId9"/>
    </customSheetView>
    <customSheetView guid="{F85EE840-0C31-454A-8951-832C2E9E0600}" hiddenRows="1" state="hidden">
      <selection activeCell="B100" sqref="B100"/>
      <pageMargins left="0.7" right="0.7" top="0.75" bottom="0.75" header="0.3" footer="0.3"/>
      <pageSetup paperSize="9" orientation="portrait" verticalDpi="0" r:id="rId10"/>
    </customSheetView>
    <customSheetView guid="{F1E84C44-1ACD-474A-BDE0-C7088DB6C590}" hiddenRows="1" state="hidden">
      <selection activeCell="B100" sqref="B100"/>
      <pageMargins left="0.7" right="0.7" top="0.75" bottom="0.75" header="0.3" footer="0.3"/>
      <pageSetup paperSize="9" orientation="portrait" verticalDpi="0" r:id="rId11"/>
    </customSheetView>
  </customSheetViews>
  <pageMargins left="0.7" right="0.7" top="0.75" bottom="0.75" header="0.3" footer="0.3"/>
  <pageSetup paperSize="9" orientation="portrait" verticalDpi="0" r:id="rId12"/>
</worksheet>
</file>

<file path=xl/worksheets/sheet22.xml><?xml version="1.0" encoding="utf-8"?>
<worksheet xmlns="http://schemas.openxmlformats.org/spreadsheetml/2006/main" xmlns:r="http://schemas.openxmlformats.org/officeDocument/2006/relationships">
  <dimension ref="A1"/>
  <sheetViews>
    <sheetView topLeftCell="A16" workbookViewId="0"/>
  </sheetViews>
  <sheetFormatPr defaultRowHeight="12.75"/>
  <sheetData/>
  <customSheetViews>
    <customSheetView guid="{61528DAC-5C4C-48F4-ADE2-8A724B05A086}" state="hidden" topLeftCell="A16">
      <pageMargins left="0.7" right="0.7" top="0.75" bottom="0.75" header="0.3" footer="0.3"/>
    </customSheetView>
    <customSheetView guid="{5C539BE6-C8E0-453F-AB5E-9E58094195EA}" state="hidden" topLeftCell="A16">
      <pageMargins left="0.7" right="0.7" top="0.75" bottom="0.75" header="0.3" footer="0.3"/>
    </customSheetView>
    <customSheetView guid="{A54C432C-6C68-4B53-A75C-446EB3A61B2B}" state="hidden" topLeftCell="A16">
      <pageMargins left="0.7" right="0.7" top="0.75" bottom="0.75" header="0.3" footer="0.3"/>
    </customSheetView>
    <customSheetView guid="{1A52382B-3765-4E8C-903F-6B8919B7242E}" topLeftCell="A16">
      <pageMargins left="0.7" right="0.7" top="0.75" bottom="0.75" header="0.3" footer="0.3"/>
    </customSheetView>
    <customSheetView guid="{B31C8DB7-3E78-4144-A6B5-8DE36DE63F0E}" topLeftCell="A16">
      <pageMargins left="0.7" right="0.7" top="0.75" bottom="0.75" header="0.3" footer="0.3"/>
      <pageSetup paperSize="9" orientation="portrait" r:id="rId1"/>
    </customSheetView>
    <customSheetView guid="{5BFCA170-DEAE-4D2C-98A0-1E68B427AC01}" showPageBreaks="1" topLeftCell="A16">
      <pageMargins left="0.7" right="0.7" top="0.75" bottom="0.75" header="0.3" footer="0.3"/>
      <pageSetup paperSize="9" orientation="portrait" r:id="rId2"/>
    </customSheetView>
    <customSheetView guid="{B30CE22D-C12F-4E12-8BB9-3AAE0A6991CC}" showPageBreaks="1" state="hidden" topLeftCell="A16">
      <pageMargins left="0.7" right="0.7" top="0.75" bottom="0.75" header="0.3" footer="0.3"/>
      <pageSetup paperSize="9" orientation="portrait" r:id="rId3"/>
    </customSheetView>
    <customSheetView guid="{1718F1EE-9F48-4DBE-9531-3B70F9C4A5DD}" state="hidden" topLeftCell="A16">
      <pageMargins left="0.7" right="0.7" top="0.75" bottom="0.75" header="0.3" footer="0.3"/>
    </customSheetView>
    <customSheetView guid="{3DCB9AAA-F09C-4EA6-B992-F93E466D374A}" topLeftCell="A16">
      <pageMargins left="0.7" right="0.7" top="0.75" bottom="0.75" header="0.3" footer="0.3"/>
    </customSheetView>
    <customSheetView guid="{F85EE840-0C31-454A-8951-832C2E9E0600}" state="hidden" topLeftCell="A16">
      <pageMargins left="0.7" right="0.7" top="0.75" bottom="0.75" header="0.3" footer="0.3"/>
    </customSheetView>
    <customSheetView guid="{F1E84C44-1ACD-474A-BDE0-C7088DB6C590}" state="hidden" topLeftCell="A16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L29:L44"/>
  <sheetViews>
    <sheetView workbookViewId="0">
      <selection activeCell="D1" sqref="D1:D1048576"/>
    </sheetView>
  </sheetViews>
  <sheetFormatPr defaultRowHeight="12.75"/>
  <sheetData>
    <row r="29" spans="12:12" ht="18">
      <c r="L29" s="416"/>
    </row>
    <row r="30" spans="12:12" ht="18">
      <c r="L30" s="416"/>
    </row>
    <row r="31" spans="12:12" ht="18">
      <c r="L31" s="416"/>
    </row>
    <row r="32" spans="12:12" ht="18">
      <c r="L32" s="416"/>
    </row>
    <row r="33" spans="12:12" ht="18">
      <c r="L33" s="417"/>
    </row>
    <row r="34" spans="12:12" ht="18">
      <c r="L34" s="416"/>
    </row>
    <row r="35" spans="12:12" ht="18">
      <c r="L35" s="416"/>
    </row>
    <row r="36" spans="12:12" ht="18">
      <c r="L36" s="416"/>
    </row>
    <row r="37" spans="12:12" ht="18">
      <c r="L37" s="417"/>
    </row>
    <row r="38" spans="12:12" ht="18">
      <c r="L38" s="416"/>
    </row>
    <row r="39" spans="12:12" ht="18">
      <c r="L39" s="416"/>
    </row>
    <row r="40" spans="12:12" ht="18">
      <c r="L40" s="417"/>
    </row>
    <row r="41" spans="12:12" ht="18">
      <c r="L41" s="416"/>
    </row>
    <row r="42" spans="12:12" ht="18">
      <c r="L42" s="416"/>
    </row>
    <row r="43" spans="12:12" ht="18">
      <c r="L43" s="416"/>
    </row>
    <row r="44" spans="12:12" ht="18">
      <c r="L44" s="416"/>
    </row>
  </sheetData>
  <customSheetViews>
    <customSheetView guid="{61528DAC-5C4C-48F4-ADE2-8A724B05A086}" state="hidden">
      <selection activeCell="D1" sqref="D1:D1048576"/>
      <pageMargins left="0.7" right="0.7" top="0.75" bottom="0.75" header="0.3" footer="0.3"/>
    </customSheetView>
    <customSheetView guid="{5C539BE6-C8E0-453F-AB5E-9E58094195EA}" state="hidden">
      <selection activeCell="F23" sqref="F23"/>
      <pageMargins left="0.7" right="0.7" top="0.75" bottom="0.75" header="0.3" footer="0.3"/>
    </customSheetView>
    <customSheetView guid="{B31C8DB7-3E78-4144-A6B5-8DE36DE63F0E}">
      <selection activeCell="F23" sqref="F23"/>
      <pageMargins left="0.7" right="0.7" top="0.75" bottom="0.75" header="0.3" footer="0.3"/>
    </customSheetView>
    <customSheetView guid="{5BFCA170-DEAE-4D2C-98A0-1E68B427AC01}" showPageBreaks="1">
      <selection activeCell="F23" sqref="F23"/>
      <pageMargins left="0.7" right="0.7" top="0.75" bottom="0.75" header="0.3" footer="0.3"/>
      <pageSetup paperSize="9" orientation="portrait" r:id="rId1"/>
    </customSheetView>
    <customSheetView guid="{B30CE22D-C12F-4E12-8BB9-3AAE0A6991CC}" showPageBreaks="1">
      <selection activeCell="C4" sqref="C4:Q45"/>
      <pageMargins left="0.7" right="0.7" top="0.75" bottom="0.75" header="0.3" footer="0.3"/>
      <pageSetup paperSize="9" orientation="portrait" r:id="rId2"/>
    </customSheetView>
    <customSheetView guid="{1718F1EE-9F48-4DBE-9531-3B70F9C4A5DD}" state="hidden">
      <selection activeCell="D1" sqref="D1:D1048576"/>
      <pageMargins left="0.7" right="0.7" top="0.75" bottom="0.75" header="0.3" footer="0.3"/>
    </customSheetView>
    <customSheetView guid="{3DCB9AAA-F09C-4EA6-B992-F93E466D374A}" state="hidden">
      <selection activeCell="D1" sqref="D1:D1048576"/>
      <pageMargins left="0.7" right="0.7" top="0.75" bottom="0.75" header="0.3" footer="0.3"/>
    </customSheetView>
    <customSheetView guid="{F85EE840-0C31-454A-8951-832C2E9E0600}" state="hidden">
      <selection activeCell="D1" sqref="D1:D1048576"/>
      <pageMargins left="0.7" right="0.7" top="0.75" bottom="0.75" header="0.3" footer="0.3"/>
    </customSheetView>
    <customSheetView guid="{F1E84C44-1ACD-474A-BDE0-C7088DB6C590}" state="hidden">
      <selection activeCell="D1" sqref="D1:D104857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customSheetViews>
    <customSheetView guid="{61528DAC-5C4C-48F4-ADE2-8A724B05A086}" state="hidden">
      <pageMargins left="0.7" right="0.7" top="0.75" bottom="0.75" header="0.3" footer="0.3"/>
    </customSheetView>
    <customSheetView guid="{5C539BE6-C8E0-453F-AB5E-9E58094195EA}" state="hidden">
      <pageMargins left="0.7" right="0.7" top="0.75" bottom="0.75" header="0.3" footer="0.3"/>
    </customSheetView>
    <customSheetView guid="{B31C8DB7-3E78-4144-A6B5-8DE36DE63F0E}">
      <pageMargins left="0.7" right="0.7" top="0.75" bottom="0.75" header="0.3" footer="0.3"/>
    </customSheetView>
    <customSheetView guid="{5BFCA170-DEAE-4D2C-98A0-1E68B427AC01}" showPageBreaks="1">
      <pageMargins left="0.7" right="0.7" top="0.75" bottom="0.75" header="0.3" footer="0.3"/>
      <pageSetup paperSize="9" orientation="portrait" r:id="rId1"/>
    </customSheetView>
    <customSheetView guid="{B30CE22D-C12F-4E12-8BB9-3AAE0A6991CC}" showPageBreaks="1">
      <pageMargins left="0.7" right="0.7" top="0.75" bottom="0.75" header="0.3" footer="0.3"/>
      <pageSetup paperSize="9" orientation="portrait" r:id="rId2"/>
    </customSheetView>
    <customSheetView guid="{1718F1EE-9F48-4DBE-9531-3B70F9C4A5DD}" state="hidden">
      <pageMargins left="0.7" right="0.7" top="0.75" bottom="0.75" header="0.3" footer="0.3"/>
    </customSheetView>
    <customSheetView guid="{3DCB9AAA-F09C-4EA6-B992-F93E466D374A}" state="hidden">
      <pageMargins left="0.7" right="0.7" top="0.75" bottom="0.75" header="0.3" footer="0.3"/>
    </customSheetView>
    <customSheetView guid="{F85EE840-0C31-454A-8951-832C2E9E0600}" state="hidden">
      <pageMargins left="0.7" right="0.7" top="0.75" bottom="0.75" header="0.3" footer="0.3"/>
    </customSheetView>
    <customSheetView guid="{F1E84C44-1ACD-474A-BDE0-C7088DB6C590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customSheetViews>
    <customSheetView guid="{61528DAC-5C4C-48F4-ADE2-8A724B05A086}" state="hidden">
      <pageMargins left="0.7" right="0.7" top="0.75" bottom="0.75" header="0.3" footer="0.3"/>
    </customSheetView>
    <customSheetView guid="{F1E84C44-1ACD-474A-BDE0-C7088DB6C590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/>
  <dimension ref="A1:I200"/>
  <sheetViews>
    <sheetView tabSelected="1" view="pageBreakPreview" zoomScale="62" zoomScaleSheetLayoutView="62" workbookViewId="0">
      <selection activeCell="G34" sqref="G34"/>
    </sheetView>
  </sheetViews>
  <sheetFormatPr defaultRowHeight="15.75"/>
  <cols>
    <col min="1" max="1" width="21" style="58" customWidth="1"/>
    <col min="2" max="2" width="83.28515625" style="59" customWidth="1"/>
    <col min="3" max="3" width="31.140625" style="62" customWidth="1"/>
    <col min="4" max="4" width="30.5703125" style="62" customWidth="1"/>
    <col min="5" max="5" width="19.28515625" style="62" customWidth="1"/>
    <col min="6" max="6" width="32.140625" style="62" customWidth="1"/>
    <col min="7" max="7" width="23.42578125" style="62" customWidth="1"/>
    <col min="8" max="8" width="20.7109375" style="1" customWidth="1"/>
    <col min="9" max="9" width="19.140625" style="1" bestFit="1" customWidth="1"/>
    <col min="10" max="16384" width="9.140625" style="1"/>
  </cols>
  <sheetData>
    <row r="1" spans="1:7" ht="22.5">
      <c r="A1" s="427" t="s">
        <v>441</v>
      </c>
      <c r="B1" s="428"/>
      <c r="C1" s="428"/>
      <c r="D1" s="428"/>
      <c r="E1" s="428"/>
      <c r="F1" s="428"/>
      <c r="G1" s="425"/>
    </row>
    <row r="2" spans="1:7" ht="23.25" thickBot="1">
      <c r="A2" s="426" t="s">
        <v>557</v>
      </c>
      <c r="B2" s="428"/>
      <c r="C2" s="428"/>
      <c r="D2" s="428"/>
      <c r="E2" s="428"/>
      <c r="F2" s="428"/>
      <c r="G2" s="425"/>
    </row>
    <row r="3" spans="1:7" ht="23.25" thickBot="1">
      <c r="A3" s="507"/>
      <c r="B3" s="508"/>
      <c r="C3" s="446" t="s">
        <v>554</v>
      </c>
      <c r="D3" s="447"/>
      <c r="E3" s="448"/>
      <c r="F3" s="449" t="s">
        <v>555</v>
      </c>
      <c r="G3" s="450"/>
    </row>
    <row r="4" spans="1:7" ht="71.25" customHeight="1">
      <c r="A4" s="505" t="s">
        <v>442</v>
      </c>
      <c r="B4" s="506" t="s">
        <v>530</v>
      </c>
      <c r="C4" s="496" t="s">
        <v>447</v>
      </c>
      <c r="D4" s="497" t="s">
        <v>558</v>
      </c>
      <c r="E4" s="498" t="s">
        <v>309</v>
      </c>
      <c r="F4" s="496" t="s">
        <v>559</v>
      </c>
      <c r="G4" s="498" t="s">
        <v>449</v>
      </c>
    </row>
    <row r="5" spans="1:7" s="6" customFormat="1" ht="26.25">
      <c r="A5" s="347"/>
      <c r="B5" s="429" t="s">
        <v>4</v>
      </c>
      <c r="C5" s="451">
        <f>C6+C13+C18+C26+C28+C32+C8</f>
        <v>275160.30000000005</v>
      </c>
      <c r="D5" s="452">
        <f>D6+D13+D18+D26+D28+D32+D8</f>
        <v>46696.183899999996</v>
      </c>
      <c r="E5" s="453">
        <f t="shared" ref="E5:E15" si="0">SUM(D5/C5*100)</f>
        <v>16.970538228080137</v>
      </c>
      <c r="F5" s="451">
        <f>SUM(F6+F8+F13+F18+F26+F28+F32)</f>
        <v>38104.805339999992</v>
      </c>
      <c r="G5" s="453">
        <f>SUM(D5/F5*100)</f>
        <v>122.54670633622507</v>
      </c>
    </row>
    <row r="6" spans="1:7" s="6" customFormat="1" ht="26.25">
      <c r="A6" s="347">
        <v>1010000</v>
      </c>
      <c r="B6" s="429" t="s">
        <v>5</v>
      </c>
      <c r="C6" s="451">
        <f>C7</f>
        <v>198179.1</v>
      </c>
      <c r="D6" s="452">
        <f>D7</f>
        <v>32065.761579999999</v>
      </c>
      <c r="E6" s="453">
        <f t="shared" si="0"/>
        <v>16.180193360450218</v>
      </c>
      <c r="F6" s="451">
        <f>SUM(F7)</f>
        <v>29911.191889999998</v>
      </c>
      <c r="G6" s="453">
        <f t="shared" ref="G6:G72" si="1">SUM(D6/F6*100)</f>
        <v>107.2032224523969</v>
      </c>
    </row>
    <row r="7" spans="1:7" ht="26.25">
      <c r="A7" s="348">
        <v>1010200001</v>
      </c>
      <c r="B7" s="430" t="s">
        <v>220</v>
      </c>
      <c r="C7" s="454">
        <v>198179.1</v>
      </c>
      <c r="D7" s="455">
        <v>32065.761579999999</v>
      </c>
      <c r="E7" s="453">
        <f t="shared" si="0"/>
        <v>16.180193360450218</v>
      </c>
      <c r="F7" s="455">
        <v>29911.191889999998</v>
      </c>
      <c r="G7" s="453">
        <f t="shared" si="1"/>
        <v>107.2032224523969</v>
      </c>
    </row>
    <row r="8" spans="1:7" ht="40.5">
      <c r="A8" s="347">
        <v>1030000</v>
      </c>
      <c r="B8" s="431" t="s">
        <v>259</v>
      </c>
      <c r="C8" s="451">
        <f>C9+C11+C10</f>
        <v>19878.5</v>
      </c>
      <c r="D8" s="452">
        <f>D9+D11+D10+D12</f>
        <v>5055.2159999999994</v>
      </c>
      <c r="E8" s="453">
        <f t="shared" si="0"/>
        <v>25.43057071710642</v>
      </c>
      <c r="F8" s="451">
        <f>SUM(F9+F10+F11+F12)</f>
        <v>4519.61805</v>
      </c>
      <c r="G8" s="453">
        <f t="shared" si="1"/>
        <v>111.85051356275559</v>
      </c>
    </row>
    <row r="9" spans="1:7" ht="26.25">
      <c r="A9" s="348">
        <v>1030223001</v>
      </c>
      <c r="B9" s="430" t="s">
        <v>261</v>
      </c>
      <c r="C9" s="454">
        <v>8500</v>
      </c>
      <c r="D9" s="455">
        <v>2478.4874599999998</v>
      </c>
      <c r="E9" s="453">
        <f t="shared" si="0"/>
        <v>29.158676</v>
      </c>
      <c r="F9" s="455">
        <v>2323.4438399999999</v>
      </c>
      <c r="G9" s="453">
        <f t="shared" si="1"/>
        <v>106.6730091483511</v>
      </c>
    </row>
    <row r="10" spans="1:7" ht="26.25">
      <c r="A10" s="348">
        <v>1030224001</v>
      </c>
      <c r="B10" s="430" t="s">
        <v>267</v>
      </c>
      <c r="C10" s="454">
        <v>58.5</v>
      </c>
      <c r="D10" s="455">
        <v>13.039870000000001</v>
      </c>
      <c r="E10" s="453">
        <f t="shared" si="0"/>
        <v>22.290376068376069</v>
      </c>
      <c r="F10" s="455">
        <v>9.5357299999999992</v>
      </c>
      <c r="G10" s="453">
        <f t="shared" si="1"/>
        <v>136.74747502288761</v>
      </c>
    </row>
    <row r="11" spans="1:7" ht="26.25">
      <c r="A11" s="348">
        <v>1030225001</v>
      </c>
      <c r="B11" s="430" t="s">
        <v>260</v>
      </c>
      <c r="C11" s="454">
        <v>11320</v>
      </c>
      <c r="D11" s="455">
        <v>2826.82962</v>
      </c>
      <c r="E11" s="453">
        <f t="shared" si="0"/>
        <v>24.971993109540634</v>
      </c>
      <c r="F11" s="455">
        <v>2484.3757799999998</v>
      </c>
      <c r="G11" s="453">
        <f t="shared" si="1"/>
        <v>113.78430118168356</v>
      </c>
    </row>
    <row r="12" spans="1:7" ht="26.25">
      <c r="A12" s="348">
        <v>1030226001</v>
      </c>
      <c r="B12" s="430" t="s">
        <v>269</v>
      </c>
      <c r="C12" s="454">
        <v>0</v>
      </c>
      <c r="D12" s="455">
        <v>-263.14094999999998</v>
      </c>
      <c r="E12" s="453" t="e">
        <f t="shared" si="0"/>
        <v>#DIV/0!</v>
      </c>
      <c r="F12" s="455">
        <v>-297.7373</v>
      </c>
      <c r="G12" s="453">
        <f t="shared" si="1"/>
        <v>88.380243254708077</v>
      </c>
    </row>
    <row r="13" spans="1:7" s="6" customFormat="1" ht="26.25">
      <c r="A13" s="347">
        <v>1050000</v>
      </c>
      <c r="B13" s="429" t="s">
        <v>6</v>
      </c>
      <c r="C13" s="451">
        <f>SUM(C14:C17)</f>
        <v>25950</v>
      </c>
      <c r="D13" s="452">
        <f>SUM(D14:D17)</f>
        <v>5656.7977199999996</v>
      </c>
      <c r="E13" s="453">
        <f t="shared" si="0"/>
        <v>21.798835144508669</v>
      </c>
      <c r="F13" s="451">
        <f>SUM(F14+F15+F16+F17)</f>
        <v>2794.6684</v>
      </c>
      <c r="G13" s="453">
        <f t="shared" si="1"/>
        <v>202.41391501045345</v>
      </c>
    </row>
    <row r="14" spans="1:7" s="6" customFormat="1" ht="26.25">
      <c r="A14" s="348">
        <v>1050100000</v>
      </c>
      <c r="B14" s="432" t="s">
        <v>392</v>
      </c>
      <c r="C14" s="454">
        <v>21000</v>
      </c>
      <c r="D14" s="457">
        <v>2415.5148300000001</v>
      </c>
      <c r="E14" s="453">
        <f t="shared" si="0"/>
        <v>11.502451571428573</v>
      </c>
      <c r="F14" s="457">
        <v>1908.0211899999999</v>
      </c>
      <c r="G14" s="453">
        <f t="shared" si="1"/>
        <v>126.5979037685635</v>
      </c>
    </row>
    <row r="15" spans="1:7" ht="26.25">
      <c r="A15" s="348">
        <v>1050200000</v>
      </c>
      <c r="B15" s="432" t="s">
        <v>228</v>
      </c>
      <c r="C15" s="458">
        <v>0</v>
      </c>
      <c r="D15" s="455">
        <v>5.47933</v>
      </c>
      <c r="E15" s="453" t="e">
        <f t="shared" si="0"/>
        <v>#DIV/0!</v>
      </c>
      <c r="F15" s="455">
        <v>-66.51737</v>
      </c>
      <c r="G15" s="453">
        <f t="shared" si="1"/>
        <v>-8.2374423402488706</v>
      </c>
    </row>
    <row r="16" spans="1:7" ht="23.25" customHeight="1">
      <c r="A16" s="348">
        <v>1050300000</v>
      </c>
      <c r="B16" s="432" t="s">
        <v>221</v>
      </c>
      <c r="C16" s="458">
        <v>2450</v>
      </c>
      <c r="D16" s="455">
        <v>1998.3377499999999</v>
      </c>
      <c r="E16" s="453">
        <f t="shared" ref="E16:E45" si="2">SUM(D16/C16*100)</f>
        <v>81.564806122448971</v>
      </c>
      <c r="F16" s="455">
        <v>1333.2173399999999</v>
      </c>
      <c r="G16" s="453">
        <f t="shared" si="1"/>
        <v>149.88837078881679</v>
      </c>
    </row>
    <row r="17" spans="1:7" ht="40.5">
      <c r="A17" s="348">
        <v>1050400002</v>
      </c>
      <c r="B17" s="430" t="s">
        <v>249</v>
      </c>
      <c r="C17" s="458">
        <v>2500</v>
      </c>
      <c r="D17" s="455">
        <v>1237.4658099999999</v>
      </c>
      <c r="E17" s="453">
        <f t="shared" si="2"/>
        <v>49.498632399999998</v>
      </c>
      <c r="F17" s="455">
        <v>-380.05275999999998</v>
      </c>
      <c r="G17" s="453">
        <f t="shared" si="1"/>
        <v>-325.60368986663855</v>
      </c>
    </row>
    <row r="18" spans="1:7" s="6" customFormat="1" ht="24" customHeight="1">
      <c r="A18" s="347">
        <v>1060000</v>
      </c>
      <c r="B18" s="429" t="s">
        <v>129</v>
      </c>
      <c r="C18" s="451">
        <f>SUM(C20+C23+C19)</f>
        <v>27252.7</v>
      </c>
      <c r="D18" s="451">
        <f>SUM(D20+D23+D19)</f>
        <v>3058.5378000000001</v>
      </c>
      <c r="E18" s="453">
        <f t="shared" si="2"/>
        <v>11.222879934832145</v>
      </c>
      <c r="F18" s="451">
        <f>SUM(F19+F20+F23)</f>
        <v>1358.1082899999999</v>
      </c>
      <c r="G18" s="453">
        <f t="shared" si="1"/>
        <v>225.20573819632602</v>
      </c>
    </row>
    <row r="19" spans="1:7" s="6" customFormat="1" ht="18" customHeight="1">
      <c r="A19" s="348">
        <v>1060100000</v>
      </c>
      <c r="B19" s="432" t="s">
        <v>8</v>
      </c>
      <c r="C19" s="454">
        <v>7500</v>
      </c>
      <c r="D19" s="455">
        <v>774.56863999999996</v>
      </c>
      <c r="E19" s="453">
        <f t="shared" si="2"/>
        <v>10.327581866666666</v>
      </c>
      <c r="F19" s="455">
        <v>164.07722000000001</v>
      </c>
      <c r="G19" s="453">
        <f t="shared" si="1"/>
        <v>472.07567266193314</v>
      </c>
    </row>
    <row r="20" spans="1:7" s="6" customFormat="1" ht="21.75" customHeight="1">
      <c r="A20" s="348">
        <v>1060400000</v>
      </c>
      <c r="B20" s="429" t="s">
        <v>463</v>
      </c>
      <c r="C20" s="454">
        <f>SUM(C22+C21)</f>
        <v>2952.7</v>
      </c>
      <c r="D20" s="454">
        <f>SUM(D22+D21)</f>
        <v>269.18326000000002</v>
      </c>
      <c r="E20" s="453">
        <f t="shared" si="2"/>
        <v>9.1165123446337262</v>
      </c>
      <c r="F20" s="455">
        <f>SUM(F21+F22)</f>
        <v>177.4588</v>
      </c>
      <c r="G20" s="453">
        <f t="shared" si="1"/>
        <v>151.68774949453058</v>
      </c>
    </row>
    <row r="21" spans="1:7" s="6" customFormat="1" ht="21.75" customHeight="1">
      <c r="A21" s="348"/>
      <c r="B21" s="512" t="s">
        <v>461</v>
      </c>
      <c r="C21" s="454">
        <v>300</v>
      </c>
      <c r="D21" s="455">
        <v>51.603250000000003</v>
      </c>
      <c r="E21" s="453">
        <f t="shared" si="2"/>
        <v>17.201083333333333</v>
      </c>
      <c r="F21" s="456">
        <v>23.385169999999999</v>
      </c>
      <c r="G21" s="453">
        <f t="shared" si="1"/>
        <v>220.6665591911455</v>
      </c>
    </row>
    <row r="22" spans="1:7" s="6" customFormat="1" ht="21.75" customHeight="1">
      <c r="A22" s="348"/>
      <c r="B22" s="512" t="s">
        <v>462</v>
      </c>
      <c r="C22" s="454">
        <v>2652.7</v>
      </c>
      <c r="D22" s="455">
        <v>217.58000999999999</v>
      </c>
      <c r="E22" s="453">
        <f t="shared" si="2"/>
        <v>8.20220944697855</v>
      </c>
      <c r="F22" s="456">
        <v>154.07363000000001</v>
      </c>
      <c r="G22" s="453">
        <f t="shared" si="1"/>
        <v>141.21820197265421</v>
      </c>
    </row>
    <row r="23" spans="1:7" ht="31.5" customHeight="1">
      <c r="A23" s="348">
        <v>1060600000</v>
      </c>
      <c r="B23" s="429" t="s">
        <v>450</v>
      </c>
      <c r="C23" s="454">
        <f>SUM(C24:C25)</f>
        <v>16800</v>
      </c>
      <c r="D23" s="455">
        <f>SUM(D24:D25)</f>
        <v>2014.7859000000001</v>
      </c>
      <c r="E23" s="453">
        <f t="shared" si="2"/>
        <v>11.992773214285716</v>
      </c>
      <c r="F23" s="455">
        <f>SUM(F24:F25)</f>
        <v>1016.5722699999999</v>
      </c>
      <c r="G23" s="453">
        <f t="shared" si="1"/>
        <v>198.19406445151216</v>
      </c>
    </row>
    <row r="24" spans="1:7" ht="31.5" customHeight="1">
      <c r="A24" s="348"/>
      <c r="B24" s="512" t="s">
        <v>556</v>
      </c>
      <c r="C24" s="454">
        <v>4300</v>
      </c>
      <c r="D24" s="455">
        <v>1222.60418</v>
      </c>
      <c r="E24" s="453">
        <f t="shared" si="2"/>
        <v>28.432655348837208</v>
      </c>
      <c r="F24" s="456">
        <v>703.85794999999996</v>
      </c>
      <c r="G24" s="453">
        <f t="shared" si="1"/>
        <v>173.70041497719819</v>
      </c>
    </row>
    <row r="25" spans="1:7" ht="31.5" customHeight="1">
      <c r="A25" s="348"/>
      <c r="B25" s="512" t="s">
        <v>464</v>
      </c>
      <c r="C25" s="454">
        <v>12500</v>
      </c>
      <c r="D25" s="455">
        <v>792.18172000000004</v>
      </c>
      <c r="E25" s="453">
        <f t="shared" si="2"/>
        <v>6.3374537600000007</v>
      </c>
      <c r="F25" s="456">
        <v>312.71431999999999</v>
      </c>
      <c r="G25" s="453">
        <f t="shared" si="1"/>
        <v>253.32441443679335</v>
      </c>
    </row>
    <row r="26" spans="1:7" s="6" customFormat="1" ht="42" customHeight="1">
      <c r="A26" s="347">
        <v>1070000</v>
      </c>
      <c r="B26" s="431" t="s">
        <v>9</v>
      </c>
      <c r="C26" s="451">
        <f>SUM(C27)</f>
        <v>2300</v>
      </c>
      <c r="D26" s="513">
        <f>SUM(D27)</f>
        <v>105.21311</v>
      </c>
      <c r="E26" s="453">
        <f t="shared" si="2"/>
        <v>4.5744830434782608</v>
      </c>
      <c r="F26" s="451">
        <f>SUM(F27)</f>
        <v>-729.27526</v>
      </c>
      <c r="G26" s="453">
        <f t="shared" si="1"/>
        <v>-14.427077918425478</v>
      </c>
    </row>
    <row r="27" spans="1:7" ht="36.75" customHeight="1">
      <c r="A27" s="348">
        <v>1070102001</v>
      </c>
      <c r="B27" s="430" t="s">
        <v>229</v>
      </c>
      <c r="C27" s="454">
        <v>2300</v>
      </c>
      <c r="D27" s="455">
        <v>105.21311</v>
      </c>
      <c r="E27" s="453">
        <f t="shared" si="2"/>
        <v>4.5744830434782608</v>
      </c>
      <c r="F27" s="455">
        <v>-729.27526</v>
      </c>
      <c r="G27" s="453">
        <f t="shared" si="1"/>
        <v>-14.427077918425478</v>
      </c>
    </row>
    <row r="28" spans="1:7" s="6" customFormat="1" ht="26.25">
      <c r="A28" s="347">
        <v>1080000</v>
      </c>
      <c r="B28" s="429" t="s">
        <v>10</v>
      </c>
      <c r="C28" s="451">
        <f>C29+C30+C31</f>
        <v>1600</v>
      </c>
      <c r="D28" s="452">
        <f>D29+D30+D31</f>
        <v>754.65769</v>
      </c>
      <c r="E28" s="453">
        <f t="shared" si="2"/>
        <v>47.166105625</v>
      </c>
      <c r="F28" s="451">
        <f>SUM(F29+F30)</f>
        <v>250.55508</v>
      </c>
      <c r="G28" s="453">
        <f t="shared" si="1"/>
        <v>301.19432820919059</v>
      </c>
    </row>
    <row r="29" spans="1:7" ht="27" customHeight="1">
      <c r="A29" s="348">
        <v>1080300001</v>
      </c>
      <c r="B29" s="430" t="s">
        <v>230</v>
      </c>
      <c r="C29" s="454">
        <v>1600</v>
      </c>
      <c r="D29" s="455">
        <v>743.15769</v>
      </c>
      <c r="E29" s="453">
        <f t="shared" si="2"/>
        <v>46.447355625</v>
      </c>
      <c r="F29" s="455">
        <v>243.22507999999999</v>
      </c>
      <c r="G29" s="453">
        <f t="shared" si="1"/>
        <v>305.54319891682223</v>
      </c>
    </row>
    <row r="30" spans="1:7" ht="24" customHeight="1">
      <c r="A30" s="348">
        <v>1080400001</v>
      </c>
      <c r="B30" s="430" t="s">
        <v>219</v>
      </c>
      <c r="C30" s="454">
        <v>0</v>
      </c>
      <c r="D30" s="455">
        <v>11.5</v>
      </c>
      <c r="E30" s="453" t="e">
        <f t="shared" si="2"/>
        <v>#DIV/0!</v>
      </c>
      <c r="F30" s="455">
        <v>7.33</v>
      </c>
      <c r="G30" s="453">
        <f t="shared" si="1"/>
        <v>156.88949522510231</v>
      </c>
    </row>
    <row r="31" spans="1:7" ht="54.75" customHeight="1">
      <c r="A31" s="348">
        <v>1080700001</v>
      </c>
      <c r="B31" s="430" t="s">
        <v>446</v>
      </c>
      <c r="C31" s="454">
        <v>0</v>
      </c>
      <c r="D31" s="455"/>
      <c r="E31" s="453"/>
      <c r="F31" s="456"/>
      <c r="G31" s="453"/>
    </row>
    <row r="32" spans="1:7" s="15" customFormat="1" ht="40.5">
      <c r="A32" s="347">
        <v>109000000</v>
      </c>
      <c r="B32" s="431" t="s">
        <v>222</v>
      </c>
      <c r="C32" s="451">
        <f>C33+C34+C35+C36</f>
        <v>0</v>
      </c>
      <c r="D32" s="452">
        <f>D33+D34+D35+D36</f>
        <v>0</v>
      </c>
      <c r="E32" s="453"/>
      <c r="F32" s="451">
        <f>SUM(F33:F35)</f>
        <v>-6.1109999999999998E-2</v>
      </c>
      <c r="G32" s="453"/>
    </row>
    <row r="33" spans="1:7" s="15" customFormat="1" ht="17.25" customHeight="1">
      <c r="A33" s="348">
        <v>1090100000</v>
      </c>
      <c r="B33" s="430" t="s">
        <v>118</v>
      </c>
      <c r="C33" s="454">
        <v>0</v>
      </c>
      <c r="D33" s="455">
        <v>0</v>
      </c>
      <c r="E33" s="453"/>
      <c r="F33" s="455">
        <v>0</v>
      </c>
      <c r="G33" s="453"/>
    </row>
    <row r="34" spans="1:7" s="15" customFormat="1" ht="17.25" customHeight="1">
      <c r="A34" s="348">
        <v>1090400000</v>
      </c>
      <c r="B34" s="430" t="s">
        <v>224</v>
      </c>
      <c r="C34" s="454">
        <v>0</v>
      </c>
      <c r="D34" s="455">
        <v>0</v>
      </c>
      <c r="E34" s="453"/>
      <c r="F34" s="455">
        <v>0</v>
      </c>
      <c r="G34" s="453"/>
    </row>
    <row r="35" spans="1:7" s="15" customFormat="1" ht="36.75" customHeight="1">
      <c r="A35" s="348">
        <v>1090700000</v>
      </c>
      <c r="B35" s="430" t="s">
        <v>430</v>
      </c>
      <c r="C35" s="454">
        <v>0</v>
      </c>
      <c r="D35" s="455"/>
      <c r="E35" s="453"/>
      <c r="F35" s="455">
        <v>-6.1109999999999998E-2</v>
      </c>
      <c r="G35" s="453"/>
    </row>
    <row r="36" spans="1:7" s="15" customFormat="1" ht="1.5" customHeight="1">
      <c r="A36" s="348">
        <v>1090700000</v>
      </c>
      <c r="B36" s="430" t="s">
        <v>121</v>
      </c>
      <c r="C36" s="454">
        <v>0</v>
      </c>
      <c r="D36" s="455">
        <v>0</v>
      </c>
      <c r="E36" s="453" t="e">
        <f t="shared" si="2"/>
        <v>#DIV/0!</v>
      </c>
      <c r="F36" s="456">
        <v>0</v>
      </c>
      <c r="G36" s="453" t="e">
        <f t="shared" si="1"/>
        <v>#DIV/0!</v>
      </c>
    </row>
    <row r="37" spans="1:7" s="6" customFormat="1" ht="33.75" customHeight="1">
      <c r="A37" s="347"/>
      <c r="B37" s="429" t="s">
        <v>12</v>
      </c>
      <c r="C37" s="451">
        <f>C38+C48+C50+C53+C57+C59+C65</f>
        <v>46105.857390000005</v>
      </c>
      <c r="D37" s="452">
        <f>D38+D48+D50+D53+D57+D59+D65</f>
        <v>12213.433400000002</v>
      </c>
      <c r="E37" s="453">
        <f t="shared" si="2"/>
        <v>26.48998216579961</v>
      </c>
      <c r="F37" s="451">
        <f>F38+F48+F50+F53+F57+F59+F65</f>
        <v>9027.2225600000002</v>
      </c>
      <c r="G37" s="453">
        <f t="shared" si="1"/>
        <v>135.29558309682355</v>
      </c>
    </row>
    <row r="38" spans="1:7" s="6" customFormat="1" ht="42.75" customHeight="1">
      <c r="A38" s="347">
        <v>1110000</v>
      </c>
      <c r="B38" s="431" t="s">
        <v>122</v>
      </c>
      <c r="C38" s="451">
        <f>SUM(C39:C47)</f>
        <v>12380</v>
      </c>
      <c r="D38" s="452">
        <f>SUM(D39+D41+D43+D45+D46+D47+D42+D44)</f>
        <v>3395.2100100000002</v>
      </c>
      <c r="E38" s="453">
        <f t="shared" si="2"/>
        <v>27.424959693053314</v>
      </c>
      <c r="F38" s="451">
        <f>SUM(F39:F47)</f>
        <v>3658.8792700000004</v>
      </c>
      <c r="G38" s="453">
        <f t="shared" si="1"/>
        <v>92.793715218704108</v>
      </c>
    </row>
    <row r="39" spans="1:7" s="6" customFormat="1" ht="34.5" customHeight="1">
      <c r="A39" s="348">
        <v>1110100000</v>
      </c>
      <c r="B39" s="430" t="s">
        <v>298</v>
      </c>
      <c r="C39" s="454">
        <v>0</v>
      </c>
      <c r="D39" s="457">
        <v>0</v>
      </c>
      <c r="E39" s="453"/>
      <c r="F39" s="457">
        <v>0</v>
      </c>
      <c r="G39" s="453" t="e">
        <f t="shared" si="1"/>
        <v>#DIV/0!</v>
      </c>
    </row>
    <row r="40" spans="1:7" ht="21" customHeight="1">
      <c r="A40" s="348">
        <v>1110305005</v>
      </c>
      <c r="B40" s="432" t="s">
        <v>231</v>
      </c>
      <c r="C40" s="454">
        <v>0</v>
      </c>
      <c r="D40" s="455">
        <v>0</v>
      </c>
      <c r="E40" s="453"/>
      <c r="F40" s="455">
        <v>0</v>
      </c>
      <c r="G40" s="453"/>
    </row>
    <row r="41" spans="1:7" ht="26.25">
      <c r="A41" s="349">
        <v>1110501000</v>
      </c>
      <c r="B41" s="433" t="s">
        <v>217</v>
      </c>
      <c r="C41" s="458">
        <v>8500</v>
      </c>
      <c r="D41" s="455">
        <v>2166.50693</v>
      </c>
      <c r="E41" s="453">
        <f t="shared" si="2"/>
        <v>25.488316823529409</v>
      </c>
      <c r="F41" s="455">
        <v>3223.7917000000002</v>
      </c>
      <c r="G41" s="453">
        <f t="shared" si="1"/>
        <v>67.203688439299597</v>
      </c>
    </row>
    <row r="42" spans="1:7" ht="44.25" customHeight="1">
      <c r="A42" s="349">
        <v>1110502000</v>
      </c>
      <c r="B42" s="434" t="s">
        <v>434</v>
      </c>
      <c r="C42" s="458">
        <v>2000</v>
      </c>
      <c r="D42" s="455">
        <v>319.04034000000001</v>
      </c>
      <c r="E42" s="453">
        <f t="shared" si="2"/>
        <v>15.952017000000001</v>
      </c>
      <c r="F42" s="455">
        <v>219.14469</v>
      </c>
      <c r="G42" s="453">
        <f t="shared" si="1"/>
        <v>145.58433517143402</v>
      </c>
    </row>
    <row r="43" spans="1:7" ht="25.5" customHeight="1">
      <c r="A43" s="348">
        <v>1110503505</v>
      </c>
      <c r="B43" s="432" t="s">
        <v>216</v>
      </c>
      <c r="C43" s="458">
        <v>520</v>
      </c>
      <c r="D43" s="455">
        <v>88.653270000000006</v>
      </c>
      <c r="E43" s="453">
        <f t="shared" si="2"/>
        <v>17.048705769230772</v>
      </c>
      <c r="F43" s="455">
        <v>105.47239999999999</v>
      </c>
      <c r="G43" s="453">
        <f t="shared" si="1"/>
        <v>84.053524903197442</v>
      </c>
    </row>
    <row r="44" spans="1:7" ht="37.5" customHeight="1">
      <c r="A44" s="348">
        <v>1110530000</v>
      </c>
      <c r="B44" s="430" t="s">
        <v>448</v>
      </c>
      <c r="C44" s="459">
        <v>0</v>
      </c>
      <c r="D44" s="455"/>
      <c r="E44" s="453"/>
      <c r="F44" s="455">
        <v>2.8300000000000001E-3</v>
      </c>
      <c r="G44" s="453"/>
    </row>
    <row r="45" spans="1:7" s="15" customFormat="1" ht="26.25">
      <c r="A45" s="348">
        <v>1110701505</v>
      </c>
      <c r="B45" s="432" t="s">
        <v>232</v>
      </c>
      <c r="C45" s="458">
        <v>260</v>
      </c>
      <c r="D45" s="455">
        <v>602.41399999999999</v>
      </c>
      <c r="E45" s="453">
        <f t="shared" si="2"/>
        <v>231.69769230769228</v>
      </c>
      <c r="F45" s="455">
        <v>0</v>
      </c>
      <c r="G45" s="453" t="e">
        <f t="shared" si="1"/>
        <v>#DIV/0!</v>
      </c>
    </row>
    <row r="46" spans="1:7" s="15" customFormat="1" ht="26.25">
      <c r="A46" s="348">
        <v>1110903000</v>
      </c>
      <c r="B46" s="432" t="s">
        <v>383</v>
      </c>
      <c r="C46" s="458">
        <v>0</v>
      </c>
      <c r="D46" s="455">
        <v>0</v>
      </c>
      <c r="E46" s="453"/>
      <c r="F46" s="455">
        <v>0</v>
      </c>
      <c r="G46" s="453"/>
    </row>
    <row r="47" spans="1:7" s="15" customFormat="1" ht="26.25">
      <c r="A47" s="348">
        <v>1110904414</v>
      </c>
      <c r="B47" s="432" t="s">
        <v>310</v>
      </c>
      <c r="C47" s="458">
        <v>1100</v>
      </c>
      <c r="D47" s="455">
        <v>218.59547000000001</v>
      </c>
      <c r="E47" s="453">
        <f>SUM(D47/C47*100)</f>
        <v>19.872315454545454</v>
      </c>
      <c r="F47" s="455">
        <v>110.46765000000001</v>
      </c>
      <c r="G47" s="453">
        <f t="shared" si="1"/>
        <v>197.88188668809374</v>
      </c>
    </row>
    <row r="48" spans="1:7" s="15" customFormat="1" ht="40.5">
      <c r="A48" s="347">
        <v>1120000</v>
      </c>
      <c r="B48" s="431" t="s">
        <v>123</v>
      </c>
      <c r="C48" s="460">
        <f>C49</f>
        <v>650</v>
      </c>
      <c r="D48" s="549">
        <f>D49</f>
        <v>1123.5483999999999</v>
      </c>
      <c r="E48" s="453">
        <f>SUM(D48/C48*100)</f>
        <v>172.85359999999997</v>
      </c>
      <c r="F48" s="460">
        <f>SUM(F49)</f>
        <v>296.71069999999997</v>
      </c>
      <c r="G48" s="453">
        <f t="shared" si="1"/>
        <v>378.66797523648455</v>
      </c>
    </row>
    <row r="49" spans="1:9" s="15" customFormat="1" ht="26.25">
      <c r="A49" s="348">
        <v>1120100001</v>
      </c>
      <c r="B49" s="430" t="s">
        <v>233</v>
      </c>
      <c r="C49" s="454">
        <v>650</v>
      </c>
      <c r="D49" s="455">
        <v>1123.5483999999999</v>
      </c>
      <c r="E49" s="453">
        <f>SUM(D49/C49*100)</f>
        <v>172.85359999999997</v>
      </c>
      <c r="F49" s="455">
        <v>296.71069999999997</v>
      </c>
      <c r="G49" s="453">
        <f t="shared" si="1"/>
        <v>378.66797523648455</v>
      </c>
    </row>
    <row r="50" spans="1:9" s="182" customFormat="1" ht="21.75" customHeight="1">
      <c r="A50" s="350">
        <v>1130000</v>
      </c>
      <c r="B50" s="435" t="s">
        <v>124</v>
      </c>
      <c r="C50" s="451">
        <f>C51+C52</f>
        <v>5426.9</v>
      </c>
      <c r="D50" s="452">
        <f>D51+D52</f>
        <v>525.10095000000001</v>
      </c>
      <c r="E50" s="453">
        <f>SUM(D50/C50*100)</f>
        <v>9.6758913928762293</v>
      </c>
      <c r="F50" s="451">
        <f>SUM(F51:F52)</f>
        <v>64.171139999999994</v>
      </c>
      <c r="G50" s="453">
        <f t="shared" si="1"/>
        <v>818.28209690524454</v>
      </c>
    </row>
    <row r="51" spans="1:9" s="15" customFormat="1" ht="20.25" customHeight="1">
      <c r="A51" s="348">
        <v>1130200000</v>
      </c>
      <c r="B51" s="430" t="s">
        <v>308</v>
      </c>
      <c r="C51" s="454">
        <v>5426.9</v>
      </c>
      <c r="D51" s="457">
        <v>525.10095000000001</v>
      </c>
      <c r="E51" s="453">
        <f>SUM(D51/C51*100)</f>
        <v>9.6758913928762293</v>
      </c>
      <c r="F51" s="457">
        <v>64.171139999999994</v>
      </c>
      <c r="G51" s="453">
        <f t="shared" si="1"/>
        <v>818.28209690524454</v>
      </c>
    </row>
    <row r="52" spans="1:9" ht="25.5" customHeight="1">
      <c r="A52" s="348">
        <v>1130305005</v>
      </c>
      <c r="B52" s="430" t="s">
        <v>215</v>
      </c>
      <c r="C52" s="454">
        <v>0</v>
      </c>
      <c r="D52" s="455">
        <v>0</v>
      </c>
      <c r="E52" s="453"/>
      <c r="F52" s="455">
        <v>0</v>
      </c>
      <c r="G52" s="453"/>
    </row>
    <row r="53" spans="1:9" ht="20.25" customHeight="1">
      <c r="A53" s="351">
        <v>1140000</v>
      </c>
      <c r="B53" s="436" t="s">
        <v>125</v>
      </c>
      <c r="C53" s="451">
        <f>C54+C55+C56</f>
        <v>12000</v>
      </c>
      <c r="D53" s="451">
        <f>D54+D55+D56</f>
        <v>1843.94787</v>
      </c>
      <c r="E53" s="453">
        <f t="shared" ref="E53:E65" si="3">SUM(D53/C53*100)</f>
        <v>15.366232249999999</v>
      </c>
      <c r="F53" s="451">
        <f>F54+F55+F56</f>
        <v>900.09875999999997</v>
      </c>
      <c r="G53" s="453">
        <f t="shared" si="1"/>
        <v>204.86061662833532</v>
      </c>
    </row>
    <row r="54" spans="1:9" ht="26.25">
      <c r="A54" s="349">
        <v>1140200000</v>
      </c>
      <c r="B54" s="434" t="s">
        <v>213</v>
      </c>
      <c r="C54" s="454">
        <v>2000</v>
      </c>
      <c r="D54" s="455">
        <v>673.52894000000003</v>
      </c>
      <c r="E54" s="453">
        <f t="shared" si="3"/>
        <v>33.676447000000003</v>
      </c>
      <c r="F54" s="455">
        <v>0</v>
      </c>
      <c r="G54" s="453" t="e">
        <f t="shared" si="1"/>
        <v>#DIV/0!</v>
      </c>
    </row>
    <row r="55" spans="1:9" ht="40.5" customHeight="1">
      <c r="A55" s="348">
        <v>1140601000</v>
      </c>
      <c r="B55" s="430" t="s">
        <v>535</v>
      </c>
      <c r="C55" s="454">
        <v>9700</v>
      </c>
      <c r="D55" s="455">
        <v>1096.8419899999999</v>
      </c>
      <c r="E55" s="453">
        <f t="shared" si="3"/>
        <v>11.307649381443298</v>
      </c>
      <c r="F55" s="455">
        <v>861.54093</v>
      </c>
      <c r="G55" s="453">
        <f t="shared" si="1"/>
        <v>127.31165192581157</v>
      </c>
    </row>
    <row r="56" spans="1:9" ht="33.75" customHeight="1">
      <c r="A56" s="348">
        <v>1140602000</v>
      </c>
      <c r="B56" s="430" t="s">
        <v>536</v>
      </c>
      <c r="C56" s="454">
        <v>300</v>
      </c>
      <c r="D56" s="455">
        <v>73.576939999999993</v>
      </c>
      <c r="E56" s="453">
        <f t="shared" si="3"/>
        <v>24.525646666666663</v>
      </c>
      <c r="F56" s="456">
        <v>38.557830000000003</v>
      </c>
      <c r="G56" s="453">
        <f t="shared" si="1"/>
        <v>190.8223050934142</v>
      </c>
    </row>
    <row r="57" spans="1:9" ht="28.5" customHeight="1">
      <c r="A57" s="347">
        <v>1150000000</v>
      </c>
      <c r="B57" s="431" t="s">
        <v>226</v>
      </c>
      <c r="C57" s="451">
        <f>C58</f>
        <v>0</v>
      </c>
      <c r="D57" s="452">
        <f>D58</f>
        <v>0</v>
      </c>
      <c r="E57" s="453"/>
      <c r="F57" s="451">
        <f>F58</f>
        <v>0</v>
      </c>
      <c r="G57" s="453"/>
    </row>
    <row r="58" spans="1:9" ht="37.5" customHeight="1">
      <c r="A58" s="348">
        <v>1150205005</v>
      </c>
      <c r="B58" s="430" t="s">
        <v>227</v>
      </c>
      <c r="C58" s="454">
        <v>0</v>
      </c>
      <c r="D58" s="455">
        <v>0</v>
      </c>
      <c r="E58" s="453"/>
      <c r="F58" s="456">
        <v>0</v>
      </c>
      <c r="G58" s="453"/>
    </row>
    <row r="59" spans="1:9" ht="26.25">
      <c r="A59" s="347">
        <v>1160000</v>
      </c>
      <c r="B59" s="431" t="s">
        <v>127</v>
      </c>
      <c r="C59" s="451">
        <f>SUM(C60:C64)</f>
        <v>2000</v>
      </c>
      <c r="D59" s="452">
        <f>SUM(D60:D64)</f>
        <v>715.56907999999999</v>
      </c>
      <c r="E59" s="453">
        <f t="shared" si="3"/>
        <v>35.778453999999996</v>
      </c>
      <c r="F59" s="451">
        <f>SUM(F60:F64)</f>
        <v>285.43184000000002</v>
      </c>
      <c r="G59" s="453">
        <f t="shared" si="1"/>
        <v>250.6970070332728</v>
      </c>
      <c r="I59" s="147"/>
    </row>
    <row r="60" spans="1:9" ht="36.75" customHeight="1">
      <c r="A60" s="348">
        <v>1160100001</v>
      </c>
      <c r="B60" s="430" t="s">
        <v>435</v>
      </c>
      <c r="C60" s="454">
        <v>1474</v>
      </c>
      <c r="D60" s="461">
        <v>331.20791000000003</v>
      </c>
      <c r="E60" s="453">
        <f t="shared" si="3"/>
        <v>22.470007462686571</v>
      </c>
      <c r="F60" s="461">
        <v>171.84458000000001</v>
      </c>
      <c r="G60" s="453">
        <f t="shared" si="1"/>
        <v>192.73689632806574</v>
      </c>
    </row>
    <row r="61" spans="1:9" ht="39.75" customHeight="1">
      <c r="A61" s="348">
        <v>1160700000</v>
      </c>
      <c r="B61" s="430" t="s">
        <v>436</v>
      </c>
      <c r="C61" s="454">
        <v>302</v>
      </c>
      <c r="D61" s="462">
        <v>224.15416999999999</v>
      </c>
      <c r="E61" s="453">
        <f t="shared" si="3"/>
        <v>74.223235099337742</v>
      </c>
      <c r="F61" s="462">
        <v>33.587260000000001</v>
      </c>
      <c r="G61" s="453">
        <f t="shared" si="1"/>
        <v>667.37855365397479</v>
      </c>
    </row>
    <row r="62" spans="1:9" ht="39.75" customHeight="1">
      <c r="A62" s="348">
        <v>11610060000</v>
      </c>
      <c r="B62" s="430" t="s">
        <v>465</v>
      </c>
      <c r="C62" s="454">
        <v>20</v>
      </c>
      <c r="D62" s="462"/>
      <c r="E62" s="453"/>
      <c r="F62" s="462">
        <v>0</v>
      </c>
      <c r="G62" s="453"/>
    </row>
    <row r="63" spans="1:9" ht="41.25" customHeight="1">
      <c r="A63" s="348">
        <v>1161012000</v>
      </c>
      <c r="B63" s="430" t="s">
        <v>393</v>
      </c>
      <c r="C63" s="463">
        <v>4</v>
      </c>
      <c r="D63" s="462"/>
      <c r="E63" s="453">
        <f t="shared" si="3"/>
        <v>0</v>
      </c>
      <c r="F63" s="462">
        <v>0</v>
      </c>
      <c r="G63" s="453" t="e">
        <f t="shared" si="1"/>
        <v>#DIV/0!</v>
      </c>
    </row>
    <row r="64" spans="1:9" ht="41.25" customHeight="1">
      <c r="A64" s="348">
        <v>1161100001</v>
      </c>
      <c r="B64" s="430" t="s">
        <v>394</v>
      </c>
      <c r="C64" s="463">
        <v>200</v>
      </c>
      <c r="D64" s="462">
        <v>160.20699999999999</v>
      </c>
      <c r="E64" s="453">
        <f t="shared" si="3"/>
        <v>80.103499999999997</v>
      </c>
      <c r="F64" s="462">
        <v>80</v>
      </c>
      <c r="G64" s="453"/>
    </row>
    <row r="65" spans="1:9" ht="25.5" customHeight="1">
      <c r="A65" s="347">
        <v>1170000</v>
      </c>
      <c r="B65" s="431" t="s">
        <v>128</v>
      </c>
      <c r="C65" s="451">
        <f>C66+C67</f>
        <v>13648.95739</v>
      </c>
      <c r="D65" s="452">
        <f>D66+D67</f>
        <v>4610.0570900000002</v>
      </c>
      <c r="E65" s="453">
        <f t="shared" si="3"/>
        <v>33.775891874185128</v>
      </c>
      <c r="F65" s="451">
        <f>F66+F67</f>
        <v>3821.9308500000002</v>
      </c>
      <c r="G65" s="453"/>
    </row>
    <row r="66" spans="1:9" ht="26.25">
      <c r="A66" s="348">
        <v>1170100000</v>
      </c>
      <c r="B66" s="430" t="s">
        <v>15</v>
      </c>
      <c r="C66" s="454">
        <v>0</v>
      </c>
      <c r="D66" s="457">
        <v>37.107970000000002</v>
      </c>
      <c r="E66" s="453"/>
      <c r="F66" s="457">
        <v>266.654</v>
      </c>
      <c r="G66" s="453"/>
    </row>
    <row r="67" spans="1:9" ht="26.25">
      <c r="A67" s="348">
        <v>1171500000</v>
      </c>
      <c r="B67" s="432" t="s">
        <v>407</v>
      </c>
      <c r="C67" s="454">
        <v>13648.95739</v>
      </c>
      <c r="D67" s="455">
        <v>4572.9491200000002</v>
      </c>
      <c r="E67" s="453">
        <f>SUM(D67/C67*100)</f>
        <v>33.504017847915634</v>
      </c>
      <c r="F67" s="455">
        <v>3555.2768500000002</v>
      </c>
      <c r="G67" s="453"/>
    </row>
    <row r="68" spans="1:9" s="6" customFormat="1" ht="26.25">
      <c r="A68" s="347">
        <v>100000</v>
      </c>
      <c r="B68" s="429" t="s">
        <v>16</v>
      </c>
      <c r="C68" s="464">
        <f>SUM(C5,C37)</f>
        <v>321266.15739000007</v>
      </c>
      <c r="D68" s="465">
        <f>SUM(D5,D37)</f>
        <v>58909.617299999998</v>
      </c>
      <c r="E68" s="453">
        <f>SUM(D68/C68*100)</f>
        <v>18.336701810918367</v>
      </c>
      <c r="F68" s="464">
        <f>SUM(F5+F37)</f>
        <v>47132.027899999994</v>
      </c>
      <c r="G68" s="453">
        <f t="shared" si="1"/>
        <v>124.98850553383467</v>
      </c>
      <c r="H68" s="93"/>
      <c r="I68" s="93"/>
    </row>
    <row r="69" spans="1:9" s="6" customFormat="1" ht="28.5" customHeight="1">
      <c r="A69" s="347">
        <v>200000</v>
      </c>
      <c r="B69" s="429" t="s">
        <v>17</v>
      </c>
      <c r="C69" s="451">
        <f>C70+C72+C73+C74+C77+C71+C76</f>
        <v>906894.15673000005</v>
      </c>
      <c r="D69" s="452">
        <f>SUM(D70+D71+D72+D73+D74+D75+D76+D77)</f>
        <v>205632.49828999999</v>
      </c>
      <c r="E69" s="453">
        <f>SUM(D69/C69*100)</f>
        <v>22.674365775103432</v>
      </c>
      <c r="F69" s="451">
        <f>SUM(F70+F72+F73+F74+F75+F76+F77)</f>
        <v>167256.53594999999</v>
      </c>
      <c r="G69" s="453">
        <f t="shared" si="1"/>
        <v>122.94437232125397</v>
      </c>
      <c r="H69" s="93"/>
      <c r="I69" s="93"/>
    </row>
    <row r="70" spans="1:9" ht="25.5" customHeight="1">
      <c r="A70" s="349">
        <v>2021000000</v>
      </c>
      <c r="B70" s="433" t="s">
        <v>18</v>
      </c>
      <c r="C70" s="458">
        <v>125473.8</v>
      </c>
      <c r="D70" s="466">
        <v>31368.6</v>
      </c>
      <c r="E70" s="453">
        <f>SUM(D70/C70*100)</f>
        <v>25.000119546869541</v>
      </c>
      <c r="F70" s="466">
        <v>41870.6</v>
      </c>
      <c r="G70" s="453">
        <f t="shared" si="1"/>
        <v>74.917961529092011</v>
      </c>
    </row>
    <row r="71" spans="1:9" ht="18.75" customHeight="1">
      <c r="A71" s="349">
        <v>2021500200</v>
      </c>
      <c r="B71" s="433" t="s">
        <v>223</v>
      </c>
      <c r="C71" s="458"/>
      <c r="D71" s="466"/>
      <c r="E71" s="453"/>
      <c r="F71" s="466"/>
      <c r="G71" s="453"/>
    </row>
    <row r="72" spans="1:9" ht="26.25">
      <c r="A72" s="349">
        <v>2022000000</v>
      </c>
      <c r="B72" s="433" t="s">
        <v>19</v>
      </c>
      <c r="C72" s="458">
        <v>178486.42149000001</v>
      </c>
      <c r="D72" s="455">
        <v>57662.976730000002</v>
      </c>
      <c r="E72" s="453">
        <f>SUM(D72/C72*100)</f>
        <v>32.30664621355001</v>
      </c>
      <c r="F72" s="455">
        <v>26031.763900000002</v>
      </c>
      <c r="G72" s="453">
        <f t="shared" si="1"/>
        <v>221.51006344214733</v>
      </c>
    </row>
    <row r="73" spans="1:9" ht="26.25">
      <c r="A73" s="349">
        <v>2023000000</v>
      </c>
      <c r="B73" s="433" t="s">
        <v>20</v>
      </c>
      <c r="C73" s="458">
        <v>518592.56599999999</v>
      </c>
      <c r="D73" s="467">
        <v>110352.95600999999</v>
      </c>
      <c r="E73" s="453">
        <f>SUM(D73/C73*100)</f>
        <v>21.279316990826281</v>
      </c>
      <c r="F73" s="467">
        <v>101362.14363000001</v>
      </c>
      <c r="G73" s="453">
        <f>G82</f>
        <v>121.54791806996859</v>
      </c>
    </row>
    <row r="74" spans="1:9" ht="18" customHeight="1">
      <c r="A74" s="349">
        <v>2024000000</v>
      </c>
      <c r="B74" s="434" t="s">
        <v>21</v>
      </c>
      <c r="C74" s="458">
        <v>23376.10571</v>
      </c>
      <c r="D74" s="468">
        <v>6744.1175499999999</v>
      </c>
      <c r="E74" s="453">
        <f>SUM(D74/C74*100)</f>
        <v>28.850475069142728</v>
      </c>
      <c r="F74" s="468">
        <v>5530.96</v>
      </c>
      <c r="G74" s="453"/>
    </row>
    <row r="75" spans="1:9" ht="18" customHeight="1">
      <c r="A75" s="349">
        <v>207000000</v>
      </c>
      <c r="B75" s="434" t="s">
        <v>281</v>
      </c>
      <c r="C75" s="458"/>
      <c r="D75" s="468"/>
      <c r="E75" s="453"/>
      <c r="F75" s="468"/>
      <c r="G75" s="453"/>
    </row>
    <row r="76" spans="1:9" ht="24" customHeight="1">
      <c r="A76" s="349">
        <v>2180500005</v>
      </c>
      <c r="B76" s="434" t="s">
        <v>303</v>
      </c>
      <c r="C76" s="458">
        <v>0</v>
      </c>
      <c r="D76" s="468"/>
      <c r="E76" s="453"/>
      <c r="F76" s="468">
        <v>0</v>
      </c>
      <c r="G76" s="453"/>
    </row>
    <row r="77" spans="1:9" ht="23.25" customHeight="1">
      <c r="A77" s="348">
        <v>2196001005</v>
      </c>
      <c r="B77" s="432" t="s">
        <v>23</v>
      </c>
      <c r="C77" s="456">
        <v>60965.263529999997</v>
      </c>
      <c r="D77" s="455">
        <v>-496.15199999999999</v>
      </c>
      <c r="E77" s="453"/>
      <c r="F77" s="455">
        <v>-7538.9315800000004</v>
      </c>
      <c r="G77" s="453">
        <f t="shared" ref="G76:G78" si="4">SUM(D77/F77*100)</f>
        <v>6.5811978094646655</v>
      </c>
    </row>
    <row r="78" spans="1:9" s="6" customFormat="1" ht="22.5" customHeight="1">
      <c r="A78" s="347"/>
      <c r="B78" s="429" t="s">
        <v>25</v>
      </c>
      <c r="C78" s="469">
        <f>C68+C69</f>
        <v>1228160.3141200002</v>
      </c>
      <c r="D78" s="509">
        <f>D68+D69</f>
        <v>264542.11559</v>
      </c>
      <c r="E78" s="453">
        <f>SUM(D78/C78*100)</f>
        <v>21.539705570078556</v>
      </c>
      <c r="F78" s="469">
        <f>F68+F69</f>
        <v>214388.56384999998</v>
      </c>
      <c r="G78" s="453">
        <f t="shared" si="4"/>
        <v>123.39376263329544</v>
      </c>
      <c r="H78" s="205"/>
      <c r="I78" s="93"/>
    </row>
    <row r="79" spans="1:9" s="6" customFormat="1" ht="26.25">
      <c r="A79" s="347"/>
      <c r="B79" s="437" t="s">
        <v>299</v>
      </c>
      <c r="C79" s="470">
        <f>C78-C197</f>
        <v>-1328.9039999996312</v>
      </c>
      <c r="D79" s="452">
        <f>D78-D197</f>
        <v>11534.520130000048</v>
      </c>
      <c r="E79" s="471"/>
      <c r="F79" s="451">
        <f>F78-F197</f>
        <v>11696.013439999981</v>
      </c>
      <c r="G79" s="471"/>
      <c r="H79" s="93"/>
      <c r="I79" s="93"/>
    </row>
    <row r="80" spans="1:9" ht="26.25">
      <c r="A80" s="352"/>
      <c r="B80" s="438"/>
      <c r="C80" s="472"/>
      <c r="D80" s="473"/>
      <c r="E80" s="474"/>
      <c r="F80" s="475"/>
      <c r="G80" s="474"/>
    </row>
    <row r="81" spans="1:7" ht="60.75">
      <c r="A81" s="499" t="s">
        <v>443</v>
      </c>
      <c r="B81" s="500" t="s">
        <v>444</v>
      </c>
      <c r="C81" s="496" t="s">
        <v>447</v>
      </c>
      <c r="D81" s="502" t="s">
        <v>558</v>
      </c>
      <c r="E81" s="503" t="s">
        <v>309</v>
      </c>
      <c r="F81" s="501" t="s">
        <v>559</v>
      </c>
      <c r="G81" s="503" t="s">
        <v>449</v>
      </c>
    </row>
    <row r="82" spans="1:7" s="6" customFormat="1" ht="22.5" customHeight="1">
      <c r="A82" s="353" t="s">
        <v>27</v>
      </c>
      <c r="B82" s="439" t="s">
        <v>28</v>
      </c>
      <c r="C82" s="476">
        <f>SUM(C83+C84+C85+C86+C87+C88+C89)</f>
        <v>131005.64769000001</v>
      </c>
      <c r="D82" s="477">
        <f>SUM(D83:D89)</f>
        <v>22072.412210000002</v>
      </c>
      <c r="E82" s="478">
        <f t="shared" ref="E82:E154" si="5">SUM(D82/C82*100)</f>
        <v>16.848443253553601</v>
      </c>
      <c r="F82" s="476">
        <f>SUM(F83:F89)</f>
        <v>18159.432560000001</v>
      </c>
      <c r="G82" s="478">
        <f>SUM(D82/F82*100)</f>
        <v>121.54791806996859</v>
      </c>
    </row>
    <row r="83" spans="1:7" s="6" customFormat="1" ht="42">
      <c r="A83" s="354" t="s">
        <v>29</v>
      </c>
      <c r="B83" s="440" t="s">
        <v>30</v>
      </c>
      <c r="C83" s="479">
        <v>50</v>
      </c>
      <c r="D83" s="480">
        <v>0</v>
      </c>
      <c r="E83" s="478">
        <f t="shared" si="5"/>
        <v>0</v>
      </c>
      <c r="F83" s="480">
        <v>0</v>
      </c>
      <c r="G83" s="478" t="e">
        <f t="shared" ref="G83:G197" si="6">SUM(D83/F83*100)</f>
        <v>#DIV/0!</v>
      </c>
    </row>
    <row r="84" spans="1:7" ht="21.75" customHeight="1">
      <c r="A84" s="354" t="s">
        <v>31</v>
      </c>
      <c r="B84" s="441" t="s">
        <v>32</v>
      </c>
      <c r="C84" s="479">
        <v>78158.2</v>
      </c>
      <c r="D84" s="480">
        <v>12708.97</v>
      </c>
      <c r="E84" s="478">
        <f t="shared" si="5"/>
        <v>16.260571507532159</v>
      </c>
      <c r="F84" s="480">
        <v>10469.41085</v>
      </c>
      <c r="G84" s="478">
        <f t="shared" si="6"/>
        <v>121.39145346464267</v>
      </c>
    </row>
    <row r="85" spans="1:7" ht="19.5" customHeight="1">
      <c r="A85" s="354" t="s">
        <v>33</v>
      </c>
      <c r="B85" s="441" t="s">
        <v>34</v>
      </c>
      <c r="C85" s="479">
        <v>8.1</v>
      </c>
      <c r="D85" s="480">
        <v>4.0650000000000004</v>
      </c>
      <c r="E85" s="478">
        <f t="shared" si="5"/>
        <v>50.18518518518519</v>
      </c>
      <c r="F85" s="480">
        <v>0</v>
      </c>
      <c r="G85" s="478" t="e">
        <f t="shared" si="6"/>
        <v>#DIV/0!</v>
      </c>
    </row>
    <row r="86" spans="1:7" ht="38.25" customHeight="1">
      <c r="A86" s="354" t="s">
        <v>35</v>
      </c>
      <c r="B86" s="441" t="s">
        <v>36</v>
      </c>
      <c r="C86" s="481">
        <v>7514.7</v>
      </c>
      <c r="D86" s="482">
        <v>1589.51323</v>
      </c>
      <c r="E86" s="478">
        <f t="shared" si="5"/>
        <v>21.152051711977858</v>
      </c>
      <c r="F86" s="482">
        <v>1361.4467099999999</v>
      </c>
      <c r="G86" s="478">
        <f t="shared" si="6"/>
        <v>116.75177723261751</v>
      </c>
    </row>
    <row r="87" spans="1:7" ht="25.5" customHeight="1">
      <c r="A87" s="354" t="s">
        <v>37</v>
      </c>
      <c r="B87" s="441" t="s">
        <v>38</v>
      </c>
      <c r="C87" s="479"/>
      <c r="D87" s="480"/>
      <c r="E87" s="478" t="e">
        <f t="shared" si="5"/>
        <v>#DIV/0!</v>
      </c>
      <c r="F87" s="480">
        <v>0</v>
      </c>
      <c r="G87" s="478"/>
    </row>
    <row r="88" spans="1:7" ht="24.75" customHeight="1">
      <c r="A88" s="354" t="s">
        <v>39</v>
      </c>
      <c r="B88" s="441" t="s">
        <v>40</v>
      </c>
      <c r="C88" s="481">
        <v>10258.197910000001</v>
      </c>
      <c r="D88" s="482"/>
      <c r="E88" s="478">
        <f t="shared" si="5"/>
        <v>0</v>
      </c>
      <c r="F88" s="482">
        <v>0</v>
      </c>
      <c r="G88" s="478"/>
    </row>
    <row r="89" spans="1:7" ht="24" customHeight="1">
      <c r="A89" s="354" t="s">
        <v>41</v>
      </c>
      <c r="B89" s="441" t="s">
        <v>42</v>
      </c>
      <c r="C89" s="479">
        <v>35016.449780000003</v>
      </c>
      <c r="D89" s="480">
        <v>7769.8639800000001</v>
      </c>
      <c r="E89" s="478">
        <f t="shared" si="5"/>
        <v>22.189182595083743</v>
      </c>
      <c r="F89" s="480">
        <v>6328.5749999999998</v>
      </c>
      <c r="G89" s="478">
        <f t="shared" si="6"/>
        <v>122.77430511608063</v>
      </c>
    </row>
    <row r="90" spans="1:7" ht="49.5" customHeight="1">
      <c r="A90" s="531" t="s">
        <v>502</v>
      </c>
      <c r="B90" s="522" t="s">
        <v>503</v>
      </c>
      <c r="C90" s="527">
        <v>1312.44778</v>
      </c>
      <c r="D90" s="528">
        <v>0</v>
      </c>
      <c r="E90" s="478">
        <f t="shared" si="5"/>
        <v>0</v>
      </c>
      <c r="F90" s="479"/>
      <c r="G90" s="478"/>
    </row>
    <row r="91" spans="1:7" s="6" customFormat="1" ht="26.25">
      <c r="A91" s="355" t="s">
        <v>43</v>
      </c>
      <c r="B91" s="442" t="s">
        <v>44</v>
      </c>
      <c r="C91" s="476">
        <f>C92</f>
        <v>2135.3000000000002</v>
      </c>
      <c r="D91" s="477">
        <f>D92</f>
        <v>372.77620000000002</v>
      </c>
      <c r="E91" s="478">
        <f t="shared" si="5"/>
        <v>17.457790474406405</v>
      </c>
      <c r="F91" s="476">
        <f>SUM(F92)</f>
        <v>393.18220000000002</v>
      </c>
      <c r="G91" s="478">
        <f t="shared" si="6"/>
        <v>94.810039722042347</v>
      </c>
    </row>
    <row r="92" spans="1:7" ht="26.25">
      <c r="A92" s="356" t="s">
        <v>45</v>
      </c>
      <c r="B92" s="443" t="s">
        <v>560</v>
      </c>
      <c r="C92" s="479">
        <v>2135.3000000000002</v>
      </c>
      <c r="D92" s="480">
        <v>372.77620000000002</v>
      </c>
      <c r="E92" s="478">
        <f t="shared" si="5"/>
        <v>17.457790474406405</v>
      </c>
      <c r="F92" s="480">
        <v>393.18220000000002</v>
      </c>
      <c r="G92" s="478">
        <f t="shared" si="6"/>
        <v>94.810039722042347</v>
      </c>
    </row>
    <row r="93" spans="1:7" s="6" customFormat="1" ht="21" customHeight="1">
      <c r="A93" s="353" t="s">
        <v>47</v>
      </c>
      <c r="B93" s="439" t="s">
        <v>48</v>
      </c>
      <c r="C93" s="476">
        <f>SUM(C94:C97)</f>
        <v>12237.4</v>
      </c>
      <c r="D93" s="477">
        <f>SUM(D94:D97)</f>
        <v>926.26119000000006</v>
      </c>
      <c r="E93" s="478">
        <f t="shared" si="5"/>
        <v>7.569101197966889</v>
      </c>
      <c r="F93" s="476">
        <f>SUM(F94:F97)</f>
        <v>913.11614000000009</v>
      </c>
      <c r="G93" s="478">
        <f t="shared" si="6"/>
        <v>101.43958138775204</v>
      </c>
    </row>
    <row r="94" spans="1:7" ht="26.25">
      <c r="A94" s="357" t="s">
        <v>51</v>
      </c>
      <c r="B94" s="441" t="s">
        <v>305</v>
      </c>
      <c r="C94" s="479">
        <v>1486.4</v>
      </c>
      <c r="D94" s="480">
        <v>318.60000000000002</v>
      </c>
      <c r="E94" s="478">
        <f t="shared" si="5"/>
        <v>21.434337997847148</v>
      </c>
      <c r="F94" s="480">
        <v>300.57499999999999</v>
      </c>
      <c r="G94" s="478">
        <f t="shared" si="6"/>
        <v>105.99683939116696</v>
      </c>
    </row>
    <row r="95" spans="1:7" ht="36.75" customHeight="1">
      <c r="A95" s="358" t="s">
        <v>53</v>
      </c>
      <c r="B95" s="444" t="s">
        <v>54</v>
      </c>
      <c r="C95" s="479">
        <v>3301</v>
      </c>
      <c r="D95" s="480">
        <v>540.45636999999999</v>
      </c>
      <c r="E95" s="478">
        <f t="shared" si="5"/>
        <v>16.372504392608299</v>
      </c>
      <c r="F95" s="480">
        <v>595.29114000000004</v>
      </c>
      <c r="G95" s="478">
        <f t="shared" si="6"/>
        <v>90.788579517578569</v>
      </c>
    </row>
    <row r="96" spans="1:7" ht="21" customHeight="1">
      <c r="A96" s="358" t="s">
        <v>210</v>
      </c>
      <c r="B96" s="444" t="s">
        <v>211</v>
      </c>
      <c r="C96" s="479">
        <v>5500</v>
      </c>
      <c r="D96" s="480">
        <v>14.86482</v>
      </c>
      <c r="E96" s="478">
        <f t="shared" si="5"/>
        <v>0.27026945454545453</v>
      </c>
      <c r="F96" s="480">
        <v>9.5500000000000007</v>
      </c>
      <c r="G96" s="478">
        <f t="shared" si="6"/>
        <v>155.65256544502617</v>
      </c>
    </row>
    <row r="97" spans="1:8" ht="34.5" customHeight="1">
      <c r="A97" s="358" t="s">
        <v>331</v>
      </c>
      <c r="B97" s="444" t="s">
        <v>332</v>
      </c>
      <c r="C97" s="483">
        <v>1950</v>
      </c>
      <c r="D97" s="480">
        <v>52.34</v>
      </c>
      <c r="E97" s="478">
        <f t="shared" si="5"/>
        <v>2.6841025641025644</v>
      </c>
      <c r="F97" s="479">
        <v>7.7</v>
      </c>
      <c r="G97" s="478">
        <f t="shared" si="6"/>
        <v>679.74025974025972</v>
      </c>
    </row>
    <row r="98" spans="1:8" s="6" customFormat="1" ht="27" customHeight="1">
      <c r="A98" s="353" t="s">
        <v>55</v>
      </c>
      <c r="B98" s="439" t="s">
        <v>56</v>
      </c>
      <c r="C98" s="484">
        <f>SUM(C99+C101+C105+C106+C116)</f>
        <v>119067.87956</v>
      </c>
      <c r="D98" s="485">
        <f>SUM(D99+D101+D105+D106+D116)</f>
        <v>15607.075000000001</v>
      </c>
      <c r="E98" s="478">
        <f t="shared" si="5"/>
        <v>13.107712220687842</v>
      </c>
      <c r="F98" s="484">
        <f>SUM(F99+F101+F105+F106+F116)</f>
        <v>9257.6247799999983</v>
      </c>
      <c r="G98" s="478">
        <f t="shared" si="6"/>
        <v>168.58616946451792</v>
      </c>
    </row>
    <row r="99" spans="1:8" ht="27" customHeight="1">
      <c r="A99" s="353" t="s">
        <v>388</v>
      </c>
      <c r="B99" s="536" t="s">
        <v>389</v>
      </c>
      <c r="C99" s="486">
        <v>250</v>
      </c>
      <c r="D99" s="487">
        <v>58.75</v>
      </c>
      <c r="E99" s="478">
        <f t="shared" si="5"/>
        <v>23.5</v>
      </c>
      <c r="F99" s="486">
        <v>63.45</v>
      </c>
      <c r="G99" s="478">
        <f t="shared" si="6"/>
        <v>92.592592592592595</v>
      </c>
    </row>
    <row r="100" spans="1:8" ht="68.25" customHeight="1">
      <c r="A100" s="354"/>
      <c r="B100" s="525" t="s">
        <v>494</v>
      </c>
      <c r="C100" s="547">
        <v>250</v>
      </c>
      <c r="D100" s="548">
        <v>58.8</v>
      </c>
      <c r="E100" s="478">
        <f t="shared" si="5"/>
        <v>23.52</v>
      </c>
      <c r="F100" s="486">
        <v>63.5</v>
      </c>
      <c r="G100" s="478">
        <f t="shared" si="6"/>
        <v>92.598425196850386</v>
      </c>
    </row>
    <row r="101" spans="1:8" s="6" customFormat="1" ht="20.25" customHeight="1">
      <c r="A101" s="353" t="s">
        <v>57</v>
      </c>
      <c r="B101" s="535" t="s">
        <v>302</v>
      </c>
      <c r="C101" s="488">
        <v>1115.53405</v>
      </c>
      <c r="D101" s="482">
        <v>13.95</v>
      </c>
      <c r="E101" s="478">
        <f t="shared" si="5"/>
        <v>1.2505221153939676</v>
      </c>
      <c r="F101" s="479">
        <v>7.2</v>
      </c>
      <c r="G101" s="478">
        <f t="shared" si="6"/>
        <v>193.74999999999997</v>
      </c>
      <c r="H101" s="50"/>
    </row>
    <row r="102" spans="1:8" s="6" customFormat="1" ht="63.75" customHeight="1">
      <c r="A102" s="511" t="s">
        <v>506</v>
      </c>
      <c r="B102" s="522" t="s">
        <v>534</v>
      </c>
      <c r="C102" s="488">
        <v>527.20000000000005</v>
      </c>
      <c r="D102" s="482">
        <v>13.95</v>
      </c>
      <c r="E102" s="478">
        <f t="shared" si="5"/>
        <v>2.646054628224582</v>
      </c>
      <c r="F102" s="479"/>
      <c r="G102" s="478"/>
      <c r="H102" s="50"/>
    </row>
    <row r="103" spans="1:8" s="6" customFormat="1" ht="40.5" customHeight="1">
      <c r="A103" s="511" t="s">
        <v>506</v>
      </c>
      <c r="B103" s="522" t="s">
        <v>504</v>
      </c>
      <c r="C103" s="488">
        <v>427.7</v>
      </c>
      <c r="D103" s="482">
        <v>0</v>
      </c>
      <c r="E103" s="478">
        <f t="shared" si="5"/>
        <v>0</v>
      </c>
      <c r="F103" s="479"/>
      <c r="G103" s="478"/>
      <c r="H103" s="50"/>
    </row>
    <row r="104" spans="1:8" s="6" customFormat="1" ht="38.25" customHeight="1">
      <c r="A104" s="511" t="s">
        <v>506</v>
      </c>
      <c r="B104" s="522" t="s">
        <v>505</v>
      </c>
      <c r="C104" s="488">
        <v>160.63405</v>
      </c>
      <c r="D104" s="482">
        <v>0</v>
      </c>
      <c r="E104" s="478">
        <f t="shared" si="5"/>
        <v>0</v>
      </c>
      <c r="F104" s="479"/>
      <c r="G104" s="478"/>
      <c r="H104" s="50"/>
    </row>
    <row r="105" spans="1:8" s="6" customFormat="1" ht="20.25" customHeight="1">
      <c r="A105" s="354" t="s">
        <v>59</v>
      </c>
      <c r="B105" s="535" t="s">
        <v>384</v>
      </c>
      <c r="C105" s="486">
        <v>1324.2016799999999</v>
      </c>
      <c r="D105" s="480">
        <v>0</v>
      </c>
      <c r="E105" s="478">
        <f t="shared" si="5"/>
        <v>0</v>
      </c>
      <c r="F105" s="479">
        <v>0</v>
      </c>
      <c r="G105" s="478" t="e">
        <f t="shared" si="6"/>
        <v>#DIV/0!</v>
      </c>
      <c r="H105" s="50"/>
    </row>
    <row r="106" spans="1:8" ht="26.25" customHeight="1">
      <c r="A106" s="518" t="s">
        <v>61</v>
      </c>
      <c r="B106" s="515" t="s">
        <v>451</v>
      </c>
      <c r="C106" s="484">
        <v>113032.74383000001</v>
      </c>
      <c r="D106" s="477">
        <v>15183.42643</v>
      </c>
      <c r="E106" s="478">
        <f t="shared" si="5"/>
        <v>13.432768165688081</v>
      </c>
      <c r="F106" s="480">
        <v>9008.4507799999992</v>
      </c>
      <c r="G106" s="478">
        <f t="shared" si="6"/>
        <v>168.54647708914939</v>
      </c>
    </row>
    <row r="107" spans="1:8" ht="26.25" customHeight="1">
      <c r="A107" s="511" t="s">
        <v>457</v>
      </c>
      <c r="B107" s="514" t="s">
        <v>468</v>
      </c>
      <c r="C107" s="530">
        <v>12816.575989999999</v>
      </c>
      <c r="D107" s="528"/>
      <c r="E107" s="478">
        <f t="shared" si="5"/>
        <v>0</v>
      </c>
      <c r="F107" s="479">
        <v>0</v>
      </c>
      <c r="G107" s="478" t="e">
        <f t="shared" si="6"/>
        <v>#DIV/0!</v>
      </c>
    </row>
    <row r="108" spans="1:8" ht="54" customHeight="1">
      <c r="A108" s="511" t="s">
        <v>458</v>
      </c>
      <c r="B108" s="521" t="s">
        <v>485</v>
      </c>
      <c r="C108" s="546">
        <f>SUM(C109:C115)</f>
        <v>100216.16784000001</v>
      </c>
      <c r="D108" s="546">
        <f>SUM(D109:D115)</f>
        <v>15183.42643</v>
      </c>
      <c r="E108" s="478">
        <f t="shared" si="5"/>
        <v>15.150675541935588</v>
      </c>
      <c r="F108" s="479">
        <v>0</v>
      </c>
      <c r="G108" s="478" t="e">
        <f t="shared" si="6"/>
        <v>#DIV/0!</v>
      </c>
    </row>
    <row r="109" spans="1:8" ht="78" customHeight="1">
      <c r="A109" s="511"/>
      <c r="B109" s="520" t="s">
        <v>478</v>
      </c>
      <c r="C109" s="547">
        <v>6670.4878399999998</v>
      </c>
      <c r="D109" s="543">
        <v>25.103999999999999</v>
      </c>
      <c r="E109" s="478">
        <f t="shared" si="5"/>
        <v>0.37634428848610268</v>
      </c>
      <c r="F109" s="479">
        <v>0</v>
      </c>
      <c r="G109" s="478" t="e">
        <f t="shared" si="6"/>
        <v>#DIV/0!</v>
      </c>
    </row>
    <row r="110" spans="1:8" ht="61.5" customHeight="1">
      <c r="A110" s="511"/>
      <c r="B110" s="520" t="s">
        <v>479</v>
      </c>
      <c r="C110" s="547">
        <v>18766.7</v>
      </c>
      <c r="D110" s="543">
        <v>0</v>
      </c>
      <c r="E110" s="478">
        <f t="shared" si="5"/>
        <v>0</v>
      </c>
      <c r="F110" s="479">
        <v>0</v>
      </c>
      <c r="G110" s="478" t="e">
        <f t="shared" si="6"/>
        <v>#DIV/0!</v>
      </c>
    </row>
    <row r="111" spans="1:8" ht="64.5" customHeight="1">
      <c r="A111" s="511"/>
      <c r="B111" s="520" t="s">
        <v>480</v>
      </c>
      <c r="C111" s="547">
        <v>22587.21</v>
      </c>
      <c r="D111" s="543">
        <v>9566.9245699999992</v>
      </c>
      <c r="E111" s="478">
        <f t="shared" si="5"/>
        <v>42.355494857487926</v>
      </c>
      <c r="F111" s="481">
        <v>6640.9582600000003</v>
      </c>
      <c r="G111" s="478">
        <f t="shared" si="6"/>
        <v>144.05939919279055</v>
      </c>
    </row>
    <row r="112" spans="1:8" ht="62.25" customHeight="1">
      <c r="A112" s="511"/>
      <c r="B112" s="520" t="s">
        <v>481</v>
      </c>
      <c r="C112" s="547">
        <v>12701.62</v>
      </c>
      <c r="D112" s="543">
        <v>0</v>
      </c>
      <c r="E112" s="478">
        <f t="shared" si="5"/>
        <v>0</v>
      </c>
      <c r="F112" s="479">
        <v>0</v>
      </c>
      <c r="G112" s="478" t="e">
        <f t="shared" si="6"/>
        <v>#DIV/0!</v>
      </c>
    </row>
    <row r="113" spans="1:7" ht="47.25" customHeight="1">
      <c r="A113" s="511"/>
      <c r="B113" s="520" t="s">
        <v>482</v>
      </c>
      <c r="C113" s="547">
        <v>6014.2</v>
      </c>
      <c r="D113" s="543">
        <v>5591.39786</v>
      </c>
      <c r="E113" s="478">
        <f t="shared" si="5"/>
        <v>92.969935486016425</v>
      </c>
      <c r="F113" s="597">
        <v>2367.4925199999998</v>
      </c>
      <c r="G113" s="478">
        <f t="shared" si="6"/>
        <v>236.17383424721447</v>
      </c>
    </row>
    <row r="114" spans="1:7" ht="59.25" customHeight="1">
      <c r="A114" s="511"/>
      <c r="B114" s="520" t="s">
        <v>483</v>
      </c>
      <c r="C114" s="547">
        <v>1217.8499999999999</v>
      </c>
      <c r="D114" s="543">
        <v>0</v>
      </c>
      <c r="E114" s="478">
        <f t="shared" si="5"/>
        <v>0</v>
      </c>
      <c r="F114" s="479">
        <v>0</v>
      </c>
      <c r="G114" s="478" t="e">
        <f t="shared" si="6"/>
        <v>#DIV/0!</v>
      </c>
    </row>
    <row r="115" spans="1:7" ht="65.25" customHeight="1">
      <c r="A115" s="511"/>
      <c r="B115" s="520" t="s">
        <v>484</v>
      </c>
      <c r="C115" s="547">
        <v>32258.1</v>
      </c>
      <c r="D115" s="543">
        <v>0</v>
      </c>
      <c r="E115" s="478">
        <f t="shared" si="5"/>
        <v>0</v>
      </c>
      <c r="F115" s="479">
        <v>0</v>
      </c>
      <c r="G115" s="478" t="e">
        <f t="shared" si="6"/>
        <v>#DIV/0!</v>
      </c>
    </row>
    <row r="116" spans="1:7" ht="45" customHeight="1">
      <c r="A116" s="353" t="s">
        <v>63</v>
      </c>
      <c r="B116" s="535" t="s">
        <v>538</v>
      </c>
      <c r="C116" s="546">
        <v>3345.4</v>
      </c>
      <c r="D116" s="494">
        <v>350.94857000000002</v>
      </c>
      <c r="E116" s="478">
        <f t="shared" si="5"/>
        <v>10.490481556764513</v>
      </c>
      <c r="F116" s="480">
        <v>178.524</v>
      </c>
      <c r="G116" s="478">
        <f t="shared" si="6"/>
        <v>196.58341175416192</v>
      </c>
    </row>
    <row r="117" spans="1:7" ht="62.25" customHeight="1">
      <c r="A117" s="511" t="s">
        <v>496</v>
      </c>
      <c r="B117" s="522" t="s">
        <v>497</v>
      </c>
      <c r="C117" s="547">
        <v>200</v>
      </c>
      <c r="D117" s="543">
        <v>0</v>
      </c>
      <c r="E117" s="478">
        <f t="shared" si="5"/>
        <v>0</v>
      </c>
      <c r="F117" s="479"/>
      <c r="G117" s="478" t="e">
        <f t="shared" si="6"/>
        <v>#DIV/0!</v>
      </c>
    </row>
    <row r="118" spans="1:7" ht="62.25" customHeight="1">
      <c r="A118" s="511" t="s">
        <v>502</v>
      </c>
      <c r="B118" s="522" t="s">
        <v>498</v>
      </c>
      <c r="C118" s="547">
        <v>1500</v>
      </c>
      <c r="D118" s="543">
        <v>160.93156999999999</v>
      </c>
      <c r="E118" s="478">
        <f t="shared" si="5"/>
        <v>10.728771333333333</v>
      </c>
      <c r="F118" s="597">
        <v>18</v>
      </c>
      <c r="G118" s="478">
        <f t="shared" si="6"/>
        <v>894.06427777777765</v>
      </c>
    </row>
    <row r="119" spans="1:7" ht="62.25" customHeight="1">
      <c r="A119" s="511" t="s">
        <v>502</v>
      </c>
      <c r="B119" s="522" t="s">
        <v>499</v>
      </c>
      <c r="C119" s="547">
        <v>1172.4000000000001</v>
      </c>
      <c r="D119" s="543">
        <v>0</v>
      </c>
      <c r="E119" s="478">
        <f t="shared" si="5"/>
        <v>0</v>
      </c>
      <c r="F119" s="479"/>
      <c r="G119" s="478" t="e">
        <f t="shared" si="6"/>
        <v>#DIV/0!</v>
      </c>
    </row>
    <row r="120" spans="1:7" ht="38.25" customHeight="1">
      <c r="A120" s="511" t="s">
        <v>500</v>
      </c>
      <c r="B120" s="522" t="s">
        <v>501</v>
      </c>
      <c r="C120" s="530">
        <v>276.5</v>
      </c>
      <c r="D120" s="528">
        <v>86.981999999999999</v>
      </c>
      <c r="E120" s="478">
        <f t="shared" si="5"/>
        <v>31.458227848101266</v>
      </c>
      <c r="F120" s="479">
        <v>160.524</v>
      </c>
      <c r="G120" s="478">
        <f t="shared" si="6"/>
        <v>54.186289900575616</v>
      </c>
    </row>
    <row r="121" spans="1:7" s="6" customFormat="1" ht="26.25">
      <c r="A121" s="353" t="s">
        <v>65</v>
      </c>
      <c r="B121" s="517" t="s">
        <v>66</v>
      </c>
      <c r="C121" s="476">
        <f>SUM(C122+C125+C133+C142)</f>
        <v>177183.80879000001</v>
      </c>
      <c r="D121" s="477">
        <f>SUM(D122+D125+D133+D142)</f>
        <v>5535.1776300000001</v>
      </c>
      <c r="E121" s="478">
        <f t="shared" si="5"/>
        <v>3.123974852894345</v>
      </c>
      <c r="F121" s="476">
        <f>SUM(F122+F125+F133)</f>
        <v>2070.53764</v>
      </c>
      <c r="G121" s="478">
        <f t="shared" si="6"/>
        <v>267.33045191103122</v>
      </c>
    </row>
    <row r="122" spans="1:7" ht="26.25">
      <c r="A122" s="518" t="s">
        <v>67</v>
      </c>
      <c r="B122" s="516" t="s">
        <v>470</v>
      </c>
      <c r="C122" s="479">
        <v>4739.9020899999996</v>
      </c>
      <c r="D122" s="480">
        <v>152.10121000000001</v>
      </c>
      <c r="E122" s="478">
        <f t="shared" si="5"/>
        <v>3.2089525714232638</v>
      </c>
      <c r="F122" s="480">
        <v>112.00756</v>
      </c>
      <c r="G122" s="478">
        <f t="shared" si="6"/>
        <v>135.79548559043695</v>
      </c>
    </row>
    <row r="123" spans="1:7" ht="57.75">
      <c r="A123" s="511" t="s">
        <v>456</v>
      </c>
      <c r="B123" s="510" t="s">
        <v>454</v>
      </c>
      <c r="C123" s="542">
        <v>1000</v>
      </c>
      <c r="D123" s="543">
        <v>152.10121000000001</v>
      </c>
      <c r="E123" s="478">
        <f t="shared" si="5"/>
        <v>15.210121000000001</v>
      </c>
      <c r="F123" s="479">
        <v>0</v>
      </c>
      <c r="G123" s="478" t="e">
        <f t="shared" si="6"/>
        <v>#DIV/0!</v>
      </c>
    </row>
    <row r="124" spans="1:7" ht="40.5" customHeight="1">
      <c r="A124" s="511" t="s">
        <v>561</v>
      </c>
      <c r="B124" s="510" t="s">
        <v>562</v>
      </c>
      <c r="C124" s="542">
        <v>3739.90209</v>
      </c>
      <c r="D124" s="543">
        <v>0</v>
      </c>
      <c r="E124" s="478"/>
      <c r="F124" s="550">
        <v>0</v>
      </c>
      <c r="G124" s="478" t="e">
        <f t="shared" si="6"/>
        <v>#DIV/0!</v>
      </c>
    </row>
    <row r="125" spans="1:7" ht="23.25" customHeight="1">
      <c r="A125" s="518" t="s">
        <v>69</v>
      </c>
      <c r="B125" s="516" t="s">
        <v>453</v>
      </c>
      <c r="C125" s="481">
        <v>84923.934290000005</v>
      </c>
      <c r="D125" s="482">
        <v>2842.7554399999999</v>
      </c>
      <c r="E125" s="478">
        <f t="shared" si="5"/>
        <v>3.3474137341453116</v>
      </c>
      <c r="F125" s="480">
        <v>557.45595000000003</v>
      </c>
      <c r="G125" s="478">
        <f t="shared" si="6"/>
        <v>509.95158272146881</v>
      </c>
    </row>
    <row r="126" spans="1:7" ht="47.25" customHeight="1">
      <c r="A126" s="511" t="s">
        <v>456</v>
      </c>
      <c r="B126" s="510" t="s">
        <v>472</v>
      </c>
      <c r="C126" s="542">
        <v>1000</v>
      </c>
      <c r="D126" s="543">
        <v>123.00687000000001</v>
      </c>
      <c r="E126" s="478">
        <f t="shared" si="5"/>
        <v>12.300687</v>
      </c>
      <c r="F126" s="479">
        <v>0</v>
      </c>
      <c r="G126" s="478" t="e">
        <f t="shared" si="6"/>
        <v>#DIV/0!</v>
      </c>
    </row>
    <row r="127" spans="1:7" ht="37.5" customHeight="1">
      <c r="A127" s="511" t="s">
        <v>456</v>
      </c>
      <c r="B127" s="510" t="s">
        <v>539</v>
      </c>
      <c r="C127" s="542">
        <v>8469.6090000000004</v>
      </c>
      <c r="D127" s="543">
        <v>0</v>
      </c>
      <c r="E127" s="478">
        <f t="shared" si="5"/>
        <v>0</v>
      </c>
      <c r="F127" s="479"/>
      <c r="G127" s="478" t="e">
        <f t="shared" si="6"/>
        <v>#DIV/0!</v>
      </c>
    </row>
    <row r="128" spans="1:7" ht="72.75" customHeight="1">
      <c r="A128" s="511" t="s">
        <v>456</v>
      </c>
      <c r="B128" s="510" t="s">
        <v>540</v>
      </c>
      <c r="C128" s="542">
        <v>10000</v>
      </c>
      <c r="D128" s="543">
        <v>0</v>
      </c>
      <c r="E128" s="478">
        <f t="shared" ref="E128" si="7">SUM(D128/C128*100)</f>
        <v>0</v>
      </c>
      <c r="F128" s="479"/>
      <c r="G128" s="478" t="e">
        <f t="shared" si="6"/>
        <v>#DIV/0!</v>
      </c>
    </row>
    <row r="129" spans="1:7" ht="39" customHeight="1">
      <c r="A129" s="511" t="s">
        <v>459</v>
      </c>
      <c r="B129" s="510" t="s">
        <v>452</v>
      </c>
      <c r="C129" s="542">
        <v>2226.37</v>
      </c>
      <c r="D129" s="543">
        <v>0</v>
      </c>
      <c r="E129" s="478">
        <f t="shared" si="5"/>
        <v>0</v>
      </c>
      <c r="F129" s="479">
        <v>0</v>
      </c>
      <c r="G129" s="478" t="e">
        <f t="shared" si="6"/>
        <v>#DIV/0!</v>
      </c>
    </row>
    <row r="130" spans="1:7" ht="26.25" customHeight="1">
      <c r="A130" s="511" t="s">
        <v>460</v>
      </c>
      <c r="B130" s="510" t="s">
        <v>471</v>
      </c>
      <c r="C130" s="542">
        <v>12000</v>
      </c>
      <c r="D130" s="543">
        <v>1184.2674300000001</v>
      </c>
      <c r="E130" s="478">
        <f t="shared" si="5"/>
        <v>9.8688952500000013</v>
      </c>
      <c r="F130" s="479">
        <v>557.45595000000003</v>
      </c>
      <c r="G130" s="478">
        <f t="shared" si="6"/>
        <v>212.44143685254414</v>
      </c>
    </row>
    <row r="131" spans="1:7" ht="37.5" customHeight="1">
      <c r="A131" s="511" t="s">
        <v>537</v>
      </c>
      <c r="B131" s="510" t="s">
        <v>507</v>
      </c>
      <c r="C131" s="542">
        <v>4817.2</v>
      </c>
      <c r="D131" s="543">
        <v>1535.4811400000001</v>
      </c>
      <c r="E131" s="478">
        <f t="shared" si="5"/>
        <v>31.874971767831937</v>
      </c>
      <c r="F131" s="479"/>
      <c r="G131" s="478" t="e">
        <f t="shared" si="6"/>
        <v>#DIV/0!</v>
      </c>
    </row>
    <row r="132" spans="1:7" ht="23.25" customHeight="1">
      <c r="A132" s="511" t="s">
        <v>457</v>
      </c>
      <c r="B132" s="514" t="s">
        <v>468</v>
      </c>
      <c r="C132" s="527">
        <v>46419.057289999997</v>
      </c>
      <c r="D132" s="528">
        <v>0</v>
      </c>
      <c r="E132" s="478">
        <f t="shared" si="5"/>
        <v>0</v>
      </c>
      <c r="F132" s="479">
        <v>0</v>
      </c>
      <c r="G132" s="478" t="e">
        <f t="shared" si="6"/>
        <v>#DIV/0!</v>
      </c>
    </row>
    <row r="133" spans="1:7" ht="27.75" customHeight="1">
      <c r="A133" s="518" t="s">
        <v>71</v>
      </c>
      <c r="B133" s="515" t="s">
        <v>469</v>
      </c>
      <c r="C133" s="479">
        <v>87515.072409999993</v>
      </c>
      <c r="D133" s="480">
        <v>2540.32098</v>
      </c>
      <c r="E133" s="478">
        <f t="shared" si="5"/>
        <v>2.9027239651917691</v>
      </c>
      <c r="F133" s="480">
        <v>1401.07413</v>
      </c>
      <c r="G133" s="478">
        <f t="shared" si="6"/>
        <v>181.31238923096811</v>
      </c>
    </row>
    <row r="134" spans="1:7" ht="57" customHeight="1">
      <c r="A134" s="511" t="s">
        <v>466</v>
      </c>
      <c r="B134" s="519" t="s">
        <v>476</v>
      </c>
      <c r="C134" s="481">
        <f>SUM(C135:C138)</f>
        <v>27002.081200000001</v>
      </c>
      <c r="D134" s="482">
        <f>SUM(D135:D138)</f>
        <v>2008.00658</v>
      </c>
      <c r="E134" s="478">
        <f t="shared" si="5"/>
        <v>7.4364881918805583</v>
      </c>
      <c r="F134" s="479">
        <v>1401.07413</v>
      </c>
      <c r="G134" s="478">
        <f t="shared" si="6"/>
        <v>143.31908191039113</v>
      </c>
    </row>
    <row r="135" spans="1:7" ht="27" customHeight="1">
      <c r="A135" s="511" t="s">
        <v>466</v>
      </c>
      <c r="B135" s="514" t="s">
        <v>473</v>
      </c>
      <c r="C135" s="542">
        <v>10000</v>
      </c>
      <c r="D135" s="543">
        <v>837.34231</v>
      </c>
      <c r="E135" s="478">
        <f t="shared" si="5"/>
        <v>8.3734231000000001</v>
      </c>
      <c r="F135" s="479">
        <v>1156.61697</v>
      </c>
      <c r="G135" s="478">
        <f t="shared" si="6"/>
        <v>72.395817432974368</v>
      </c>
    </row>
    <row r="136" spans="1:7" ht="44.25" customHeight="1">
      <c r="A136" s="511" t="s">
        <v>466</v>
      </c>
      <c r="B136" s="514" t="s">
        <v>474</v>
      </c>
      <c r="C136" s="542">
        <v>1428.934</v>
      </c>
      <c r="D136" s="543">
        <v>0</v>
      </c>
      <c r="E136" s="478">
        <f t="shared" si="5"/>
        <v>0</v>
      </c>
      <c r="F136" s="479"/>
      <c r="G136" s="478" t="e">
        <f t="shared" si="6"/>
        <v>#DIV/0!</v>
      </c>
    </row>
    <row r="137" spans="1:7" ht="28.5" customHeight="1">
      <c r="A137" s="511" t="s">
        <v>466</v>
      </c>
      <c r="B137" s="514" t="s">
        <v>475</v>
      </c>
      <c r="C137" s="542">
        <v>9260</v>
      </c>
      <c r="D137" s="543">
        <v>1170.66427</v>
      </c>
      <c r="E137" s="478">
        <f t="shared" si="5"/>
        <v>12.642162742980561</v>
      </c>
      <c r="F137" s="479">
        <v>223.95715999999999</v>
      </c>
      <c r="G137" s="478">
        <f t="shared" si="6"/>
        <v>522.71794748602815</v>
      </c>
    </row>
    <row r="138" spans="1:7" ht="28.5" customHeight="1">
      <c r="A138" s="511" t="s">
        <v>466</v>
      </c>
      <c r="B138" s="514" t="s">
        <v>486</v>
      </c>
      <c r="C138" s="542">
        <v>6313.1472000000003</v>
      </c>
      <c r="D138" s="543">
        <v>0</v>
      </c>
      <c r="E138" s="478">
        <f t="shared" si="5"/>
        <v>0</v>
      </c>
      <c r="F138" s="479"/>
      <c r="G138" s="478" t="e">
        <f t="shared" si="6"/>
        <v>#DIV/0!</v>
      </c>
    </row>
    <row r="139" spans="1:7" ht="27.75" customHeight="1">
      <c r="A139" s="511" t="s">
        <v>457</v>
      </c>
      <c r="B139" s="514" t="s">
        <v>468</v>
      </c>
      <c r="C139" s="542">
        <v>52448.715609999999</v>
      </c>
      <c r="D139" s="543">
        <v>0</v>
      </c>
      <c r="E139" s="478">
        <f t="shared" si="5"/>
        <v>0</v>
      </c>
      <c r="F139" s="479">
        <v>0</v>
      </c>
      <c r="G139" s="478" t="e">
        <f t="shared" si="6"/>
        <v>#DIV/0!</v>
      </c>
    </row>
    <row r="140" spans="1:7" ht="39" customHeight="1">
      <c r="A140" s="511" t="s">
        <v>457</v>
      </c>
      <c r="B140" s="514" t="s">
        <v>542</v>
      </c>
      <c r="C140" s="542">
        <v>5964.2755999999999</v>
      </c>
      <c r="D140" s="543">
        <v>0</v>
      </c>
      <c r="E140" s="478">
        <f t="shared" si="5"/>
        <v>0</v>
      </c>
      <c r="F140" s="479"/>
      <c r="G140" s="478" t="e">
        <f t="shared" si="6"/>
        <v>#DIV/0!</v>
      </c>
    </row>
    <row r="141" spans="1:7" ht="50.25" customHeight="1">
      <c r="A141" s="511" t="s">
        <v>467</v>
      </c>
      <c r="B141" s="514" t="s">
        <v>477</v>
      </c>
      <c r="C141" s="542">
        <v>2100</v>
      </c>
      <c r="D141" s="543">
        <v>532.31439999999998</v>
      </c>
      <c r="E141" s="478">
        <f t="shared" si="5"/>
        <v>25.34830476190476</v>
      </c>
      <c r="F141" s="479">
        <v>0</v>
      </c>
      <c r="G141" s="478" t="e">
        <f t="shared" si="6"/>
        <v>#DIV/0!</v>
      </c>
    </row>
    <row r="142" spans="1:7" ht="45.75" customHeight="1">
      <c r="A142" s="532" t="s">
        <v>247</v>
      </c>
      <c r="B142" s="535" t="s">
        <v>257</v>
      </c>
      <c r="C142" s="481">
        <v>4.9000000000000004</v>
      </c>
      <c r="D142" s="482">
        <v>0</v>
      </c>
      <c r="E142" s="478">
        <f t="shared" si="5"/>
        <v>0</v>
      </c>
      <c r="F142" s="479">
        <v>0</v>
      </c>
      <c r="G142" s="478" t="e">
        <f t="shared" si="6"/>
        <v>#DIV/0!</v>
      </c>
    </row>
    <row r="143" spans="1:7" s="6" customFormat="1" ht="26.25">
      <c r="A143" s="518" t="s">
        <v>73</v>
      </c>
      <c r="B143" s="534" t="s">
        <v>74</v>
      </c>
      <c r="C143" s="484">
        <f>SUM(C145)</f>
        <v>2150</v>
      </c>
      <c r="D143" s="484">
        <f>SUM(D145)</f>
        <v>0</v>
      </c>
      <c r="E143" s="478">
        <f t="shared" si="5"/>
        <v>0</v>
      </c>
      <c r="F143" s="484">
        <f>SUM(F144)</f>
        <v>0</v>
      </c>
      <c r="G143" s="478" t="e">
        <f t="shared" si="6"/>
        <v>#DIV/0!</v>
      </c>
    </row>
    <row r="144" spans="1:7" s="6" customFormat="1" ht="47.25">
      <c r="A144" s="532" t="s">
        <v>491</v>
      </c>
      <c r="B144" s="537" t="s">
        <v>541</v>
      </c>
      <c r="C144" s="484"/>
      <c r="D144" s="485"/>
      <c r="E144" s="478"/>
      <c r="F144" s="486">
        <v>0</v>
      </c>
      <c r="G144" s="478"/>
    </row>
    <row r="145" spans="1:7" ht="28.5" customHeight="1">
      <c r="A145" s="532" t="s">
        <v>437</v>
      </c>
      <c r="B145" s="535" t="s">
        <v>438</v>
      </c>
      <c r="C145" s="488">
        <v>2150</v>
      </c>
      <c r="D145" s="482"/>
      <c r="E145" s="478">
        <f t="shared" si="5"/>
        <v>0</v>
      </c>
      <c r="F145" s="481">
        <v>0</v>
      </c>
      <c r="G145" s="478" t="e">
        <f t="shared" si="6"/>
        <v>#DIV/0!</v>
      </c>
    </row>
    <row r="146" spans="1:7" ht="28.5" customHeight="1">
      <c r="A146" s="511" t="s">
        <v>543</v>
      </c>
      <c r="B146" s="522" t="s">
        <v>544</v>
      </c>
      <c r="C146" s="547">
        <v>650</v>
      </c>
      <c r="D146" s="543">
        <v>0</v>
      </c>
      <c r="E146" s="478"/>
      <c r="F146" s="481"/>
      <c r="G146" s="478" t="e">
        <f t="shared" si="6"/>
        <v>#DIV/0!</v>
      </c>
    </row>
    <row r="147" spans="1:7" ht="44.25" customHeight="1">
      <c r="A147" s="511" t="s">
        <v>467</v>
      </c>
      <c r="B147" s="522" t="s">
        <v>545</v>
      </c>
      <c r="C147" s="547">
        <v>1500</v>
      </c>
      <c r="D147" s="543">
        <v>0</v>
      </c>
      <c r="E147" s="478"/>
      <c r="F147" s="481"/>
      <c r="G147" s="478" t="e">
        <f t="shared" si="6"/>
        <v>#DIV/0!</v>
      </c>
    </row>
    <row r="148" spans="1:7" s="6" customFormat="1" ht="26.25">
      <c r="A148" s="518" t="s">
        <v>75</v>
      </c>
      <c r="B148" s="534" t="s">
        <v>76</v>
      </c>
      <c r="C148" s="484">
        <f>SUM(C149+C153+C161+C165+C166+C167)</f>
        <v>630808.72833999991</v>
      </c>
      <c r="D148" s="485">
        <f>D149+D153+D166+D167+D161+D165</f>
        <v>160891.25519</v>
      </c>
      <c r="E148" s="478">
        <f t="shared" si="5"/>
        <v>25.505553103773977</v>
      </c>
      <c r="F148" s="484">
        <f>SUM(F149:F167)</f>
        <v>156338.51387</v>
      </c>
      <c r="G148" s="478">
        <f t="shared" si="6"/>
        <v>102.91210477015646</v>
      </c>
    </row>
    <row r="149" spans="1:7" ht="26.25">
      <c r="A149" s="532" t="s">
        <v>77</v>
      </c>
      <c r="B149" s="533" t="s">
        <v>242</v>
      </c>
      <c r="C149" s="486">
        <v>140760</v>
      </c>
      <c r="D149" s="480">
        <v>24325.883999999998</v>
      </c>
      <c r="E149" s="478">
        <f t="shared" si="5"/>
        <v>17.281815856777492</v>
      </c>
      <c r="F149" s="480">
        <v>27000.297999999999</v>
      </c>
      <c r="G149" s="478">
        <f t="shared" si="6"/>
        <v>90.094872286224387</v>
      </c>
    </row>
    <row r="150" spans="1:7" ht="62.25">
      <c r="A150" s="511" t="s">
        <v>509</v>
      </c>
      <c r="B150" s="524" t="s">
        <v>516</v>
      </c>
      <c r="C150" s="530">
        <v>15621.6</v>
      </c>
      <c r="D150" s="528">
        <v>3381.5839999999998</v>
      </c>
      <c r="E150" s="478">
        <f t="shared" si="5"/>
        <v>21.646847954114815</v>
      </c>
      <c r="F150" s="479"/>
      <c r="G150" s="478"/>
    </row>
    <row r="151" spans="1:7" ht="102.75">
      <c r="A151" s="511" t="s">
        <v>509</v>
      </c>
      <c r="B151" s="524" t="s">
        <v>517</v>
      </c>
      <c r="C151" s="530">
        <v>1521.8</v>
      </c>
      <c r="D151" s="528">
        <v>0</v>
      </c>
      <c r="E151" s="478">
        <f t="shared" si="5"/>
        <v>0</v>
      </c>
      <c r="F151" s="479"/>
      <c r="G151" s="478"/>
    </row>
    <row r="152" spans="1:7" ht="48" customHeight="1">
      <c r="A152" s="511" t="s">
        <v>508</v>
      </c>
      <c r="B152" s="524" t="s">
        <v>518</v>
      </c>
      <c r="C152" s="530">
        <v>60</v>
      </c>
      <c r="D152" s="528">
        <v>0</v>
      </c>
      <c r="E152" s="478">
        <f t="shared" si="5"/>
        <v>0</v>
      </c>
      <c r="F152" s="479"/>
      <c r="G152" s="478"/>
    </row>
    <row r="153" spans="1:7" ht="26.25">
      <c r="A153" s="532" t="s">
        <v>78</v>
      </c>
      <c r="B153" s="533" t="s">
        <v>243</v>
      </c>
      <c r="C153" s="486">
        <v>450579.72833999997</v>
      </c>
      <c r="D153" s="480">
        <v>130206.8057</v>
      </c>
      <c r="E153" s="478">
        <f t="shared" si="5"/>
        <v>28.897617338378819</v>
      </c>
      <c r="F153" s="480">
        <v>105052.69428</v>
      </c>
      <c r="G153" s="478">
        <f t="shared" si="6"/>
        <v>123.94428014664338</v>
      </c>
    </row>
    <row r="154" spans="1:7" ht="62.25">
      <c r="A154" s="511" t="s">
        <v>509</v>
      </c>
      <c r="B154" s="524" t="s">
        <v>519</v>
      </c>
      <c r="C154" s="530">
        <v>6000</v>
      </c>
      <c r="D154" s="528">
        <v>50</v>
      </c>
      <c r="E154" s="478">
        <f t="shared" si="5"/>
        <v>0.83333333333333337</v>
      </c>
      <c r="F154" s="479">
        <v>394.07</v>
      </c>
      <c r="G154" s="478">
        <f t="shared" si="6"/>
        <v>12.688101098789556</v>
      </c>
    </row>
    <row r="155" spans="1:7" ht="62.25">
      <c r="A155" s="511" t="s">
        <v>509</v>
      </c>
      <c r="B155" s="524" t="s">
        <v>520</v>
      </c>
      <c r="C155" s="530">
        <v>1743.4</v>
      </c>
      <c r="D155" s="528">
        <v>0</v>
      </c>
      <c r="E155" s="478">
        <f t="shared" ref="E155:E159" si="8">SUM(D155/C155*100)</f>
        <v>0</v>
      </c>
      <c r="F155" s="479"/>
      <c r="G155" s="478" t="e">
        <f t="shared" si="6"/>
        <v>#DIV/0!</v>
      </c>
    </row>
    <row r="156" spans="1:7" ht="88.5" customHeight="1">
      <c r="A156" s="511" t="s">
        <v>509</v>
      </c>
      <c r="B156" s="524" t="s">
        <v>547</v>
      </c>
      <c r="C156" s="530">
        <v>20155</v>
      </c>
      <c r="D156" s="528">
        <v>5885.04</v>
      </c>
      <c r="E156" s="478">
        <f t="shared" si="8"/>
        <v>29.198908459439345</v>
      </c>
      <c r="F156" s="479">
        <v>4530.96</v>
      </c>
      <c r="G156" s="478">
        <f t="shared" si="6"/>
        <v>129.88505747126439</v>
      </c>
    </row>
    <row r="157" spans="1:7" ht="88.5" customHeight="1">
      <c r="A157" s="511" t="s">
        <v>509</v>
      </c>
      <c r="B157" s="524" t="s">
        <v>548</v>
      </c>
      <c r="C157" s="530">
        <v>15268.844440000001</v>
      </c>
      <c r="D157" s="528">
        <v>4508.6179599999996</v>
      </c>
      <c r="E157" s="478">
        <f t="shared" si="8"/>
        <v>29.528219884071326</v>
      </c>
      <c r="F157" s="479">
        <v>3531.6487400000001</v>
      </c>
      <c r="G157" s="478">
        <f t="shared" si="6"/>
        <v>127.66326132422783</v>
      </c>
    </row>
    <row r="158" spans="1:7" ht="127.5" customHeight="1">
      <c r="A158" s="511" t="s">
        <v>509</v>
      </c>
      <c r="B158" s="524" t="s">
        <v>546</v>
      </c>
      <c r="C158" s="530">
        <v>2568.1129999999998</v>
      </c>
      <c r="D158" s="528">
        <v>748.62900000000002</v>
      </c>
      <c r="E158" s="478"/>
      <c r="F158" s="479">
        <v>0</v>
      </c>
      <c r="G158" s="478" t="e">
        <f t="shared" si="6"/>
        <v>#DIV/0!</v>
      </c>
    </row>
    <row r="159" spans="1:7" ht="87" customHeight="1">
      <c r="A159" s="511" t="s">
        <v>510</v>
      </c>
      <c r="B159" s="524" t="s">
        <v>532</v>
      </c>
      <c r="C159" s="530">
        <v>3149.3708999999999</v>
      </c>
      <c r="D159" s="528">
        <v>787.34274000000005</v>
      </c>
      <c r="E159" s="478">
        <f t="shared" si="8"/>
        <v>25.000000476285599</v>
      </c>
      <c r="F159" s="598">
        <v>532.45353999999998</v>
      </c>
      <c r="G159" s="478">
        <f t="shared" si="6"/>
        <v>147.87069309371105</v>
      </c>
    </row>
    <row r="160" spans="1:7" ht="42">
      <c r="A160" s="511" t="s">
        <v>528</v>
      </c>
      <c r="B160" s="524" t="s">
        <v>518</v>
      </c>
      <c r="C160" s="530">
        <v>200</v>
      </c>
      <c r="D160" s="528">
        <v>0</v>
      </c>
      <c r="E160" s="478">
        <f t="shared" ref="E160" si="9">SUM(D160/C160*100)</f>
        <v>0</v>
      </c>
      <c r="F160" s="479"/>
      <c r="G160" s="478" t="e">
        <f t="shared" si="6"/>
        <v>#DIV/0!</v>
      </c>
    </row>
    <row r="161" spans="1:7" ht="26.25">
      <c r="A161" s="532" t="s">
        <v>311</v>
      </c>
      <c r="B161" s="533" t="s">
        <v>312</v>
      </c>
      <c r="C161" s="486">
        <v>29961.7</v>
      </c>
      <c r="D161" s="480">
        <v>5508.63</v>
      </c>
      <c r="E161" s="478">
        <f t="shared" ref="E161:E197" si="10">SUM(D161/C161*100)</f>
        <v>18.385572247235636</v>
      </c>
      <c r="F161" s="480">
        <v>7088.4017599999997</v>
      </c>
      <c r="G161" s="478">
        <f t="shared" si="6"/>
        <v>77.713286951161749</v>
      </c>
    </row>
    <row r="162" spans="1:7" ht="42">
      <c r="A162" s="511" t="s">
        <v>509</v>
      </c>
      <c r="B162" s="524" t="s">
        <v>495</v>
      </c>
      <c r="C162" s="530">
        <v>21963.5</v>
      </c>
      <c r="D162" s="528">
        <v>2769.317</v>
      </c>
      <c r="E162" s="478">
        <f t="shared" si="10"/>
        <v>12.608723564094976</v>
      </c>
      <c r="F162" s="479">
        <v>3005.7127599999999</v>
      </c>
      <c r="G162" s="478">
        <f t="shared" si="6"/>
        <v>92.135118060981981</v>
      </c>
    </row>
    <row r="163" spans="1:7" ht="48" customHeight="1">
      <c r="A163" s="511" t="s">
        <v>509</v>
      </c>
      <c r="B163" s="524" t="s">
        <v>525</v>
      </c>
      <c r="C163" s="530">
        <v>7603.2</v>
      </c>
      <c r="D163" s="528">
        <v>2739.3130000000001</v>
      </c>
      <c r="E163" s="478">
        <f t="shared" si="10"/>
        <v>36.028422243265993</v>
      </c>
      <c r="F163" s="479">
        <v>2376.442</v>
      </c>
      <c r="G163" s="478">
        <f t="shared" si="6"/>
        <v>115.26950794507083</v>
      </c>
    </row>
    <row r="164" spans="1:7" ht="45.75" customHeight="1">
      <c r="A164" s="511" t="s">
        <v>527</v>
      </c>
      <c r="B164" s="524" t="s">
        <v>526</v>
      </c>
      <c r="C164" s="530">
        <v>395</v>
      </c>
      <c r="D164" s="528">
        <v>0</v>
      </c>
      <c r="E164" s="478">
        <f t="shared" si="10"/>
        <v>0</v>
      </c>
      <c r="F164" s="479">
        <v>1706.2470000000001</v>
      </c>
      <c r="G164" s="478">
        <f t="shared" si="6"/>
        <v>0</v>
      </c>
    </row>
    <row r="165" spans="1:7" ht="47.25">
      <c r="A165" s="532" t="s">
        <v>428</v>
      </c>
      <c r="B165" s="533" t="s">
        <v>429</v>
      </c>
      <c r="C165" s="488">
        <v>140</v>
      </c>
      <c r="D165" s="482">
        <v>18</v>
      </c>
      <c r="E165" s="478">
        <f t="shared" si="10"/>
        <v>12.857142857142856</v>
      </c>
      <c r="F165" s="479">
        <v>0</v>
      </c>
      <c r="G165" s="478" t="e">
        <f t="shared" si="6"/>
        <v>#DIV/0!</v>
      </c>
    </row>
    <row r="166" spans="1:7" ht="26.25">
      <c r="A166" s="532" t="s">
        <v>79</v>
      </c>
      <c r="B166" s="533" t="s">
        <v>244</v>
      </c>
      <c r="C166" s="488">
        <v>620</v>
      </c>
      <c r="D166" s="482">
        <v>40.686900000000001</v>
      </c>
      <c r="E166" s="478">
        <f t="shared" si="10"/>
        <v>6.5624032258064515</v>
      </c>
      <c r="F166" s="479">
        <v>3.4</v>
      </c>
      <c r="G166" s="478">
        <f t="shared" si="6"/>
        <v>1196.6735294117648</v>
      </c>
    </row>
    <row r="167" spans="1:7" ht="26.25">
      <c r="A167" s="532" t="s">
        <v>80</v>
      </c>
      <c r="B167" s="533" t="s">
        <v>245</v>
      </c>
      <c r="C167" s="488">
        <v>8747.2999999999993</v>
      </c>
      <c r="D167" s="482">
        <v>791.24859000000004</v>
      </c>
      <c r="E167" s="478">
        <f t="shared" si="10"/>
        <v>9.0456322522378336</v>
      </c>
      <c r="F167" s="480">
        <v>1116.18579</v>
      </c>
      <c r="G167" s="478">
        <f t="shared" si="6"/>
        <v>70.888609861266914</v>
      </c>
    </row>
    <row r="168" spans="1:7" ht="42">
      <c r="A168" s="511" t="s">
        <v>529</v>
      </c>
      <c r="B168" s="524" t="s">
        <v>492</v>
      </c>
      <c r="C168" s="488">
        <v>2820</v>
      </c>
      <c r="D168" s="482">
        <v>0</v>
      </c>
      <c r="E168" s="478">
        <f t="shared" si="10"/>
        <v>0</v>
      </c>
      <c r="F168" s="479">
        <v>346.92</v>
      </c>
      <c r="G168" s="478">
        <f t="shared" si="6"/>
        <v>0</v>
      </c>
    </row>
    <row r="169" spans="1:7" ht="51.75" customHeight="1">
      <c r="A169" s="511" t="s">
        <v>550</v>
      </c>
      <c r="B169" s="524" t="s">
        <v>549</v>
      </c>
      <c r="C169" s="488">
        <v>1100</v>
      </c>
      <c r="D169" s="482">
        <v>0</v>
      </c>
      <c r="E169" s="478">
        <f t="shared" si="10"/>
        <v>0</v>
      </c>
      <c r="F169" s="479">
        <v>0</v>
      </c>
      <c r="G169" s="478" t="e">
        <f t="shared" si="6"/>
        <v>#DIV/0!</v>
      </c>
    </row>
    <row r="170" spans="1:7" s="6" customFormat="1" ht="26.25">
      <c r="A170" s="353" t="s">
        <v>81</v>
      </c>
      <c r="B170" s="439" t="s">
        <v>82</v>
      </c>
      <c r="C170" s="476">
        <f>SUM(C171+C177)</f>
        <v>96310.795960000003</v>
      </c>
      <c r="D170" s="477">
        <f>SUM(D171+D177)</f>
        <v>25365.199549999998</v>
      </c>
      <c r="E170" s="478">
        <f t="shared" si="10"/>
        <v>26.336818522956374</v>
      </c>
      <c r="F170" s="476">
        <f>SUM(F171+F177)</f>
        <v>11884.60835</v>
      </c>
      <c r="G170" s="478">
        <f t="shared" si="6"/>
        <v>213.42898985813022</v>
      </c>
    </row>
    <row r="171" spans="1:7" ht="26.25">
      <c r="A171" s="532" t="s">
        <v>83</v>
      </c>
      <c r="B171" s="535" t="s">
        <v>225</v>
      </c>
      <c r="C171" s="479">
        <v>94810.795960000003</v>
      </c>
      <c r="D171" s="480">
        <v>24278.998299999999</v>
      </c>
      <c r="E171" s="478">
        <f t="shared" si="10"/>
        <v>25.607841442701456</v>
      </c>
      <c r="F171" s="480">
        <v>11580.70593</v>
      </c>
      <c r="G171" s="478">
        <f t="shared" si="6"/>
        <v>209.65041722633569</v>
      </c>
    </row>
    <row r="172" spans="1:7" ht="62.25">
      <c r="A172" s="511" t="s">
        <v>521</v>
      </c>
      <c r="B172" s="522" t="s">
        <v>522</v>
      </c>
      <c r="C172" s="542">
        <v>6465.0460000000003</v>
      </c>
      <c r="D172" s="543">
        <v>215.59829999999999</v>
      </c>
      <c r="E172" s="478">
        <f t="shared" si="10"/>
        <v>3.3348301002034635</v>
      </c>
      <c r="F172" s="481"/>
      <c r="G172" s="478" t="e">
        <f t="shared" si="6"/>
        <v>#DIV/0!</v>
      </c>
    </row>
    <row r="173" spans="1:7" ht="42">
      <c r="A173" s="511" t="s">
        <v>521</v>
      </c>
      <c r="B173" s="522" t="s">
        <v>523</v>
      </c>
      <c r="C173" s="542">
        <v>160</v>
      </c>
      <c r="D173" s="543">
        <v>0</v>
      </c>
      <c r="E173" s="478">
        <f t="shared" si="10"/>
        <v>0</v>
      </c>
      <c r="F173" s="481"/>
      <c r="G173" s="478" t="e">
        <f t="shared" si="6"/>
        <v>#DIV/0!</v>
      </c>
    </row>
    <row r="174" spans="1:7" ht="42">
      <c r="A174" s="511" t="s">
        <v>521</v>
      </c>
      <c r="B174" s="522" t="s">
        <v>524</v>
      </c>
      <c r="C174" s="542">
        <v>2253.35</v>
      </c>
      <c r="D174" s="543">
        <v>150</v>
      </c>
      <c r="E174" s="478">
        <f t="shared" si="10"/>
        <v>6.6567554973705825</v>
      </c>
      <c r="F174" s="481">
        <v>90.505930000000006</v>
      </c>
      <c r="G174" s="478">
        <f t="shared" si="6"/>
        <v>165.73499659083112</v>
      </c>
    </row>
    <row r="175" spans="1:7" ht="26.25">
      <c r="A175" s="511" t="s">
        <v>521</v>
      </c>
      <c r="B175" s="522" t="s">
        <v>551</v>
      </c>
      <c r="C175" s="542">
        <v>95.344440000000006</v>
      </c>
      <c r="D175" s="543"/>
      <c r="E175" s="478"/>
      <c r="F175" s="481"/>
      <c r="G175" s="478" t="e">
        <f t="shared" si="6"/>
        <v>#DIV/0!</v>
      </c>
    </row>
    <row r="176" spans="1:7" ht="38.25" customHeight="1">
      <c r="A176" s="511" t="s">
        <v>553</v>
      </c>
      <c r="B176" s="522" t="s">
        <v>552</v>
      </c>
      <c r="C176" s="542">
        <v>18409.7</v>
      </c>
      <c r="D176" s="543">
        <v>0</v>
      </c>
      <c r="E176" s="478"/>
      <c r="F176" s="481"/>
      <c r="G176" s="478" t="e">
        <f t="shared" si="6"/>
        <v>#DIV/0!</v>
      </c>
    </row>
    <row r="177" spans="1:8" ht="32.25" customHeight="1">
      <c r="A177" s="354" t="s">
        <v>254</v>
      </c>
      <c r="B177" s="441" t="s">
        <v>255</v>
      </c>
      <c r="C177" s="481">
        <v>1500</v>
      </c>
      <c r="D177" s="482">
        <v>1086.2012500000001</v>
      </c>
      <c r="E177" s="478">
        <f t="shared" si="10"/>
        <v>72.413416666666677</v>
      </c>
      <c r="F177" s="480">
        <v>303.90242000000001</v>
      </c>
      <c r="G177" s="478">
        <f t="shared" si="6"/>
        <v>357.41776916419428</v>
      </c>
    </row>
    <row r="178" spans="1:8" s="6" customFormat="1" ht="26.25">
      <c r="A178" s="359">
        <v>1000</v>
      </c>
      <c r="B178" s="439" t="s">
        <v>84</v>
      </c>
      <c r="C178" s="493">
        <f>SUM(C179+C180+C183+C187)</f>
        <v>49833.652779999997</v>
      </c>
      <c r="D178" s="544">
        <f>D179+D180+D183+D187</f>
        <v>17891.032489999998</v>
      </c>
      <c r="E178" s="478">
        <f t="shared" si="10"/>
        <v>35.901507298658828</v>
      </c>
      <c r="F178" s="545">
        <f>SUM(F179:F187)</f>
        <v>1646.88887</v>
      </c>
      <c r="G178" s="478">
        <f t="shared" si="6"/>
        <v>1086.3533548562993</v>
      </c>
      <c r="H178" s="93"/>
    </row>
    <row r="179" spans="1:8" ht="26.25">
      <c r="A179" s="538">
        <v>1001</v>
      </c>
      <c r="B179" s="539" t="s">
        <v>85</v>
      </c>
      <c r="C179" s="481">
        <v>60</v>
      </c>
      <c r="D179" s="482">
        <v>49.829189999999997</v>
      </c>
      <c r="E179" s="478">
        <f t="shared" si="10"/>
        <v>83.048649999999995</v>
      </c>
      <c r="F179" s="481">
        <v>0</v>
      </c>
      <c r="G179" s="478" t="e">
        <f t="shared" si="6"/>
        <v>#DIV/0!</v>
      </c>
    </row>
    <row r="180" spans="1:8" ht="26.25">
      <c r="A180" s="538">
        <v>1003</v>
      </c>
      <c r="B180" s="539" t="s">
        <v>86</v>
      </c>
      <c r="C180" s="481">
        <v>10615.028899999999</v>
      </c>
      <c r="D180" s="482">
        <v>2100.4143199999999</v>
      </c>
      <c r="E180" s="478">
        <f t="shared" si="10"/>
        <v>19.787174766900538</v>
      </c>
      <c r="F180" s="480">
        <v>1555.8417199999999</v>
      </c>
      <c r="G180" s="478">
        <f t="shared" si="6"/>
        <v>135.00179954037998</v>
      </c>
    </row>
    <row r="181" spans="1:8" ht="48" customHeight="1">
      <c r="A181" s="526" t="s">
        <v>511</v>
      </c>
      <c r="B181" s="523" t="s">
        <v>512</v>
      </c>
      <c r="C181" s="542">
        <v>893.49409000000003</v>
      </c>
      <c r="D181" s="543">
        <v>0</v>
      </c>
      <c r="E181" s="478">
        <f t="shared" si="10"/>
        <v>0</v>
      </c>
      <c r="F181" s="481"/>
      <c r="G181" s="478"/>
    </row>
    <row r="182" spans="1:8" ht="65.25" customHeight="1">
      <c r="A182" s="526" t="s">
        <v>509</v>
      </c>
      <c r="B182" s="523" t="s">
        <v>493</v>
      </c>
      <c r="C182" s="542">
        <v>114.4</v>
      </c>
      <c r="D182" s="543">
        <v>82.443269999999998</v>
      </c>
      <c r="E182" s="478">
        <f t="shared" si="10"/>
        <v>72.065795454545452</v>
      </c>
      <c r="F182" s="479"/>
      <c r="G182" s="478"/>
    </row>
    <row r="183" spans="1:8" ht="26.25">
      <c r="A183" s="538">
        <v>1004</v>
      </c>
      <c r="B183" s="539" t="s">
        <v>487</v>
      </c>
      <c r="C183" s="479">
        <v>39073.423880000002</v>
      </c>
      <c r="D183" s="489">
        <v>15727.113429999999</v>
      </c>
      <c r="E183" s="478">
        <f t="shared" si="10"/>
        <v>40.250154371677752</v>
      </c>
      <c r="F183" s="490">
        <v>78.559399999999997</v>
      </c>
      <c r="G183" s="478">
        <f t="shared" si="6"/>
        <v>20019.390970399469</v>
      </c>
    </row>
    <row r="184" spans="1:8" ht="26.25">
      <c r="A184" s="526" t="s">
        <v>455</v>
      </c>
      <c r="B184" s="523" t="s">
        <v>488</v>
      </c>
      <c r="C184" s="527">
        <v>12584.95788</v>
      </c>
      <c r="D184" s="529">
        <v>12584.95788</v>
      </c>
      <c r="E184" s="478">
        <f t="shared" si="10"/>
        <v>100</v>
      </c>
      <c r="F184" s="490"/>
      <c r="G184" s="478"/>
    </row>
    <row r="185" spans="1:8" ht="26.25">
      <c r="A185" s="526" t="s">
        <v>513</v>
      </c>
      <c r="B185" s="523" t="s">
        <v>489</v>
      </c>
      <c r="C185" s="527">
        <v>31861.557199999999</v>
      </c>
      <c r="D185" s="529">
        <v>9361.0681999999997</v>
      </c>
      <c r="E185" s="478">
        <f t="shared" si="10"/>
        <v>29.380447858336318</v>
      </c>
      <c r="F185" s="490"/>
      <c r="G185" s="478"/>
    </row>
    <row r="186" spans="1:8" ht="42">
      <c r="A186" s="526" t="s">
        <v>455</v>
      </c>
      <c r="B186" s="523" t="s">
        <v>490</v>
      </c>
      <c r="C186" s="542">
        <v>0</v>
      </c>
      <c r="D186" s="541">
        <v>0</v>
      </c>
      <c r="E186" s="478" t="e">
        <f t="shared" si="10"/>
        <v>#DIV/0!</v>
      </c>
      <c r="F186" s="490"/>
      <c r="G186" s="478"/>
    </row>
    <row r="187" spans="1:8" ht="28.5" customHeight="1">
      <c r="A187" s="532" t="s">
        <v>88</v>
      </c>
      <c r="B187" s="535" t="s">
        <v>89</v>
      </c>
      <c r="C187" s="479">
        <v>85.2</v>
      </c>
      <c r="D187" s="480">
        <v>13.675549999999999</v>
      </c>
      <c r="E187" s="478">
        <f t="shared" si="10"/>
        <v>16.051115023474178</v>
      </c>
      <c r="F187" s="480">
        <v>12.48775</v>
      </c>
      <c r="G187" s="478">
        <f t="shared" si="6"/>
        <v>109.5117214870573</v>
      </c>
    </row>
    <row r="188" spans="1:8" ht="26.25">
      <c r="A188" s="353" t="s">
        <v>90</v>
      </c>
      <c r="B188" s="439" t="s">
        <v>91</v>
      </c>
      <c r="C188" s="476">
        <f>C189+C191</f>
        <v>8756.0049999999992</v>
      </c>
      <c r="D188" s="477">
        <f>D189+D191</f>
        <v>4346.4059999999999</v>
      </c>
      <c r="E188" s="478">
        <f t="shared" si="10"/>
        <v>49.639144792630887</v>
      </c>
      <c r="F188" s="476">
        <f>SUM(F189:F191)</f>
        <v>2028.646</v>
      </c>
      <c r="G188" s="478">
        <f t="shared" si="6"/>
        <v>214.25157469563442</v>
      </c>
    </row>
    <row r="189" spans="1:8" ht="26.25">
      <c r="A189" s="532" t="s">
        <v>92</v>
      </c>
      <c r="B189" s="535" t="s">
        <v>93</v>
      </c>
      <c r="C189" s="479">
        <v>1008.8049999999999</v>
      </c>
      <c r="D189" s="480">
        <v>410.93799999999999</v>
      </c>
      <c r="E189" s="478">
        <f t="shared" si="10"/>
        <v>40.735127204960328</v>
      </c>
      <c r="F189" s="480">
        <v>248.67599999999999</v>
      </c>
      <c r="G189" s="478">
        <f t="shared" si="6"/>
        <v>165.25036593800769</v>
      </c>
    </row>
    <row r="190" spans="1:8" ht="38.25" customHeight="1">
      <c r="A190" s="511" t="s">
        <v>514</v>
      </c>
      <c r="B190" s="522" t="s">
        <v>533</v>
      </c>
      <c r="C190" s="527">
        <v>1008.8</v>
      </c>
      <c r="D190" s="528">
        <v>410.93799999999999</v>
      </c>
      <c r="E190" s="478">
        <f t="shared" si="10"/>
        <v>40.735329103885803</v>
      </c>
      <c r="F190" s="479">
        <v>248.7</v>
      </c>
      <c r="G190" s="478">
        <f t="shared" si="6"/>
        <v>165.23441897868918</v>
      </c>
    </row>
    <row r="191" spans="1:8" ht="26.25" customHeight="1">
      <c r="A191" s="532" t="s">
        <v>94</v>
      </c>
      <c r="B191" s="535" t="s">
        <v>95</v>
      </c>
      <c r="C191" s="479">
        <v>7747.2</v>
      </c>
      <c r="D191" s="480">
        <v>3935.4679999999998</v>
      </c>
      <c r="E191" s="478">
        <f t="shared" si="10"/>
        <v>50.798585295332508</v>
      </c>
      <c r="F191" s="480">
        <v>1531.27</v>
      </c>
      <c r="G191" s="478">
        <f t="shared" si="6"/>
        <v>257.00679827855311</v>
      </c>
    </row>
    <row r="192" spans="1:8" ht="44.25" customHeight="1">
      <c r="A192" s="511" t="s">
        <v>514</v>
      </c>
      <c r="B192" s="522" t="s">
        <v>515</v>
      </c>
      <c r="C192" s="527">
        <v>7747.2</v>
      </c>
      <c r="D192" s="527">
        <v>3935.4679999999998</v>
      </c>
      <c r="E192" s="478">
        <f t="shared" si="10"/>
        <v>50.798585295332508</v>
      </c>
      <c r="F192" s="479"/>
      <c r="G192" s="478" t="e">
        <f t="shared" si="6"/>
        <v>#DIV/0!</v>
      </c>
    </row>
    <row r="193" spans="1:9" ht="35.25" customHeight="1">
      <c r="A193" s="353" t="s">
        <v>102</v>
      </c>
      <c r="B193" s="439" t="s">
        <v>103</v>
      </c>
      <c r="C193" s="476">
        <f>C194</f>
        <v>0</v>
      </c>
      <c r="D193" s="491">
        <f>D194</f>
        <v>0</v>
      </c>
      <c r="E193" s="478"/>
      <c r="F193" s="492">
        <v>0</v>
      </c>
      <c r="G193" s="478"/>
    </row>
    <row r="194" spans="1:9" ht="30" customHeight="1">
      <c r="A194" s="532" t="s">
        <v>104</v>
      </c>
      <c r="B194" s="535" t="s">
        <v>105</v>
      </c>
      <c r="C194" s="479">
        <v>0</v>
      </c>
      <c r="D194" s="480">
        <v>0</v>
      </c>
      <c r="E194" s="478"/>
      <c r="F194" s="479">
        <v>0</v>
      </c>
      <c r="G194" s="478"/>
    </row>
    <row r="195" spans="1:9" ht="42.75" customHeight="1">
      <c r="A195" s="353" t="s">
        <v>106</v>
      </c>
      <c r="B195" s="442" t="s">
        <v>107</v>
      </c>
      <c r="C195" s="493">
        <f>C196</f>
        <v>0</v>
      </c>
      <c r="D195" s="494">
        <v>0</v>
      </c>
      <c r="E195" s="478"/>
      <c r="F195" s="493">
        <v>0</v>
      </c>
      <c r="G195" s="478"/>
    </row>
    <row r="196" spans="1:9" ht="45.75" hidden="1" customHeight="1">
      <c r="A196" s="532" t="s">
        <v>108</v>
      </c>
      <c r="B196" s="540" t="s">
        <v>531</v>
      </c>
      <c r="C196" s="481">
        <v>0</v>
      </c>
      <c r="D196" s="482">
        <v>0</v>
      </c>
      <c r="E196" s="478"/>
      <c r="F196" s="481">
        <v>0</v>
      </c>
      <c r="G196" s="478" t="e">
        <f t="shared" si="6"/>
        <v>#DIV/0!</v>
      </c>
    </row>
    <row r="197" spans="1:9" s="6" customFormat="1" ht="27" thickBot="1">
      <c r="A197" s="359"/>
      <c r="B197" s="445" t="s">
        <v>113</v>
      </c>
      <c r="C197" s="495">
        <f>C82+C91+C93+C98+C121+C143+C148+C170+C178+C188+C193+C195</f>
        <v>1229489.2181199999</v>
      </c>
      <c r="D197" s="495">
        <f>D82+D91+D93+D98+D121+D143+D148+D170+D178+D188+D193+D195</f>
        <v>253007.59545999995</v>
      </c>
      <c r="E197" s="504">
        <f t="shared" si="10"/>
        <v>20.578268742109952</v>
      </c>
      <c r="F197" s="495">
        <f>F82+F91+F93+F98+F121+F143+F148+F170+F178+F188+F193+F195</f>
        <v>202692.55041</v>
      </c>
      <c r="G197" s="478">
        <f t="shared" si="6"/>
        <v>124.82333215908739</v>
      </c>
      <c r="H197" s="93"/>
      <c r="I197" s="93"/>
    </row>
    <row r="198" spans="1:9" ht="20.25">
      <c r="A198" s="360"/>
      <c r="B198" s="361"/>
      <c r="C198" s="362"/>
      <c r="D198" s="373"/>
      <c r="E198" s="373"/>
      <c r="F198" s="373"/>
      <c r="G198" s="363"/>
    </row>
    <row r="199" spans="1:9" s="65" customFormat="1" ht="20.25">
      <c r="A199" s="364" t="s">
        <v>445</v>
      </c>
      <c r="B199" s="364"/>
      <c r="C199" s="365"/>
      <c r="D199" s="365"/>
      <c r="E199" s="365"/>
      <c r="F199" s="365"/>
      <c r="G199" s="366"/>
    </row>
    <row r="200" spans="1:9" s="65" customFormat="1" ht="20.25">
      <c r="A200" s="367" t="s">
        <v>431</v>
      </c>
      <c r="B200" s="367"/>
      <c r="C200" s="365" t="s">
        <v>432</v>
      </c>
      <c r="D200" s="365"/>
      <c r="E200" s="365"/>
      <c r="F200" s="365"/>
      <c r="G200" s="366"/>
    </row>
  </sheetData>
  <customSheetViews>
    <customSheetView guid="{61528DAC-5C4C-48F4-ADE2-8A724B05A086}" scale="62" showPageBreaks="1" printArea="1" hiddenRows="1" view="pageBreakPreview">
      <selection activeCell="G34" sqref="G34"/>
      <rowBreaks count="2" manualBreakCount="2">
        <brk id="79" max="6" man="1"/>
        <brk id="140" max="6" man="1"/>
      </rowBreaks>
      <pageMargins left="0.59055118110236227" right="0.55118110236220474" top="0.15748031496062992" bottom="0.15748031496062992" header="0.15748031496062992" footer="0.27559055118110237"/>
      <pageSetup paperSize="9" scale="33" orientation="portrait" r:id="rId1"/>
      <headerFooter alignWithMargins="0"/>
    </customSheetView>
    <customSheetView guid="{5C539BE6-C8E0-453F-AB5E-9E58094195EA}" scale="60" showPageBreaks="1" printArea="1" hiddenRows="1" view="pageBreakPreview">
      <selection activeCell="C12" sqref="C12"/>
      <rowBreaks count="1" manualBreakCount="1">
        <brk id="74" max="5" man="1"/>
      </rowBreaks>
      <pageMargins left="0.59055118110236227" right="0.55118110236220474" top="0.15748031496062992" bottom="0.15748031496062992" header="0.15748031496062992" footer="0.27559055118110237"/>
      <pageSetup paperSize="9" scale="42" orientation="portrait" r:id="rId2"/>
      <headerFooter alignWithMargins="0"/>
    </customSheetView>
    <customSheetView guid="{42584DC0-1D41-4C93-9B38-C388E7B8DAC4}" scale="67" showPageBreaks="1" hiddenRows="1" view="pageBreakPreview" topLeftCell="A67">
      <selection activeCell="D86" sqref="D86"/>
      <rowBreaks count="1" manualBreakCount="1">
        <brk id="69" max="5" man="1"/>
      </rowBreaks>
      <pageMargins left="0.59055118110236227" right="0.55118110236220474" top="0.15748031496062992" bottom="0.15748031496062992" header="0.15748031496062992" footer="0.27559055118110237"/>
      <pageSetup paperSize="9" scale="45" orientation="portrait" r:id="rId3"/>
      <headerFooter alignWithMargins="0"/>
    </customSheetView>
    <customSheetView guid="{A54C432C-6C68-4B53-A75C-446EB3A61B2B}" scale="60" showPageBreaks="1" hiddenRows="1" view="pageBreakPreview" topLeftCell="A92">
      <selection activeCell="C131" sqref="C131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4"/>
      <headerFooter alignWithMargins="0"/>
    </customSheetView>
    <customSheetView guid="{1A52382B-3765-4E8C-903F-6B8919B7242E}" scale="67" showPageBreaks="1" hiddenRows="1" view="pageBreakPreview" topLeftCell="A125">
      <selection activeCell="G145" sqref="G145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7" orientation="portrait" r:id="rId5"/>
      <headerFooter alignWithMargins="0"/>
    </customSheetView>
    <customSheetView guid="{B31C8DB7-3E78-4144-A6B5-8DE36DE63F0E}" scale="67" showPageBreaks="1" hiddenRows="1" view="pageBreakPreview" topLeftCell="A44">
      <selection activeCell="D120" sqref="D120"/>
      <rowBreaks count="1" manualBreakCount="1">
        <brk id="72" max="16383" man="1"/>
      </rowBreaks>
      <pageMargins left="0.59055118110236227" right="0.55118110236220474" top="0.15748031496062992" bottom="0.15748031496062992" header="0.15748031496062992" footer="0.27559055118110237"/>
      <pageSetup paperSize="9" scale="36" orientation="portrait" r:id="rId6"/>
      <headerFooter alignWithMargins="0"/>
    </customSheetView>
    <customSheetView guid="{5BFCA170-DEAE-4D2C-98A0-1E68B427AC01}" scale="67" showPageBreaks="1" view="pageBreakPreview">
      <selection activeCell="D146" sqref="D146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6" orientation="portrait" r:id="rId7"/>
      <headerFooter alignWithMargins="0"/>
    </customSheetView>
    <customSheetView guid="{B30CE22D-C12F-4E12-8BB9-3AAE0A6991CC}" scale="60" showPageBreaks="1" view="pageBreakPreview" topLeftCell="A43">
      <selection activeCell="D62" sqref="D62"/>
      <rowBreaks count="1" manualBreakCount="1">
        <brk id="74" max="5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8"/>
      <headerFooter alignWithMargins="0"/>
    </customSheetView>
    <customSheetView guid="{1718F1EE-9F48-4DBE-9531-3B70F9C4A5DD}" scale="60" showPageBreaks="1" view="pageBreakPreview">
      <selection activeCell="D4" sqref="D4"/>
      <rowBreaks count="1" manualBreakCount="1">
        <brk id="83" max="16383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9"/>
      <headerFooter alignWithMargins="0"/>
    </customSheetView>
    <customSheetView guid="{3DCB9AAA-F09C-4EA6-B992-F93E466D374A}" scale="67" showPageBreaks="1" fitToPage="1" printArea="1" hiddenRows="1" view="pageBreakPreview" topLeftCell="A58">
      <selection activeCell="K84" sqref="K84"/>
      <rowBreaks count="1" manualBreakCount="1">
        <brk id="82" max="16383" man="1"/>
      </rowBreaks>
      <pageMargins left="0.59055118110236227" right="0.55118110236220474" top="0.15748031496062992" bottom="0.15748031496062992" header="0.15748031496062992" footer="0.27559055118110237"/>
      <pageSetup paperSize="9" scale="42" fitToHeight="2" orientation="portrait" r:id="rId10"/>
      <headerFooter alignWithMargins="0"/>
    </customSheetView>
    <customSheetView guid="{F85EE840-0C31-454A-8951-832C2E9E0600}" scale="60" showPageBreaks="1" printArea="1" view="pageBreakPreview" topLeftCell="A95">
      <selection activeCell="D73" sqref="D73"/>
      <rowBreaks count="1" manualBreakCount="1">
        <brk id="74" max="5" man="1"/>
      </rowBreaks>
      <pageMargins left="0.59055118110236227" right="0.55118110236220474" top="0.15748031496062992" bottom="0.15748031496062992" header="0.15748031496062992" footer="0.27559055118110237"/>
      <pageSetup paperSize="9" scale="40" orientation="portrait" r:id="rId11"/>
      <headerFooter alignWithMargins="0"/>
    </customSheetView>
    <customSheetView guid="{F1E84C44-1ACD-474A-BDE0-C7088DB6C590}" scale="62" showPageBreaks="1" printArea="1" view="pageBreakPreview" topLeftCell="A63">
      <selection activeCell="B80" sqref="B80:G183"/>
      <rowBreaks count="2" manualBreakCount="2">
        <brk id="79" max="5" man="1"/>
        <brk id="141" max="6" man="1"/>
      </rowBreaks>
      <pageMargins left="0.59055118110236227" right="0.55118110236220474" top="0.15748031496062992" bottom="0.15748031496062992" header="0.15748031496062992" footer="0.27559055118110237"/>
      <pageSetup paperSize="9" scale="35" orientation="portrait" r:id="rId12"/>
      <headerFooter alignWithMargins="0"/>
    </customSheetView>
  </customSheetViews>
  <phoneticPr fontId="0" type="noConversion"/>
  <pageMargins left="0.59055118110236227" right="0.55118110236220474" top="0.15748031496062992" bottom="0.15748031496062992" header="0.15748031496062992" footer="0.27559055118110237"/>
  <pageSetup paperSize="9" scale="33" orientation="portrait" r:id="rId13"/>
  <headerFooter alignWithMargins="0"/>
  <rowBreaks count="2" manualBreakCount="2">
    <brk id="79" max="6" man="1"/>
    <brk id="140" max="6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customSheetViews>
    <customSheetView guid="{61528DAC-5C4C-48F4-ADE2-8A724B05A086}" state="hidden">
      <pageMargins left="0.7" right="0.7" top="0.75" bottom="0.75" header="0.3" footer="0.3"/>
    </customSheetView>
    <customSheetView guid="{F85EE840-0C31-454A-8951-832C2E9E0600}" state="hidden">
      <pageMargins left="0.7" right="0.7" top="0.75" bottom="0.75" header="0.3" footer="0.3"/>
    </customSheetView>
    <customSheetView guid="{F1E84C44-1ACD-474A-BDE0-C7088DB6C590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4"/>
  <dimension ref="A1:K142"/>
  <sheetViews>
    <sheetView view="pageBreakPreview" topLeftCell="A35" zoomScale="70" zoomScaleNormal="100" zoomScaleSheetLayoutView="70" workbookViewId="0">
      <selection activeCell="D85" sqref="D85"/>
    </sheetView>
  </sheetViews>
  <sheetFormatPr defaultRowHeight="15.75"/>
  <cols>
    <col min="1" max="1" width="14.7109375" style="58" customWidth="1"/>
    <col min="2" max="2" width="57.5703125" style="59" customWidth="1"/>
    <col min="3" max="3" width="18" style="62" customWidth="1"/>
    <col min="4" max="4" width="17.85546875" style="62" customWidth="1"/>
    <col min="5" max="5" width="12" style="62" customWidth="1"/>
    <col min="6" max="6" width="10.5703125" style="62" customWidth="1"/>
    <col min="7" max="7" width="15.42578125" style="1" bestFit="1" customWidth="1"/>
    <col min="8" max="8" width="14.85546875" style="1" customWidth="1"/>
    <col min="9" max="10" width="9.140625" style="1" customWidth="1"/>
    <col min="11" max="11" width="11.7109375" style="1" bestFit="1" customWidth="1"/>
    <col min="12" max="16384" width="9.140625" style="1"/>
  </cols>
  <sheetData>
    <row r="1" spans="1:6">
      <c r="A1" s="595" t="s">
        <v>409</v>
      </c>
      <c r="B1" s="595"/>
      <c r="C1" s="595"/>
      <c r="D1" s="595"/>
      <c r="E1" s="595"/>
      <c r="F1" s="595"/>
    </row>
    <row r="2" spans="1:6">
      <c r="A2" s="595"/>
      <c r="B2" s="595"/>
      <c r="C2" s="595"/>
      <c r="D2" s="595"/>
      <c r="E2" s="595"/>
      <c r="F2" s="595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C5+C7+C12+C14+C17+C20</f>
        <v>613.77</v>
      </c>
      <c r="D4" s="5">
        <f>D5+D12+D14+D17+D20+D7</f>
        <v>633.27000999999996</v>
      </c>
      <c r="E4" s="5">
        <f>SUM(D4/C4*100)</f>
        <v>103.17708750835001</v>
      </c>
      <c r="F4" s="5">
        <f>SUM(D4-C4)</f>
        <v>19.500009999999975</v>
      </c>
    </row>
    <row r="5" spans="1:6" s="6" customFormat="1">
      <c r="A5" s="68">
        <v>1010000000</v>
      </c>
      <c r="B5" s="67" t="s">
        <v>5</v>
      </c>
      <c r="C5" s="5">
        <f>C6</f>
        <v>81</v>
      </c>
      <c r="D5" s="5">
        <f>D6</f>
        <v>81.830629999999999</v>
      </c>
      <c r="E5" s="5">
        <f t="shared" ref="E5:E47" si="0">SUM(D5/C5*100)</f>
        <v>101.02546913580245</v>
      </c>
      <c r="F5" s="5">
        <f t="shared" ref="F5:F47" si="1">SUM(D5-C5)</f>
        <v>0.83062999999999931</v>
      </c>
    </row>
    <row r="6" spans="1:6">
      <c r="A6" s="7">
        <v>1010200001</v>
      </c>
      <c r="B6" s="8" t="s">
        <v>220</v>
      </c>
      <c r="C6" s="9">
        <v>81</v>
      </c>
      <c r="D6" s="10">
        <v>81.830629999999999</v>
      </c>
      <c r="E6" s="9">
        <f t="shared" ref="E6:E11" si="2">SUM(D6/C6*100)</f>
        <v>101.02546913580245</v>
      </c>
      <c r="F6" s="9">
        <f t="shared" si="1"/>
        <v>0.83062999999999931</v>
      </c>
    </row>
    <row r="7" spans="1:6" ht="31.5">
      <c r="A7" s="3">
        <v>1030000000</v>
      </c>
      <c r="B7" s="13" t="s">
        <v>259</v>
      </c>
      <c r="C7" s="5">
        <f>C8+C10+C9</f>
        <v>286.77</v>
      </c>
      <c r="D7" s="5">
        <f>D8+D10+D9+D11</f>
        <v>339.03285</v>
      </c>
      <c r="E7" s="9">
        <f t="shared" si="2"/>
        <v>118.22465739094048</v>
      </c>
      <c r="F7" s="9">
        <f t="shared" si="1"/>
        <v>52.262850000000014</v>
      </c>
    </row>
    <row r="8" spans="1:6">
      <c r="A8" s="7">
        <v>1030223001</v>
      </c>
      <c r="B8" s="8" t="s">
        <v>261</v>
      </c>
      <c r="C8" s="9">
        <v>106.965</v>
      </c>
      <c r="D8" s="10">
        <v>169.95956000000001</v>
      </c>
      <c r="E8" s="9">
        <f t="shared" si="2"/>
        <v>158.8926845229748</v>
      </c>
      <c r="F8" s="9">
        <f t="shared" si="1"/>
        <v>62.994560000000007</v>
      </c>
    </row>
    <row r="9" spans="1:6">
      <c r="A9" s="7">
        <v>1030224001</v>
      </c>
      <c r="B9" s="8" t="s">
        <v>265</v>
      </c>
      <c r="C9" s="9">
        <v>1.147</v>
      </c>
      <c r="D9" s="10">
        <v>0.91805000000000003</v>
      </c>
      <c r="E9" s="9">
        <f t="shared" si="2"/>
        <v>80.039232781168266</v>
      </c>
      <c r="F9" s="9">
        <f t="shared" si="1"/>
        <v>-0.22894999999999999</v>
      </c>
    </row>
    <row r="10" spans="1:6">
      <c r="A10" s="7">
        <v>1030225001</v>
      </c>
      <c r="B10" s="8" t="s">
        <v>260</v>
      </c>
      <c r="C10" s="9">
        <v>178.65799999999999</v>
      </c>
      <c r="D10" s="10">
        <v>187.65454</v>
      </c>
      <c r="E10" s="9">
        <f t="shared" si="2"/>
        <v>105.03562113087577</v>
      </c>
      <c r="F10" s="9">
        <f t="shared" si="1"/>
        <v>8.9965400000000102</v>
      </c>
    </row>
    <row r="11" spans="1:6">
      <c r="A11" s="7">
        <v>1030226001</v>
      </c>
      <c r="B11" s="8" t="s">
        <v>266</v>
      </c>
      <c r="C11" s="9">
        <v>0</v>
      </c>
      <c r="D11" s="10">
        <v>-19.499300000000002</v>
      </c>
      <c r="E11" s="9" t="e">
        <f t="shared" si="2"/>
        <v>#DIV/0!</v>
      </c>
      <c r="F11" s="9">
        <f t="shared" si="1"/>
        <v>-19.499300000000002</v>
      </c>
    </row>
    <row r="12" spans="1:6" s="6" customFormat="1">
      <c r="A12" s="68">
        <v>1050000000</v>
      </c>
      <c r="B12" s="67" t="s">
        <v>6</v>
      </c>
      <c r="C12" s="5">
        <f>C13</f>
        <v>10</v>
      </c>
      <c r="D12" s="5">
        <f>D13</f>
        <v>0</v>
      </c>
      <c r="E12" s="5">
        <f t="shared" si="0"/>
        <v>0</v>
      </c>
      <c r="F12" s="5">
        <f t="shared" si="1"/>
        <v>-10</v>
      </c>
    </row>
    <row r="13" spans="1:6" ht="15.75" customHeight="1">
      <c r="A13" s="7">
        <v>1050300000</v>
      </c>
      <c r="B13" s="11" t="s">
        <v>221</v>
      </c>
      <c r="C13" s="12">
        <v>10</v>
      </c>
      <c r="D13" s="10">
        <v>0</v>
      </c>
      <c r="E13" s="9">
        <f t="shared" si="0"/>
        <v>0</v>
      </c>
      <c r="F13" s="9">
        <f t="shared" si="1"/>
        <v>-10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233</v>
      </c>
      <c r="D14" s="5">
        <f>D15+D16</f>
        <v>211.30653000000001</v>
      </c>
      <c r="E14" s="5">
        <f t="shared" si="0"/>
        <v>90.68949785407726</v>
      </c>
      <c r="F14" s="5">
        <f t="shared" si="1"/>
        <v>-21.693469999999991</v>
      </c>
    </row>
    <row r="15" spans="1:6" s="6" customFormat="1" ht="15.75" customHeight="1">
      <c r="A15" s="7">
        <v>1060100000</v>
      </c>
      <c r="B15" s="11" t="s">
        <v>8</v>
      </c>
      <c r="C15" s="9">
        <v>86</v>
      </c>
      <c r="D15" s="10">
        <v>68.343940000000003</v>
      </c>
      <c r="E15" s="9">
        <f t="shared" si="0"/>
        <v>79.469697674418597</v>
      </c>
      <c r="F15" s="9">
        <f>SUM(D15-C15)</f>
        <v>-17.656059999999997</v>
      </c>
    </row>
    <row r="16" spans="1:6" ht="15" customHeight="1">
      <c r="A16" s="7">
        <v>1060600000</v>
      </c>
      <c r="B16" s="11" t="s">
        <v>7</v>
      </c>
      <c r="C16" s="9">
        <v>147</v>
      </c>
      <c r="D16" s="10">
        <v>142.96259000000001</v>
      </c>
      <c r="E16" s="9">
        <f t="shared" si="0"/>
        <v>97.253462585034029</v>
      </c>
      <c r="F16" s="9">
        <f t="shared" si="1"/>
        <v>-4.0374099999999942</v>
      </c>
    </row>
    <row r="17" spans="1:6" s="6" customFormat="1" ht="15" customHeight="1">
      <c r="A17" s="3">
        <v>1080000000</v>
      </c>
      <c r="B17" s="4" t="s">
        <v>10</v>
      </c>
      <c r="C17" s="5">
        <f>C18</f>
        <v>3</v>
      </c>
      <c r="D17" s="5">
        <f>D18</f>
        <v>1.1000000000000001</v>
      </c>
      <c r="E17" s="9">
        <f t="shared" si="0"/>
        <v>36.666666666666671</v>
      </c>
      <c r="F17" s="5">
        <f t="shared" si="1"/>
        <v>-1.9</v>
      </c>
    </row>
    <row r="18" spans="1:6" ht="18.75" customHeight="1">
      <c r="A18" s="7">
        <v>1080402001</v>
      </c>
      <c r="B18" s="8" t="s">
        <v>219</v>
      </c>
      <c r="C18" s="9">
        <v>3</v>
      </c>
      <c r="D18" s="10">
        <v>1.1000000000000001</v>
      </c>
      <c r="E18" s="9">
        <f t="shared" si="0"/>
        <v>36.666666666666671</v>
      </c>
      <c r="F18" s="9">
        <f t="shared" si="1"/>
        <v>-1.9</v>
      </c>
    </row>
    <row r="19" spans="1:6" ht="15" hidden="1" customHeight="1">
      <c r="A19" s="7">
        <v>1080714001</v>
      </c>
      <c r="B19" s="8" t="s">
        <v>218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7.25" hidden="1" customHeight="1">
      <c r="A20" s="68">
        <v>1090000000</v>
      </c>
      <c r="B20" s="69" t="s">
        <v>222</v>
      </c>
      <c r="C20" s="5"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15.75" hidden="1" customHeight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7.25" hidden="1" customHeight="1">
      <c r="A22" s="7">
        <v>1090400000</v>
      </c>
      <c r="B22" s="8" t="s">
        <v>119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2.25" hidden="1" customHeight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8" hidden="1" customHeight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C26+C31+C34+C29</f>
        <v>484.851</v>
      </c>
      <c r="D25" s="5">
        <f>D26+D31+D34+D29</f>
        <v>495.57823999999994</v>
      </c>
      <c r="E25" s="5">
        <f t="shared" si="0"/>
        <v>102.21248177275079</v>
      </c>
      <c r="F25" s="5">
        <f t="shared" si="1"/>
        <v>10.727239999999938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50</v>
      </c>
      <c r="D26" s="5">
        <f>D27+D28</f>
        <v>54.284680000000002</v>
      </c>
      <c r="E26" s="5">
        <f t="shared" si="0"/>
        <v>108.56935999999999</v>
      </c>
      <c r="F26" s="5">
        <f t="shared" si="1"/>
        <v>4.2846800000000016</v>
      </c>
    </row>
    <row r="27" spans="1:6" ht="22.5" customHeight="1">
      <c r="A27" s="16">
        <v>1110502000</v>
      </c>
      <c r="B27" s="17" t="s">
        <v>217</v>
      </c>
      <c r="C27" s="12">
        <v>50</v>
      </c>
      <c r="D27" s="10">
        <v>54.284680000000002</v>
      </c>
      <c r="E27" s="9">
        <f t="shared" si="0"/>
        <v>108.56935999999999</v>
      </c>
      <c r="F27" s="9">
        <f t="shared" si="1"/>
        <v>4.2846800000000016</v>
      </c>
    </row>
    <row r="28" spans="1:6" hidden="1">
      <c r="A28" s="7">
        <v>1110503505</v>
      </c>
      <c r="B28" s="11" t="s">
        <v>216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24.75" customHeight="1">
      <c r="A29" s="68">
        <v>1130000000</v>
      </c>
      <c r="B29" s="69" t="s">
        <v>124</v>
      </c>
      <c r="C29" s="5">
        <f>C30</f>
        <v>0</v>
      </c>
      <c r="D29" s="5">
        <f>D30</f>
        <v>0.35255999999999998</v>
      </c>
      <c r="E29" s="9" t="e">
        <f t="shared" si="0"/>
        <v>#DIV/0!</v>
      </c>
      <c r="F29" s="5">
        <f t="shared" si="1"/>
        <v>0.35255999999999998</v>
      </c>
    </row>
    <row r="30" spans="1:6" ht="22.5" customHeight="1">
      <c r="A30" s="7">
        <v>1130200000</v>
      </c>
      <c r="B30" s="8" t="s">
        <v>399</v>
      </c>
      <c r="C30" s="9">
        <v>0</v>
      </c>
      <c r="D30" s="10">
        <v>0.35255999999999998</v>
      </c>
      <c r="E30" s="9" t="e">
        <f t="shared" si="0"/>
        <v>#DIV/0!</v>
      </c>
      <c r="F30" s="9">
        <f t="shared" si="1"/>
        <v>0.35255999999999998</v>
      </c>
    </row>
    <row r="31" spans="1:6" ht="21.75" customHeight="1">
      <c r="A31" s="70">
        <v>1140000000</v>
      </c>
      <c r="B31" s="71" t="s">
        <v>125</v>
      </c>
      <c r="C31" s="5">
        <f>C33+C32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21.75" customHeight="1">
      <c r="A32" s="16">
        <v>1140200000</v>
      </c>
      <c r="B32" s="18" t="s">
        <v>213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11" ht="21.75" customHeight="1">
      <c r="A33" s="7">
        <v>1140600000</v>
      </c>
      <c r="B33" s="8" t="s">
        <v>214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11" ht="20.25" customHeight="1">
      <c r="A34" s="3">
        <v>1170000000</v>
      </c>
      <c r="B34" s="13" t="s">
        <v>128</v>
      </c>
      <c r="C34" s="5">
        <f>SUM(C36)</f>
        <v>434.851</v>
      </c>
      <c r="D34" s="242">
        <f>D35+D36</f>
        <v>440.94099999999997</v>
      </c>
      <c r="E34" s="9">
        <f t="shared" si="0"/>
        <v>101.40047970454246</v>
      </c>
      <c r="F34" s="5">
        <f t="shared" si="1"/>
        <v>6.089999999999975</v>
      </c>
    </row>
    <row r="35" spans="1:11" ht="18" customHeight="1">
      <c r="A35" s="7">
        <v>1170105005</v>
      </c>
      <c r="B35" s="8" t="s">
        <v>15</v>
      </c>
      <c r="C35" s="9">
        <v>0</v>
      </c>
      <c r="D35" s="9">
        <v>0</v>
      </c>
      <c r="E35" s="9" t="e">
        <f t="shared" si="0"/>
        <v>#DIV/0!</v>
      </c>
      <c r="F35" s="9">
        <f t="shared" si="1"/>
        <v>0</v>
      </c>
    </row>
    <row r="36" spans="1:11" ht="15.75" customHeight="1">
      <c r="A36" s="7">
        <v>1171503010</v>
      </c>
      <c r="B36" s="8" t="s">
        <v>406</v>
      </c>
      <c r="C36" s="9">
        <v>434.851</v>
      </c>
      <c r="D36" s="10">
        <v>440.94099999999997</v>
      </c>
      <c r="E36" s="9">
        <f t="shared" si="0"/>
        <v>101.40047970454246</v>
      </c>
      <c r="F36" s="9">
        <f t="shared" si="1"/>
        <v>6.089999999999975</v>
      </c>
    </row>
    <row r="37" spans="1:11" s="6" customFormat="1">
      <c r="A37" s="3">
        <v>1000000000</v>
      </c>
      <c r="B37" s="4" t="s">
        <v>16</v>
      </c>
      <c r="C37" s="125">
        <f>C25+C4</f>
        <v>1098.6210000000001</v>
      </c>
      <c r="D37" s="125">
        <f>SUM(D4,D25)</f>
        <v>1128.84825</v>
      </c>
      <c r="E37" s="5">
        <f t="shared" si="0"/>
        <v>102.75138104951571</v>
      </c>
      <c r="F37" s="5">
        <f t="shared" si="1"/>
        <v>30.227249999999913</v>
      </c>
    </row>
    <row r="38" spans="1:11" s="6" customFormat="1">
      <c r="A38" s="3">
        <v>2000000000</v>
      </c>
      <c r="B38" s="4" t="s">
        <v>17</v>
      </c>
      <c r="C38" s="187">
        <f>C39+C40+C41+C42+C43+C44</f>
        <v>6035.02927</v>
      </c>
      <c r="D38" s="187">
        <f>D39+D40+D41+D42+D43+D45+D44</f>
        <v>6035.02927</v>
      </c>
      <c r="E38" s="5">
        <f t="shared" si="0"/>
        <v>100</v>
      </c>
      <c r="F38" s="5">
        <f t="shared" si="1"/>
        <v>0</v>
      </c>
      <c r="G38" s="19"/>
    </row>
    <row r="39" spans="1:11" ht="13.5" customHeight="1">
      <c r="A39" s="16">
        <v>2021000000</v>
      </c>
      <c r="B39" s="17" t="s">
        <v>18</v>
      </c>
      <c r="C39" s="216">
        <v>1839.6</v>
      </c>
      <c r="D39" s="20">
        <v>1839.6</v>
      </c>
      <c r="E39" s="9">
        <f t="shared" si="0"/>
        <v>100</v>
      </c>
      <c r="F39" s="9">
        <f t="shared" si="1"/>
        <v>0</v>
      </c>
    </row>
    <row r="40" spans="1:11" ht="15" hidden="1" customHeight="1">
      <c r="A40" s="16">
        <v>2021500200</v>
      </c>
      <c r="B40" s="17" t="s">
        <v>223</v>
      </c>
      <c r="C40" s="213">
        <v>0</v>
      </c>
      <c r="D40" s="20">
        <v>0</v>
      </c>
      <c r="E40" s="9" t="e">
        <f>SUM(D40/C40*100)</f>
        <v>#DIV/0!</v>
      </c>
      <c r="F40" s="9">
        <f>SUM(D40-C40)</f>
        <v>0</v>
      </c>
    </row>
    <row r="41" spans="1:11">
      <c r="A41" s="16">
        <v>2022000000</v>
      </c>
      <c r="B41" s="17" t="s">
        <v>19</v>
      </c>
      <c r="C41" s="213">
        <v>2800.9644899999998</v>
      </c>
      <c r="D41" s="10">
        <v>2800.9644899999998</v>
      </c>
      <c r="E41" s="9">
        <f t="shared" si="0"/>
        <v>100</v>
      </c>
      <c r="F41" s="9">
        <f t="shared" si="1"/>
        <v>0</v>
      </c>
    </row>
    <row r="42" spans="1:11" ht="19.5" customHeight="1">
      <c r="A42" s="16">
        <v>2023000000</v>
      </c>
      <c r="B42" s="17" t="s">
        <v>20</v>
      </c>
      <c r="C42" s="213">
        <v>108.54452999999999</v>
      </c>
      <c r="D42" s="180">
        <v>108.54452999999999</v>
      </c>
      <c r="E42" s="9">
        <f t="shared" si="0"/>
        <v>100</v>
      </c>
      <c r="F42" s="9">
        <f t="shared" si="1"/>
        <v>0</v>
      </c>
    </row>
    <row r="43" spans="1:11">
      <c r="A43" s="7">
        <v>2070500010</v>
      </c>
      <c r="B43" s="17" t="s">
        <v>281</v>
      </c>
      <c r="C43" s="213">
        <v>0</v>
      </c>
      <c r="D43" s="181"/>
      <c r="E43" s="9" t="e">
        <f t="shared" si="0"/>
        <v>#DIV/0!</v>
      </c>
      <c r="F43" s="9">
        <f t="shared" si="1"/>
        <v>0</v>
      </c>
    </row>
    <row r="44" spans="1:11" ht="15.75" customHeight="1">
      <c r="A44" s="16">
        <v>2024000000</v>
      </c>
      <c r="B44" s="18" t="s">
        <v>21</v>
      </c>
      <c r="C44" s="213">
        <v>1285.9202499999999</v>
      </c>
      <c r="D44" s="181">
        <v>1285.9202499999999</v>
      </c>
      <c r="E44" s="9">
        <f t="shared" si="0"/>
        <v>100</v>
      </c>
      <c r="F44" s="9">
        <f t="shared" si="1"/>
        <v>0</v>
      </c>
    </row>
    <row r="45" spans="1:11" ht="17.25" customHeight="1">
      <c r="A45" s="7">
        <v>2190000010</v>
      </c>
      <c r="B45" s="11" t="s">
        <v>23</v>
      </c>
      <c r="C45" s="221">
        <v>0</v>
      </c>
      <c r="D45" s="210">
        <v>0</v>
      </c>
      <c r="E45" s="5" t="e">
        <f t="shared" si="0"/>
        <v>#DIV/0!</v>
      </c>
      <c r="F45" s="5">
        <f>SUM(D45-C45)</f>
        <v>0</v>
      </c>
    </row>
    <row r="46" spans="1:11" s="372" customFormat="1" ht="17.25" customHeight="1">
      <c r="A46" s="3">
        <v>3000000000</v>
      </c>
      <c r="B46" s="13" t="s">
        <v>24</v>
      </c>
      <c r="C46" s="222">
        <v>0</v>
      </c>
      <c r="D46" s="223">
        <v>0</v>
      </c>
      <c r="E46" s="5" t="e">
        <f t="shared" si="0"/>
        <v>#DIV/0!</v>
      </c>
      <c r="F46" s="5">
        <f t="shared" si="1"/>
        <v>0</v>
      </c>
    </row>
    <row r="47" spans="1:11" s="6" customFormat="1" ht="15.75" customHeight="1">
      <c r="A47" s="267"/>
      <c r="B47" s="268" t="s">
        <v>25</v>
      </c>
      <c r="C47" s="400">
        <f>C37+C38</f>
        <v>7133.6502700000001</v>
      </c>
      <c r="D47" s="392">
        <f>D37+D38</f>
        <v>7163.87752</v>
      </c>
      <c r="E47" s="269">
        <f t="shared" si="0"/>
        <v>100.42372766894836</v>
      </c>
      <c r="F47" s="269">
        <f t="shared" si="1"/>
        <v>30.227249999999913</v>
      </c>
      <c r="G47" s="193"/>
      <c r="H47" s="193"/>
      <c r="K47" s="128"/>
    </row>
    <row r="48" spans="1:11" s="6" customFormat="1">
      <c r="A48" s="3"/>
      <c r="B48" s="21" t="s">
        <v>300</v>
      </c>
      <c r="C48" s="397">
        <f>C47-C94</f>
        <v>-761.5639599999995</v>
      </c>
      <c r="D48" s="5">
        <f>D47-D94</f>
        <v>-548.79468000000088</v>
      </c>
      <c r="E48" s="22"/>
      <c r="F48" s="22"/>
    </row>
    <row r="49" spans="1:6">
      <c r="A49" s="23"/>
      <c r="B49" s="24"/>
      <c r="C49" s="179"/>
      <c r="D49" s="179"/>
      <c r="E49" s="26"/>
      <c r="F49" s="91"/>
    </row>
    <row r="50" spans="1:6" ht="50.25" customHeight="1">
      <c r="A50" s="28" t="s">
        <v>0</v>
      </c>
      <c r="B50" s="28" t="s">
        <v>26</v>
      </c>
      <c r="C50" s="174" t="s">
        <v>395</v>
      </c>
      <c r="D50" s="399" t="s">
        <v>410</v>
      </c>
      <c r="E50" s="72" t="s">
        <v>2</v>
      </c>
      <c r="F50" s="73" t="s">
        <v>3</v>
      </c>
    </row>
    <row r="51" spans="1:6">
      <c r="A51" s="87">
        <v>1</v>
      </c>
      <c r="B51" s="86">
        <v>2</v>
      </c>
      <c r="C51" s="86">
        <v>3</v>
      </c>
      <c r="D51" s="86">
        <v>4</v>
      </c>
      <c r="E51" s="86">
        <v>5</v>
      </c>
      <c r="F51" s="86">
        <v>6</v>
      </c>
    </row>
    <row r="52" spans="1:6" s="6" customFormat="1" ht="30.75" customHeight="1">
      <c r="A52" s="30" t="s">
        <v>27</v>
      </c>
      <c r="B52" s="31" t="s">
        <v>28</v>
      </c>
      <c r="C52" s="22">
        <f>C54+C57+C58+C59</f>
        <v>1412.83718</v>
      </c>
      <c r="D52" s="22">
        <f>D54+D57+D58+D59</f>
        <v>1397.4266400000001</v>
      </c>
      <c r="E52" s="34">
        <f>SUM(D52/C52*100)</f>
        <v>98.909248693469422</v>
      </c>
      <c r="F52" s="34">
        <f>SUM(D52-C52)</f>
        <v>-15.410539999999855</v>
      </c>
    </row>
    <row r="53" spans="1:6" s="6" customFormat="1" ht="1.5" customHeight="1">
      <c r="A53" s="35" t="s">
        <v>29</v>
      </c>
      <c r="B53" s="36" t="s">
        <v>30</v>
      </c>
      <c r="C53" s="91"/>
      <c r="D53" s="91"/>
      <c r="E53" s="38"/>
      <c r="F53" s="38"/>
    </row>
    <row r="54" spans="1:6" ht="16.5" customHeight="1">
      <c r="A54" s="35" t="s">
        <v>31</v>
      </c>
      <c r="B54" s="39" t="s">
        <v>32</v>
      </c>
      <c r="C54" s="91">
        <v>1409.1871799999999</v>
      </c>
      <c r="D54" s="91">
        <v>1394.77664</v>
      </c>
      <c r="E54" s="38">
        <f>SUM(D54/C54*100)</f>
        <v>98.977386382410899</v>
      </c>
      <c r="F54" s="38">
        <f t="shared" ref="F54:F94" si="3">SUM(D54-C54)</f>
        <v>-14.410539999999855</v>
      </c>
    </row>
    <row r="55" spans="1:6" ht="0.75" hidden="1" customHeight="1">
      <c r="A55" s="35" t="s">
        <v>33</v>
      </c>
      <c r="B55" s="39" t="s">
        <v>34</v>
      </c>
      <c r="C55" s="91"/>
      <c r="D55" s="91"/>
      <c r="E55" s="38"/>
      <c r="F55" s="38">
        <f t="shared" si="3"/>
        <v>0</v>
      </c>
    </row>
    <row r="56" spans="1:6" ht="15.75" hidden="1" customHeight="1">
      <c r="A56" s="35" t="s">
        <v>35</v>
      </c>
      <c r="B56" s="39" t="s">
        <v>36</v>
      </c>
      <c r="C56" s="91"/>
      <c r="D56" s="91"/>
      <c r="E56" s="38" t="e">
        <f t="shared" ref="E56:E94" si="4">SUM(D56/C56*100)</f>
        <v>#DIV/0!</v>
      </c>
      <c r="F56" s="38">
        <f t="shared" si="3"/>
        <v>0</v>
      </c>
    </row>
    <row r="57" spans="1:6" ht="1.5" customHeight="1">
      <c r="A57" s="35" t="s">
        <v>37</v>
      </c>
      <c r="B57" s="39" t="s">
        <v>38</v>
      </c>
      <c r="C57" s="91">
        <v>0</v>
      </c>
      <c r="D57" s="91">
        <v>0</v>
      </c>
      <c r="E57" s="38" t="e">
        <f t="shared" si="4"/>
        <v>#DIV/0!</v>
      </c>
      <c r="F57" s="38">
        <f t="shared" si="3"/>
        <v>0</v>
      </c>
    </row>
    <row r="58" spans="1:6" ht="17.25" customHeight="1">
      <c r="A58" s="35" t="s">
        <v>39</v>
      </c>
      <c r="B58" s="39" t="s">
        <v>40</v>
      </c>
      <c r="C58" s="102">
        <v>1</v>
      </c>
      <c r="D58" s="102">
        <v>0</v>
      </c>
      <c r="E58" s="38">
        <f t="shared" si="4"/>
        <v>0</v>
      </c>
      <c r="F58" s="38">
        <f t="shared" si="3"/>
        <v>-1</v>
      </c>
    </row>
    <row r="59" spans="1:6" ht="17.25" customHeight="1">
      <c r="A59" s="35" t="s">
        <v>41</v>
      </c>
      <c r="B59" s="39" t="s">
        <v>42</v>
      </c>
      <c r="C59" s="91">
        <v>2.65</v>
      </c>
      <c r="D59" s="91">
        <v>2.65</v>
      </c>
      <c r="E59" s="38">
        <f t="shared" si="4"/>
        <v>100</v>
      </c>
      <c r="F59" s="38">
        <f t="shared" si="3"/>
        <v>0</v>
      </c>
    </row>
    <row r="60" spans="1:6" s="6" customFormat="1">
      <c r="A60" s="41" t="s">
        <v>43</v>
      </c>
      <c r="B60" s="42" t="s">
        <v>44</v>
      </c>
      <c r="C60" s="22">
        <f>C61</f>
        <v>108.54452999999999</v>
      </c>
      <c r="D60" s="22">
        <f>D61</f>
        <v>108.54452999999999</v>
      </c>
      <c r="E60" s="34">
        <f t="shared" si="4"/>
        <v>100</v>
      </c>
      <c r="F60" s="34">
        <f t="shared" si="3"/>
        <v>0</v>
      </c>
    </row>
    <row r="61" spans="1:6">
      <c r="A61" s="43" t="s">
        <v>45</v>
      </c>
      <c r="B61" s="44" t="s">
        <v>46</v>
      </c>
      <c r="C61" s="91">
        <v>108.54452999999999</v>
      </c>
      <c r="D61" s="91">
        <v>108.54452999999999</v>
      </c>
      <c r="E61" s="38">
        <f t="shared" si="4"/>
        <v>100</v>
      </c>
      <c r="F61" s="38">
        <f t="shared" si="3"/>
        <v>0</v>
      </c>
    </row>
    <row r="62" spans="1:6" s="6" customFormat="1" ht="17.25" customHeight="1">
      <c r="A62" s="30" t="s">
        <v>47</v>
      </c>
      <c r="B62" s="31" t="s">
        <v>48</v>
      </c>
      <c r="C62" s="22">
        <f>C65+C66+C67</f>
        <v>18</v>
      </c>
      <c r="D62" s="22">
        <f>D65+D66+D67</f>
        <v>17.321960000000001</v>
      </c>
      <c r="E62" s="34">
        <f t="shared" si="4"/>
        <v>96.233111111111114</v>
      </c>
      <c r="F62" s="34">
        <f t="shared" si="3"/>
        <v>-0.67803999999999931</v>
      </c>
    </row>
    <row r="63" spans="1:6" ht="13.5" hidden="1" customHeight="1">
      <c r="A63" s="35" t="s">
        <v>49</v>
      </c>
      <c r="B63" s="39" t="s">
        <v>50</v>
      </c>
      <c r="C63" s="91"/>
      <c r="D63" s="91"/>
      <c r="E63" s="34" t="e">
        <f t="shared" si="4"/>
        <v>#DIV/0!</v>
      </c>
      <c r="F63" s="34">
        <f t="shared" si="3"/>
        <v>0</v>
      </c>
    </row>
    <row r="64" spans="1:6" hidden="1">
      <c r="A64" s="45" t="s">
        <v>51</v>
      </c>
      <c r="B64" s="39" t="s">
        <v>52</v>
      </c>
      <c r="C64" s="91"/>
      <c r="D64" s="91"/>
      <c r="E64" s="34" t="e">
        <f t="shared" si="4"/>
        <v>#DIV/0!</v>
      </c>
      <c r="F64" s="34">
        <f t="shared" si="3"/>
        <v>0</v>
      </c>
    </row>
    <row r="65" spans="1:7" ht="15.75" customHeight="1">
      <c r="A65" s="46" t="s">
        <v>53</v>
      </c>
      <c r="B65" s="47" t="s">
        <v>54</v>
      </c>
      <c r="C65" s="91">
        <v>3</v>
      </c>
      <c r="D65" s="91">
        <v>2.83134</v>
      </c>
      <c r="E65" s="34">
        <f t="shared" si="4"/>
        <v>94.378</v>
      </c>
      <c r="F65" s="34">
        <f t="shared" si="3"/>
        <v>-0.16866000000000003</v>
      </c>
    </row>
    <row r="66" spans="1:7" ht="15.75" customHeight="1">
      <c r="A66" s="46" t="s">
        <v>210</v>
      </c>
      <c r="B66" s="47" t="s">
        <v>211</v>
      </c>
      <c r="C66" s="91">
        <v>13</v>
      </c>
      <c r="D66" s="91">
        <v>12.49062</v>
      </c>
      <c r="E66" s="38">
        <f t="shared" si="4"/>
        <v>96.081692307692308</v>
      </c>
      <c r="F66" s="38">
        <f t="shared" si="3"/>
        <v>-0.50938000000000017</v>
      </c>
    </row>
    <row r="67" spans="1:7" ht="15.75" customHeight="1">
      <c r="A67" s="46" t="s">
        <v>331</v>
      </c>
      <c r="B67" s="47" t="s">
        <v>385</v>
      </c>
      <c r="C67" s="91">
        <v>2</v>
      </c>
      <c r="D67" s="91">
        <v>2</v>
      </c>
      <c r="E67" s="38"/>
      <c r="F67" s="38"/>
    </row>
    <row r="68" spans="1:7" s="6" customFormat="1" ht="14.25" customHeight="1">
      <c r="A68" s="30" t="s">
        <v>55</v>
      </c>
      <c r="B68" s="31" t="s">
        <v>56</v>
      </c>
      <c r="C68" s="103">
        <f>C71+C72+C69+C70</f>
        <v>851.65995999999996</v>
      </c>
      <c r="D68" s="103">
        <f>D71+D72+D69+D70</f>
        <v>760.86120000000005</v>
      </c>
      <c r="E68" s="34">
        <f t="shared" si="4"/>
        <v>89.338613500157976</v>
      </c>
      <c r="F68" s="34">
        <f t="shared" si="3"/>
        <v>-90.798759999999902</v>
      </c>
    </row>
    <row r="69" spans="1:7" ht="16.5" hidden="1" customHeight="1">
      <c r="A69" s="35" t="s">
        <v>57</v>
      </c>
      <c r="B69" s="39" t="s">
        <v>58</v>
      </c>
      <c r="C69" s="104">
        <v>0</v>
      </c>
      <c r="D69" s="91">
        <v>0</v>
      </c>
      <c r="E69" s="38" t="e">
        <f t="shared" si="4"/>
        <v>#DIV/0!</v>
      </c>
      <c r="F69" s="38">
        <f t="shared" si="3"/>
        <v>0</v>
      </c>
    </row>
    <row r="70" spans="1:7" s="6" customFormat="1" hidden="1">
      <c r="A70" s="35" t="s">
        <v>59</v>
      </c>
      <c r="B70" s="39" t="s">
        <v>60</v>
      </c>
      <c r="C70" s="104">
        <v>0</v>
      </c>
      <c r="D70" s="91">
        <v>0</v>
      </c>
      <c r="E70" s="38" t="e">
        <f t="shared" si="4"/>
        <v>#DIV/0!</v>
      </c>
      <c r="F70" s="38">
        <f t="shared" si="3"/>
        <v>0</v>
      </c>
      <c r="G70" s="50"/>
    </row>
    <row r="71" spans="1:7" ht="15.75" customHeight="1">
      <c r="A71" s="35" t="s">
        <v>61</v>
      </c>
      <c r="B71" s="39" t="s">
        <v>62</v>
      </c>
      <c r="C71" s="104">
        <v>851.65995999999996</v>
      </c>
      <c r="D71" s="91">
        <v>760.86120000000005</v>
      </c>
      <c r="E71" s="38">
        <f t="shared" si="4"/>
        <v>89.338613500157976</v>
      </c>
      <c r="F71" s="38">
        <f t="shared" si="3"/>
        <v>-90.798759999999902</v>
      </c>
    </row>
    <row r="72" spans="1:7">
      <c r="A72" s="35" t="s">
        <v>63</v>
      </c>
      <c r="B72" s="39" t="s">
        <v>64</v>
      </c>
      <c r="C72" s="104">
        <v>0</v>
      </c>
      <c r="D72" s="91">
        <v>0</v>
      </c>
      <c r="E72" s="38" t="e">
        <f t="shared" si="4"/>
        <v>#DIV/0!</v>
      </c>
      <c r="F72" s="38">
        <f t="shared" si="3"/>
        <v>0</v>
      </c>
    </row>
    <row r="73" spans="1:7" s="6" customFormat="1" ht="18" customHeight="1">
      <c r="A73" s="30" t="s">
        <v>65</v>
      </c>
      <c r="B73" s="31" t="s">
        <v>66</v>
      </c>
      <c r="C73" s="22">
        <f>C76+C75</f>
        <v>5212.0375599999998</v>
      </c>
      <c r="D73" s="22">
        <f>D76+D75</f>
        <v>5136.3828700000004</v>
      </c>
      <c r="E73" s="34">
        <f t="shared" si="4"/>
        <v>98.548462302332311</v>
      </c>
      <c r="F73" s="34">
        <f t="shared" si="3"/>
        <v>-75.654689999999391</v>
      </c>
    </row>
    <row r="74" spans="1:7" ht="0.75" hidden="1" customHeight="1">
      <c r="A74" s="35" t="s">
        <v>67</v>
      </c>
      <c r="B74" s="51" t="s">
        <v>68</v>
      </c>
      <c r="C74" s="91"/>
      <c r="D74" s="91"/>
      <c r="E74" s="38" t="e">
        <f t="shared" si="4"/>
        <v>#DIV/0!</v>
      </c>
      <c r="F74" s="38">
        <f t="shared" si="3"/>
        <v>0</v>
      </c>
    </row>
    <row r="75" spans="1:7" ht="15" customHeight="1">
      <c r="A75" s="35" t="s">
        <v>69</v>
      </c>
      <c r="B75" s="51" t="s">
        <v>70</v>
      </c>
      <c r="C75" s="91">
        <v>5047.4631399999998</v>
      </c>
      <c r="D75" s="91">
        <v>4990.4378900000002</v>
      </c>
      <c r="E75" s="38">
        <f t="shared" si="4"/>
        <v>98.870219585199393</v>
      </c>
      <c r="F75" s="38">
        <f t="shared" si="3"/>
        <v>-57.025249999999687</v>
      </c>
    </row>
    <row r="76" spans="1:7" ht="16.5" customHeight="1">
      <c r="A76" s="35" t="s">
        <v>71</v>
      </c>
      <c r="B76" s="39" t="s">
        <v>72</v>
      </c>
      <c r="C76" s="91">
        <v>164.57442</v>
      </c>
      <c r="D76" s="91">
        <v>145.94497999999999</v>
      </c>
      <c r="E76" s="38">
        <f t="shared" si="4"/>
        <v>88.680233538116056</v>
      </c>
      <c r="F76" s="38">
        <f t="shared" si="3"/>
        <v>-18.629440000000017</v>
      </c>
    </row>
    <row r="77" spans="1:7" s="6" customFormat="1">
      <c r="A77" s="30" t="s">
        <v>81</v>
      </c>
      <c r="B77" s="31" t="s">
        <v>82</v>
      </c>
      <c r="C77" s="22">
        <f>C78</f>
        <v>286.60000000000002</v>
      </c>
      <c r="D77" s="22">
        <f>D78</f>
        <v>286.60000000000002</v>
      </c>
      <c r="E77" s="34">
        <f t="shared" si="4"/>
        <v>100</v>
      </c>
      <c r="F77" s="34">
        <f t="shared" si="3"/>
        <v>0</v>
      </c>
    </row>
    <row r="78" spans="1:7" ht="14.25" customHeight="1">
      <c r="A78" s="35" t="s">
        <v>83</v>
      </c>
      <c r="B78" s="39" t="s">
        <v>225</v>
      </c>
      <c r="C78" s="91">
        <v>286.60000000000002</v>
      </c>
      <c r="D78" s="91">
        <v>286.60000000000002</v>
      </c>
      <c r="E78" s="38">
        <f t="shared" si="4"/>
        <v>100</v>
      </c>
      <c r="F78" s="38">
        <f t="shared" si="3"/>
        <v>0</v>
      </c>
    </row>
    <row r="79" spans="1:7" s="6" customFormat="1" ht="0.75" hidden="1" customHeight="1">
      <c r="A79" s="52">
        <v>1000</v>
      </c>
      <c r="B79" s="31" t="s">
        <v>84</v>
      </c>
      <c r="C79" s="22"/>
      <c r="D79" s="22"/>
      <c r="E79" s="34" t="e">
        <f t="shared" si="4"/>
        <v>#DIV/0!</v>
      </c>
      <c r="F79" s="34">
        <f t="shared" si="3"/>
        <v>0</v>
      </c>
    </row>
    <row r="80" spans="1:7" ht="16.5" hidden="1" customHeight="1">
      <c r="A80" s="53">
        <v>1001</v>
      </c>
      <c r="B80" s="54" t="s">
        <v>85</v>
      </c>
      <c r="C80" s="91"/>
      <c r="D80" s="91"/>
      <c r="E80" s="38" t="e">
        <f t="shared" si="4"/>
        <v>#DIV/0!</v>
      </c>
      <c r="F80" s="38">
        <f t="shared" si="3"/>
        <v>0</v>
      </c>
    </row>
    <row r="81" spans="1:7" ht="15.75" hidden="1" customHeight="1">
      <c r="A81" s="53">
        <v>1003</v>
      </c>
      <c r="B81" s="54" t="s">
        <v>86</v>
      </c>
      <c r="C81" s="91"/>
      <c r="D81" s="91"/>
      <c r="E81" s="38" t="e">
        <f t="shared" si="4"/>
        <v>#DIV/0!</v>
      </c>
      <c r="F81" s="38">
        <f t="shared" si="3"/>
        <v>0</v>
      </c>
    </row>
    <row r="82" spans="1:7" ht="16.5" hidden="1" customHeight="1">
      <c r="A82" s="53">
        <v>1004</v>
      </c>
      <c r="B82" s="54" t="s">
        <v>87</v>
      </c>
      <c r="C82" s="91"/>
      <c r="D82" s="183"/>
      <c r="E82" s="38" t="e">
        <f t="shared" si="4"/>
        <v>#DIV/0!</v>
      </c>
      <c r="F82" s="38">
        <f t="shared" si="3"/>
        <v>0</v>
      </c>
    </row>
    <row r="83" spans="1:7" ht="0.75" customHeight="1">
      <c r="A83" s="35" t="s">
        <v>88</v>
      </c>
      <c r="B83" s="39" t="s">
        <v>89</v>
      </c>
      <c r="C83" s="91"/>
      <c r="D83" s="91"/>
      <c r="E83" s="38"/>
      <c r="F83" s="38">
        <f t="shared" si="3"/>
        <v>0</v>
      </c>
    </row>
    <row r="84" spans="1:7" ht="15" customHeight="1">
      <c r="A84" s="30" t="s">
        <v>90</v>
      </c>
      <c r="B84" s="31" t="s">
        <v>91</v>
      </c>
      <c r="C84" s="22">
        <f>C85</f>
        <v>5.5350000000000001</v>
      </c>
      <c r="D84" s="22">
        <f>D85</f>
        <v>5.5350000000000001</v>
      </c>
      <c r="E84" s="38">
        <f t="shared" si="4"/>
        <v>100</v>
      </c>
      <c r="F84" s="22">
        <f>F85+F86+F87+F88+F89</f>
        <v>0</v>
      </c>
    </row>
    <row r="85" spans="1:7" ht="16.5" customHeight="1">
      <c r="A85" s="35" t="s">
        <v>92</v>
      </c>
      <c r="B85" s="39" t="s">
        <v>93</v>
      </c>
      <c r="C85" s="91">
        <v>5.5350000000000001</v>
      </c>
      <c r="D85" s="91">
        <v>5.5350000000000001</v>
      </c>
      <c r="E85" s="38">
        <v>0</v>
      </c>
      <c r="F85" s="38">
        <f>SUM(D85-C85)</f>
        <v>0</v>
      </c>
    </row>
    <row r="86" spans="1:7" ht="14.25" hidden="1" customHeight="1">
      <c r="A86" s="35" t="s">
        <v>94</v>
      </c>
      <c r="B86" s="39" t="s">
        <v>95</v>
      </c>
      <c r="C86" s="91"/>
      <c r="D86" s="91"/>
      <c r="E86" s="38" t="e">
        <f t="shared" si="4"/>
        <v>#DIV/0!</v>
      </c>
      <c r="F86" s="38">
        <f>SUM(D86-C86)</f>
        <v>0</v>
      </c>
    </row>
    <row r="87" spans="1:7" ht="15.75" hidden="1" customHeight="1">
      <c r="A87" s="35" t="s">
        <v>96</v>
      </c>
      <c r="B87" s="39" t="s">
        <v>97</v>
      </c>
      <c r="C87" s="91"/>
      <c r="D87" s="91"/>
      <c r="E87" s="38" t="e">
        <f t="shared" si="4"/>
        <v>#DIV/0!</v>
      </c>
      <c r="F87" s="38"/>
    </row>
    <row r="88" spans="1:7" ht="9.75" hidden="1" customHeight="1">
      <c r="A88" s="35" t="s">
        <v>98</v>
      </c>
      <c r="B88" s="39" t="s">
        <v>99</v>
      </c>
      <c r="C88" s="91"/>
      <c r="D88" s="91"/>
      <c r="E88" s="38" t="e">
        <f t="shared" si="4"/>
        <v>#DIV/0!</v>
      </c>
      <c r="F88" s="38"/>
    </row>
    <row r="89" spans="1:7" ht="11.25" hidden="1" customHeight="1">
      <c r="A89" s="35" t="s">
        <v>100</v>
      </c>
      <c r="B89" s="39" t="s">
        <v>101</v>
      </c>
      <c r="C89" s="91"/>
      <c r="D89" s="91"/>
      <c r="E89" s="38" t="e">
        <f t="shared" si="4"/>
        <v>#DIV/0!</v>
      </c>
      <c r="F89" s="38"/>
    </row>
    <row r="90" spans="1:7" s="6" customFormat="1" ht="17.25" hidden="1" customHeight="1">
      <c r="A90" s="52">
        <v>1400</v>
      </c>
      <c r="B90" s="56" t="s">
        <v>109</v>
      </c>
      <c r="C90" s="103">
        <v>0</v>
      </c>
      <c r="D90" s="103">
        <f>SUM(D91:D93)</f>
        <v>0</v>
      </c>
      <c r="E90" s="34" t="e">
        <f t="shared" si="4"/>
        <v>#DIV/0!</v>
      </c>
      <c r="F90" s="34">
        <f t="shared" si="3"/>
        <v>0</v>
      </c>
    </row>
    <row r="91" spans="1:7" ht="18.75" hidden="1" customHeight="1">
      <c r="A91" s="53">
        <v>1401</v>
      </c>
      <c r="B91" s="54" t="s">
        <v>110</v>
      </c>
      <c r="C91" s="104"/>
      <c r="D91" s="91"/>
      <c r="E91" s="38" t="e">
        <f t="shared" si="4"/>
        <v>#DIV/0!</v>
      </c>
      <c r="F91" s="38">
        <f t="shared" si="3"/>
        <v>0</v>
      </c>
    </row>
    <row r="92" spans="1:7" ht="15.75" hidden="1" customHeight="1">
      <c r="A92" s="53">
        <v>1402</v>
      </c>
      <c r="B92" s="54" t="s">
        <v>111</v>
      </c>
      <c r="C92" s="104"/>
      <c r="D92" s="91"/>
      <c r="E92" s="38" t="e">
        <f t="shared" si="4"/>
        <v>#DIV/0!</v>
      </c>
      <c r="F92" s="38">
        <f t="shared" si="3"/>
        <v>0</v>
      </c>
    </row>
    <row r="93" spans="1:7" ht="12.75" hidden="1" customHeight="1">
      <c r="A93" s="53">
        <v>1403</v>
      </c>
      <c r="B93" s="54" t="s">
        <v>112</v>
      </c>
      <c r="C93" s="104"/>
      <c r="D93" s="91"/>
      <c r="E93" s="38" t="e">
        <f t="shared" si="4"/>
        <v>#DIV/0!</v>
      </c>
      <c r="F93" s="38">
        <f t="shared" si="3"/>
        <v>0</v>
      </c>
    </row>
    <row r="94" spans="1:7" s="6" customFormat="1">
      <c r="A94" s="52"/>
      <c r="B94" s="57" t="s">
        <v>113</v>
      </c>
      <c r="C94" s="386">
        <f>C52+C60+C62+C68+C73+C77+C84</f>
        <v>7895.2142299999996</v>
      </c>
      <c r="D94" s="386">
        <f>D52+D60+D62+D68+D73+D77+D79+D84+D90</f>
        <v>7712.6722000000009</v>
      </c>
      <c r="E94" s="126">
        <f t="shared" si="4"/>
        <v>97.687940761551715</v>
      </c>
      <c r="F94" s="34">
        <f t="shared" si="3"/>
        <v>-182.5420299999987</v>
      </c>
      <c r="G94" s="193"/>
    </row>
    <row r="95" spans="1:7">
      <c r="C95" s="124"/>
      <c r="D95" s="100"/>
    </row>
    <row r="96" spans="1:7" s="65" customFormat="1" ht="16.5" customHeight="1">
      <c r="A96" s="63" t="s">
        <v>114</v>
      </c>
      <c r="B96" s="63"/>
      <c r="C96" s="178"/>
      <c r="D96" s="178"/>
    </row>
    <row r="97" spans="1:3" s="65" customFormat="1" ht="20.25" customHeight="1">
      <c r="A97" s="66" t="s">
        <v>115</v>
      </c>
      <c r="B97" s="66"/>
      <c r="C97" s="65" t="s">
        <v>116</v>
      </c>
    </row>
    <row r="98" spans="1:3" ht="13.5" customHeight="1"/>
    <row r="100" spans="1:3" ht="5.25" customHeight="1"/>
    <row r="142" hidden="1"/>
  </sheetData>
  <customSheetViews>
    <customSheetView guid="{61528DAC-5C4C-48F4-ADE2-8A724B05A086}" scale="70" showPageBreaks="1" printArea="1" hiddenRows="1" state="hidden" view="pageBreakPreview" topLeftCell="A35">
      <selection activeCell="D85" sqref="D85"/>
      <pageMargins left="0.74803149606299213" right="0.74803149606299213" top="0.19685039370078741" bottom="0.15748031496062992" header="0.51181102362204722" footer="0.23622047244094491"/>
      <pageSetup paperSize="9" scale="60" orientation="portrait" r:id="rId1"/>
      <headerFooter alignWithMargins="0"/>
    </customSheetView>
    <customSheetView guid="{5C539BE6-C8E0-453F-AB5E-9E58094195EA}" scale="70" showPageBreaks="1" printArea="1" hiddenRows="1" view="pageBreakPreview" topLeftCell="A13">
      <selection activeCell="C44" sqref="C44"/>
      <pageMargins left="0.74803149606299213" right="0.74803149606299213" top="0.19685039370078741" bottom="0.15748031496062992" header="0.51181102362204722" footer="0.23622047244094491"/>
      <pageSetup paperSize="9" scale="60" orientation="portrait" r:id="rId2"/>
      <headerFooter alignWithMargins="0"/>
    </customSheetView>
    <customSheetView guid="{42584DC0-1D41-4C93-9B38-C388E7B8DAC4}" scale="70" showPageBreaks="1" hiddenRows="1" view="pageBreakPreview" topLeftCell="A30">
      <selection activeCell="A43" sqref="A43:B43"/>
      <pageMargins left="0.75" right="0.75" top="0.18" bottom="0.17" header="0.5" footer="0.25"/>
      <pageSetup paperSize="9" scale="63" orientation="portrait" r:id="rId3"/>
      <headerFooter alignWithMargins="0"/>
    </customSheetView>
    <customSheetView guid="{A54C432C-6C68-4B53-A75C-446EB3A61B2B}" scale="70" showPageBreaks="1" hiddenRows="1" view="pageBreakPreview" topLeftCell="A4">
      <selection activeCell="G93" sqref="G93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1A52382B-3765-4E8C-903F-6B8919B7242E}" hiddenRows="1" topLeftCell="A42">
      <selection activeCell="A67" sqref="A67:XFD67"/>
      <pageMargins left="0.75" right="0.75" top="0.18" bottom="0.17" header="0.5" footer="0.25"/>
      <pageSetup paperSize="9" scale="63" orientation="portrait" r:id="rId5"/>
      <headerFooter alignWithMargins="0"/>
    </customSheetView>
    <customSheetView guid="{B31C8DB7-3E78-4144-A6B5-8DE36DE63F0E}" hiddenRows="1" topLeftCell="A34">
      <selection activeCell="D44" sqref="D44"/>
      <pageMargins left="0.75" right="0.75" top="0.18" bottom="0.17" header="0.5" footer="0.25"/>
      <pageSetup paperSize="9" scale="63" orientation="portrait" r:id="rId6"/>
      <headerFooter alignWithMargins="0"/>
    </customSheetView>
    <customSheetView guid="{5BFCA170-DEAE-4D2C-98A0-1E68B427AC01}" showPageBreaks="1" hiddenRows="1" topLeftCell="A28">
      <selection activeCell="I43" sqref="I42:I43"/>
      <pageMargins left="0.75" right="0.75" top="0.18" bottom="0.17" header="0.5" footer="0.25"/>
      <pageSetup paperSize="9" scale="63" orientation="portrait" r:id="rId7"/>
      <headerFooter alignWithMargins="0"/>
    </customSheetView>
    <customSheetView guid="{B30CE22D-C12F-4E12-8BB9-3AAE0A6991CC}" scale="70" showPageBreaks="1" printArea="1" hiddenRows="1" view="pageBreakPreview" topLeftCell="A25">
      <selection activeCell="D94" sqref="D94"/>
      <pageMargins left="0.74803149606299213" right="0.74803149606299213" top="0.19685039370078741" bottom="0.15748031496062992" header="0.51181102362204722" footer="0.23622047244094491"/>
      <pageSetup paperSize="9" scale="60" orientation="portrait" r:id="rId8"/>
      <headerFooter alignWithMargins="0"/>
    </customSheetView>
    <customSheetView guid="{1718F1EE-9F48-4DBE-9531-3B70F9C4A5DD}" scale="70" showPageBreaks="1" hiddenRows="1" view="pageBreakPreview" topLeftCell="A26">
      <selection activeCell="B36" sqref="B36"/>
      <pageMargins left="0.75" right="0.75" top="0.18" bottom="0.17" header="0.5" footer="0.25"/>
      <pageSetup paperSize="9" scale="49" orientation="portrait" r:id="rId9"/>
      <headerFooter alignWithMargins="0"/>
    </customSheetView>
    <customSheetView guid="{3DCB9AAA-F09C-4EA6-B992-F93E466D374A}" hiddenRows="1">
      <selection activeCell="B100" sqref="B100"/>
      <pageMargins left="0.75" right="0.75" top="0.18" bottom="0.17" header="0.5" footer="0.25"/>
      <pageSetup paperSize="9" scale="63" orientation="portrait" r:id="rId10"/>
      <headerFooter alignWithMargins="0"/>
    </customSheetView>
    <customSheetView guid="{F85EE840-0C31-454A-8951-832C2E9E0600}" scale="70" showPageBreaks="1" printArea="1" hiddenRows="1" state="hidden" view="pageBreakPreview" topLeftCell="A29">
      <selection activeCell="D76" sqref="D76"/>
      <pageMargins left="0.74803149606299213" right="0.74803149606299213" top="0.19685039370078741" bottom="0.15748031496062992" header="0.51181102362204722" footer="0.23622047244094491"/>
      <pageSetup paperSize="9" scale="60" orientation="portrait" r:id="rId11"/>
      <headerFooter alignWithMargins="0"/>
    </customSheetView>
    <customSheetView guid="{F1E84C44-1ACD-474A-BDE0-C7088DB6C590}" scale="70" showPageBreaks="1" printArea="1" hiddenRows="1" state="hidden" view="pageBreakPreview" topLeftCell="A35">
      <selection activeCell="D85" sqref="D85"/>
      <pageMargins left="0.74803149606299213" right="0.74803149606299213" top="0.19685039370078741" bottom="0.15748031496062992" header="0.51181102362204722" footer="0.23622047244094491"/>
      <pageSetup paperSize="9" scale="60" orientation="portrait" r:id="rId12"/>
      <headerFooter alignWithMargins="0"/>
    </customSheetView>
  </customSheetViews>
  <mergeCells count="2">
    <mergeCell ref="A1:F1"/>
    <mergeCell ref="A2:F2"/>
  </mergeCells>
  <phoneticPr fontId="0" type="noConversion"/>
  <pageMargins left="0.74803149606299213" right="0.74803149606299213" top="0.19685039370078741" bottom="0.15748031496062992" header="0.51181102362204722" footer="0.23622047244094491"/>
  <pageSetup paperSize="9" scale="60" orientation="portrait" r:id="rId13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5"/>
  <dimension ref="A1:H143"/>
  <sheetViews>
    <sheetView view="pageBreakPreview" topLeftCell="A18" zoomScale="70" zoomScaleNormal="100" zoomScaleSheetLayoutView="70" workbookViewId="0">
      <selection activeCell="C93" sqref="C93"/>
    </sheetView>
  </sheetViews>
  <sheetFormatPr defaultRowHeight="15.75"/>
  <cols>
    <col min="1" max="1" width="14.7109375" style="58" customWidth="1"/>
    <col min="2" max="2" width="56.42578125" style="59" customWidth="1"/>
    <col min="3" max="3" width="16.7109375" style="60" customWidth="1"/>
    <col min="4" max="4" width="16.85546875" style="62" customWidth="1"/>
    <col min="5" max="5" width="15.28515625" style="62" customWidth="1"/>
    <col min="6" max="6" width="13.42578125" style="62" customWidth="1"/>
    <col min="7" max="7" width="15.42578125" style="1" bestFit="1" customWidth="1"/>
    <col min="8" max="8" width="17.710937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95" t="s">
        <v>425</v>
      </c>
      <c r="B1" s="595"/>
      <c r="C1" s="595"/>
      <c r="D1" s="595"/>
      <c r="E1" s="595"/>
      <c r="F1" s="595"/>
    </row>
    <row r="2" spans="1:6">
      <c r="A2" s="595"/>
      <c r="B2" s="595"/>
      <c r="C2" s="595"/>
      <c r="D2" s="595"/>
      <c r="E2" s="595"/>
      <c r="F2" s="595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3692.4</v>
      </c>
      <c r="D4" s="5">
        <f>D5+D12+D14+D17+D7</f>
        <v>4985.6887399999996</v>
      </c>
      <c r="E4" s="5">
        <f>SUM(D4/C4*100)</f>
        <v>135.02569439930667</v>
      </c>
      <c r="F4" s="5">
        <f>SUM(D4-C4)</f>
        <v>1293.2887399999995</v>
      </c>
    </row>
    <row r="5" spans="1:6" s="6" customFormat="1">
      <c r="A5" s="68">
        <v>1010000000</v>
      </c>
      <c r="B5" s="67" t="s">
        <v>5</v>
      </c>
      <c r="C5" s="5">
        <f>C6</f>
        <v>396</v>
      </c>
      <c r="D5" s="5">
        <f>D6</f>
        <v>1142.71928</v>
      </c>
      <c r="E5" s="5">
        <f t="shared" ref="E5:E53" si="0">SUM(D5/C5*100)</f>
        <v>288.56547474747475</v>
      </c>
      <c r="F5" s="5">
        <f t="shared" ref="F5:F53" si="1">SUM(D5-C5)</f>
        <v>746.71928000000003</v>
      </c>
    </row>
    <row r="6" spans="1:6">
      <c r="A6" s="7">
        <v>1010200001</v>
      </c>
      <c r="B6" s="8" t="s">
        <v>220</v>
      </c>
      <c r="C6" s="9">
        <v>396</v>
      </c>
      <c r="D6" s="10">
        <v>1142.71928</v>
      </c>
      <c r="E6" s="9">
        <f t="shared" ref="E6:E11" si="2">SUM(D6/C6*100)</f>
        <v>288.56547474747475</v>
      </c>
      <c r="F6" s="9">
        <f t="shared" si="1"/>
        <v>746.71928000000003</v>
      </c>
    </row>
    <row r="7" spans="1:6" ht="31.5">
      <c r="A7" s="3">
        <v>1030000000</v>
      </c>
      <c r="B7" s="13" t="s">
        <v>259</v>
      </c>
      <c r="C7" s="5">
        <f>C8+C10+C9</f>
        <v>823.4</v>
      </c>
      <c r="D7" s="5">
        <f>D8+D10+D9+D11</f>
        <v>973.46062999999992</v>
      </c>
      <c r="E7" s="5">
        <f t="shared" si="2"/>
        <v>118.22451178042263</v>
      </c>
      <c r="F7" s="5">
        <f t="shared" si="1"/>
        <v>150.06062999999995</v>
      </c>
    </row>
    <row r="8" spans="1:6">
      <c r="A8" s="7">
        <v>1030223001</v>
      </c>
      <c r="B8" s="8" t="s">
        <v>261</v>
      </c>
      <c r="C8" s="9">
        <v>307.12799999999999</v>
      </c>
      <c r="D8" s="10">
        <v>488.0027</v>
      </c>
      <c r="E8" s="9">
        <f t="shared" si="2"/>
        <v>158.89228595243679</v>
      </c>
      <c r="F8" s="9">
        <f t="shared" si="1"/>
        <v>180.87470000000002</v>
      </c>
    </row>
    <row r="9" spans="1:6">
      <c r="A9" s="7">
        <v>1030224001</v>
      </c>
      <c r="B9" s="8" t="s">
        <v>267</v>
      </c>
      <c r="C9" s="9">
        <v>3.294</v>
      </c>
      <c r="D9" s="10">
        <v>2.63592</v>
      </c>
      <c r="E9" s="9">
        <f t="shared" si="2"/>
        <v>80.021857923497265</v>
      </c>
      <c r="F9" s="9">
        <f t="shared" si="1"/>
        <v>-0.65808</v>
      </c>
    </row>
    <row r="10" spans="1:6">
      <c r="A10" s="7">
        <v>1030225001</v>
      </c>
      <c r="B10" s="8" t="s">
        <v>260</v>
      </c>
      <c r="C10" s="9">
        <v>512.97799999999995</v>
      </c>
      <c r="D10" s="10">
        <v>538.81007999999997</v>
      </c>
      <c r="E10" s="9">
        <f t="shared" si="2"/>
        <v>105.03570913372504</v>
      </c>
      <c r="F10" s="9">
        <f t="shared" si="1"/>
        <v>25.832080000000019</v>
      </c>
    </row>
    <row r="11" spans="1:6">
      <c r="A11" s="7">
        <v>1030226001</v>
      </c>
      <c r="B11" s="8" t="s">
        <v>269</v>
      </c>
      <c r="C11" s="9">
        <v>0</v>
      </c>
      <c r="D11" s="10">
        <v>-55.98807</v>
      </c>
      <c r="E11" s="9" t="e">
        <f t="shared" si="2"/>
        <v>#DIV/0!</v>
      </c>
      <c r="F11" s="9">
        <f t="shared" si="1"/>
        <v>-55.98807</v>
      </c>
    </row>
    <row r="12" spans="1:6" s="6" customFormat="1">
      <c r="A12" s="68">
        <v>1050000000</v>
      </c>
      <c r="B12" s="67" t="s">
        <v>6</v>
      </c>
      <c r="C12" s="5">
        <f>SUM(C13:C13)</f>
        <v>45</v>
      </c>
      <c r="D12" s="5">
        <f>SUM(D13:D13)</f>
        <v>42.506970000000003</v>
      </c>
      <c r="E12" s="5">
        <f t="shared" si="0"/>
        <v>94.459933333333339</v>
      </c>
      <c r="F12" s="5">
        <f t="shared" si="1"/>
        <v>-2.4930299999999974</v>
      </c>
    </row>
    <row r="13" spans="1:6" ht="15.75" customHeight="1">
      <c r="A13" s="7">
        <v>1050300000</v>
      </c>
      <c r="B13" s="11" t="s">
        <v>221</v>
      </c>
      <c r="C13" s="12">
        <v>45</v>
      </c>
      <c r="D13" s="10">
        <v>42.506970000000003</v>
      </c>
      <c r="E13" s="9">
        <f t="shared" si="0"/>
        <v>94.459933333333339</v>
      </c>
      <c r="F13" s="9">
        <f t="shared" si="1"/>
        <v>-2.4930299999999974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2418</v>
      </c>
      <c r="D14" s="5">
        <f>D15+D16</f>
        <v>2818.8318600000002</v>
      </c>
      <c r="E14" s="5">
        <f t="shared" si="0"/>
        <v>116.57700000000003</v>
      </c>
      <c r="F14" s="5">
        <f t="shared" si="1"/>
        <v>400.83186000000023</v>
      </c>
    </row>
    <row r="15" spans="1:6" s="6" customFormat="1" ht="15.75" customHeight="1">
      <c r="A15" s="7">
        <v>1060100000</v>
      </c>
      <c r="B15" s="11" t="s">
        <v>8</v>
      </c>
      <c r="C15" s="9">
        <v>1023</v>
      </c>
      <c r="D15" s="10">
        <v>1140.8601699999999</v>
      </c>
      <c r="E15" s="5">
        <f t="shared" si="0"/>
        <v>111.52103323558163</v>
      </c>
      <c r="F15" s="9">
        <f>SUM(D15-C15)</f>
        <v>117.86016999999993</v>
      </c>
    </row>
    <row r="16" spans="1:6" ht="15" customHeight="1">
      <c r="A16" s="7">
        <v>1060600000</v>
      </c>
      <c r="B16" s="11" t="s">
        <v>7</v>
      </c>
      <c r="C16" s="9">
        <v>1395</v>
      </c>
      <c r="D16" s="10">
        <v>1677.9716900000001</v>
      </c>
      <c r="E16" s="5">
        <f t="shared" si="0"/>
        <v>120.28470896057348</v>
      </c>
      <c r="F16" s="9">
        <f t="shared" si="1"/>
        <v>282.97169000000008</v>
      </c>
    </row>
    <row r="17" spans="1:6" s="6" customFormat="1" ht="18" customHeight="1">
      <c r="A17" s="3">
        <v>1080000000</v>
      </c>
      <c r="B17" s="4" t="s">
        <v>10</v>
      </c>
      <c r="C17" s="5">
        <f>C18</f>
        <v>10</v>
      </c>
      <c r="D17" s="5">
        <f>D18</f>
        <v>8.17</v>
      </c>
      <c r="E17" s="5">
        <f t="shared" si="0"/>
        <v>81.699999999999989</v>
      </c>
      <c r="F17" s="5">
        <f t="shared" si="1"/>
        <v>-1.83</v>
      </c>
    </row>
    <row r="18" spans="1:6" ht="18" customHeight="1">
      <c r="A18" s="7">
        <v>1080400001</v>
      </c>
      <c r="B18" s="8" t="s">
        <v>219</v>
      </c>
      <c r="C18" s="9">
        <v>10</v>
      </c>
      <c r="D18" s="10">
        <v>8.17</v>
      </c>
      <c r="E18" s="9">
        <f t="shared" si="0"/>
        <v>81.699999999999989</v>
      </c>
      <c r="F18" s="9">
        <f t="shared" si="1"/>
        <v>-1.83</v>
      </c>
    </row>
    <row r="19" spans="1:6" ht="0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31.5" hidden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119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31.5" hidden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7.25" customHeight="1">
      <c r="A25" s="3"/>
      <c r="B25" s="4" t="s">
        <v>12</v>
      </c>
      <c r="C25" s="5">
        <f>C26+C30+C33+C38+C36</f>
        <v>280</v>
      </c>
      <c r="D25" s="5">
        <f>D26+D30+D33+D36+D38</f>
        <v>1700.5371600000001</v>
      </c>
      <c r="E25" s="5">
        <f t="shared" si="0"/>
        <v>607.3347</v>
      </c>
      <c r="F25" s="5">
        <f t="shared" si="1"/>
        <v>1420.5371600000001</v>
      </c>
    </row>
    <row r="26" spans="1:6" s="6" customFormat="1" ht="30.75" customHeight="1">
      <c r="A26" s="68">
        <v>1110000000</v>
      </c>
      <c r="B26" s="69" t="s">
        <v>122</v>
      </c>
      <c r="C26" s="5">
        <f>C28+C29</f>
        <v>250</v>
      </c>
      <c r="D26" s="5">
        <f>D28+D29</f>
        <v>258.50299999999999</v>
      </c>
      <c r="E26" s="5">
        <f t="shared" si="0"/>
        <v>103.40119999999999</v>
      </c>
      <c r="F26" s="5">
        <f t="shared" si="1"/>
        <v>8.5029999999999859</v>
      </c>
    </row>
    <row r="27" spans="1:6">
      <c r="A27" s="16">
        <v>1110502501</v>
      </c>
      <c r="B27" s="17" t="s">
        <v>217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 ht="15.75" customHeight="1">
      <c r="A28" s="16">
        <v>1110502510</v>
      </c>
      <c r="B28" s="17" t="s">
        <v>306</v>
      </c>
      <c r="C28" s="12">
        <v>200</v>
      </c>
      <c r="D28" s="10">
        <v>221</v>
      </c>
      <c r="E28" s="9">
        <f t="shared" si="0"/>
        <v>110.5</v>
      </c>
      <c r="F28" s="9">
        <f t="shared" si="1"/>
        <v>21</v>
      </c>
    </row>
    <row r="29" spans="1:6">
      <c r="A29" s="7">
        <v>1110503000</v>
      </c>
      <c r="B29" s="11" t="s">
        <v>216</v>
      </c>
      <c r="C29" s="12">
        <v>50</v>
      </c>
      <c r="D29" s="10">
        <v>37.503</v>
      </c>
      <c r="E29" s="9">
        <f>SUM(D29/C29*100)</f>
        <v>75.006</v>
      </c>
      <c r="F29" s="9">
        <f t="shared" si="1"/>
        <v>-12.497</v>
      </c>
    </row>
    <row r="30" spans="1:6" s="15" customFormat="1" ht="35.25" customHeight="1">
      <c r="A30" s="68">
        <v>1130000000</v>
      </c>
      <c r="B30" s="69" t="s">
        <v>124</v>
      </c>
      <c r="C30" s="5">
        <f>C31</f>
        <v>30</v>
      </c>
      <c r="D30" s="5">
        <f>D31+D32</f>
        <v>165.45399</v>
      </c>
      <c r="E30" s="5">
        <f t="shared" si="0"/>
        <v>551.51330000000007</v>
      </c>
      <c r="F30" s="5">
        <f t="shared" si="1"/>
        <v>135.45399</v>
      </c>
    </row>
    <row r="31" spans="1:6" ht="30" customHeight="1">
      <c r="A31" s="7">
        <v>1130206510</v>
      </c>
      <c r="B31" s="8" t="s">
        <v>396</v>
      </c>
      <c r="C31" s="9">
        <v>30</v>
      </c>
      <c r="D31" s="10">
        <v>145.78618</v>
      </c>
      <c r="E31" s="9">
        <f>SUM(D31/C31*100)</f>
        <v>485.95393333333334</v>
      </c>
      <c r="F31" s="9">
        <f t="shared" si="1"/>
        <v>115.78618</v>
      </c>
    </row>
    <row r="32" spans="1:6" ht="18" customHeight="1">
      <c r="A32" s="7">
        <v>1130299000</v>
      </c>
      <c r="B32" s="8" t="s">
        <v>308</v>
      </c>
      <c r="C32" s="9"/>
      <c r="D32" s="10">
        <v>19.667809999999999</v>
      </c>
      <c r="E32" s="9"/>
      <c r="F32" s="9"/>
    </row>
    <row r="33" spans="1:7" ht="18.75" customHeight="1">
      <c r="A33" s="70">
        <v>1140000000</v>
      </c>
      <c r="B33" s="71" t="s">
        <v>125</v>
      </c>
      <c r="C33" s="5">
        <f>C34+C35</f>
        <v>0</v>
      </c>
      <c r="D33" s="5">
        <f>D34+D35</f>
        <v>1132.1469999999999</v>
      </c>
      <c r="E33" s="5" t="e">
        <f t="shared" si="0"/>
        <v>#DIV/0!</v>
      </c>
      <c r="F33" s="5">
        <f t="shared" si="1"/>
        <v>1132.1469999999999</v>
      </c>
    </row>
    <row r="34" spans="1:7" ht="15" customHeight="1">
      <c r="A34" s="16">
        <v>1140200000</v>
      </c>
      <c r="B34" s="18" t="s">
        <v>126</v>
      </c>
      <c r="C34" s="9">
        <v>0</v>
      </c>
      <c r="D34" s="10">
        <v>562.14700000000005</v>
      </c>
      <c r="E34" s="9" t="e">
        <f t="shared" si="0"/>
        <v>#DIV/0!</v>
      </c>
      <c r="F34" s="9">
        <f t="shared" si="1"/>
        <v>562.14700000000005</v>
      </c>
    </row>
    <row r="35" spans="1:7" ht="15" customHeight="1">
      <c r="A35" s="7">
        <v>1140600000</v>
      </c>
      <c r="B35" s="8" t="s">
        <v>214</v>
      </c>
      <c r="C35" s="9">
        <v>0</v>
      </c>
      <c r="D35" s="10">
        <v>570</v>
      </c>
      <c r="E35" s="9" t="e">
        <f t="shared" si="0"/>
        <v>#DIV/0!</v>
      </c>
      <c r="F35" s="9">
        <f t="shared" si="1"/>
        <v>570</v>
      </c>
    </row>
    <row r="36" spans="1:7" ht="25.5" customHeight="1">
      <c r="A36" s="99">
        <v>1160000000</v>
      </c>
      <c r="B36" s="13" t="s">
        <v>236</v>
      </c>
      <c r="C36" s="5">
        <f>C37</f>
        <v>0</v>
      </c>
      <c r="D36" s="14">
        <f>D37</f>
        <v>144.43316999999999</v>
      </c>
      <c r="E36" s="9" t="e">
        <f t="shared" si="0"/>
        <v>#DIV/0!</v>
      </c>
      <c r="F36" s="9">
        <f t="shared" si="1"/>
        <v>144.43316999999999</v>
      </c>
    </row>
    <row r="37" spans="1:7" ht="47.25" customHeight="1">
      <c r="A37" s="7">
        <v>1160701010</v>
      </c>
      <c r="B37" s="8" t="s">
        <v>391</v>
      </c>
      <c r="C37" s="9">
        <v>0</v>
      </c>
      <c r="D37" s="10">
        <v>144.43316999999999</v>
      </c>
      <c r="E37" s="9" t="e">
        <f t="shared" si="0"/>
        <v>#DIV/0!</v>
      </c>
      <c r="F37" s="9">
        <f t="shared" si="1"/>
        <v>144.43316999999999</v>
      </c>
    </row>
    <row r="38" spans="1:7" ht="28.5" customHeight="1">
      <c r="A38" s="3">
        <v>1170000000</v>
      </c>
      <c r="B38" s="13" t="s">
        <v>128</v>
      </c>
      <c r="C38" s="5">
        <f>C39+C40</f>
        <v>0</v>
      </c>
      <c r="D38" s="5">
        <f>D39+D40</f>
        <v>0</v>
      </c>
      <c r="E38" s="5" t="e">
        <f t="shared" si="0"/>
        <v>#DIV/0!</v>
      </c>
      <c r="F38" s="5">
        <f t="shared" si="1"/>
        <v>0</v>
      </c>
    </row>
    <row r="39" spans="1:7" ht="19.5" customHeight="1">
      <c r="A39" s="7">
        <v>1170105005</v>
      </c>
      <c r="B39" s="8" t="s">
        <v>15</v>
      </c>
      <c r="C39" s="9">
        <v>0</v>
      </c>
      <c r="D39" s="9">
        <v>0</v>
      </c>
      <c r="E39" s="9" t="e">
        <f t="shared" si="0"/>
        <v>#DIV/0!</v>
      </c>
      <c r="F39" s="9">
        <f t="shared" si="1"/>
        <v>0</v>
      </c>
    </row>
    <row r="40" spans="1:7" ht="15" customHeight="1">
      <c r="A40" s="7">
        <v>1170505005</v>
      </c>
      <c r="B40" s="11" t="s">
        <v>212</v>
      </c>
      <c r="C40" s="9">
        <v>0</v>
      </c>
      <c r="D40" s="10">
        <v>0</v>
      </c>
      <c r="E40" s="9" t="e">
        <f t="shared" si="0"/>
        <v>#DIV/0!</v>
      </c>
      <c r="F40" s="9">
        <f t="shared" si="1"/>
        <v>0</v>
      </c>
    </row>
    <row r="41" spans="1:7" s="6" customFormat="1" ht="44.25" customHeight="1">
      <c r="A41" s="3">
        <v>1000000000</v>
      </c>
      <c r="B41" s="4" t="s">
        <v>16</v>
      </c>
      <c r="C41" s="125">
        <f>SUM(C4,C25)</f>
        <v>3972.4</v>
      </c>
      <c r="D41" s="125">
        <f>D4+D25</f>
        <v>6686.2258999999995</v>
      </c>
      <c r="E41" s="5">
        <f t="shared" si="0"/>
        <v>168.31703504178833</v>
      </c>
      <c r="F41" s="5">
        <f t="shared" si="1"/>
        <v>2713.8258999999994</v>
      </c>
    </row>
    <row r="42" spans="1:7" s="6" customFormat="1" ht="20.25" customHeight="1">
      <c r="A42" s="3">
        <v>2000000000</v>
      </c>
      <c r="B42" s="4" t="s">
        <v>17</v>
      </c>
      <c r="C42" s="376">
        <f>C43+C44+C45+C47+C48+C46+C49</f>
        <v>55210.448759999999</v>
      </c>
      <c r="D42" s="421">
        <f>D43+D44+D45+D47+D48+D46+D49</f>
        <v>32315.880650000003</v>
      </c>
      <c r="E42" s="5">
        <f t="shared" si="0"/>
        <v>58.532182541165788</v>
      </c>
      <c r="F42" s="5">
        <f t="shared" si="1"/>
        <v>-22894.568109999997</v>
      </c>
      <c r="G42" s="19"/>
    </row>
    <row r="43" spans="1:7" ht="17.25" customHeight="1">
      <c r="A43" s="16">
        <v>2021000000</v>
      </c>
      <c r="B43" s="17" t="s">
        <v>18</v>
      </c>
      <c r="C43" s="377">
        <v>5604.2</v>
      </c>
      <c r="D43" s="378">
        <v>5604.2</v>
      </c>
      <c r="E43" s="9">
        <f t="shared" si="0"/>
        <v>100</v>
      </c>
      <c r="F43" s="9">
        <f t="shared" si="1"/>
        <v>0</v>
      </c>
    </row>
    <row r="44" spans="1:7" ht="27.75" hidden="1" customHeight="1">
      <c r="A44" s="16">
        <v>2021500200</v>
      </c>
      <c r="B44" s="17" t="s">
        <v>223</v>
      </c>
      <c r="C44" s="12">
        <v>0</v>
      </c>
      <c r="D44" s="20">
        <v>0</v>
      </c>
      <c r="E44" s="9" t="e">
        <f t="shared" si="0"/>
        <v>#DIV/0!</v>
      </c>
      <c r="F44" s="9">
        <f t="shared" si="1"/>
        <v>0</v>
      </c>
    </row>
    <row r="45" spans="1:7" ht="21" customHeight="1">
      <c r="A45" s="16">
        <v>2022000000</v>
      </c>
      <c r="B45" s="17" t="s">
        <v>19</v>
      </c>
      <c r="C45" s="12">
        <v>47116.958250000003</v>
      </c>
      <c r="D45" s="10">
        <v>25825.013040000002</v>
      </c>
      <c r="E45" s="9">
        <f t="shared" si="0"/>
        <v>54.810441928305075</v>
      </c>
      <c r="F45" s="9">
        <f t="shared" si="1"/>
        <v>-21291.945210000002</v>
      </c>
    </row>
    <row r="46" spans="1:7" ht="23.25" hidden="1" customHeight="1">
      <c r="A46" s="16">
        <v>2022999910</v>
      </c>
      <c r="B46" s="18" t="s">
        <v>323</v>
      </c>
      <c r="C46" s="12">
        <v>0</v>
      </c>
      <c r="D46" s="10">
        <v>0</v>
      </c>
      <c r="E46" s="9" t="e">
        <f>SUM(D46/C46*100)</f>
        <v>#DIV/0!</v>
      </c>
      <c r="F46" s="9">
        <f>SUM(D46-C46)</f>
        <v>0</v>
      </c>
    </row>
    <row r="47" spans="1:7" ht="21" customHeight="1">
      <c r="A47" s="16">
        <v>2023000000</v>
      </c>
      <c r="B47" s="17" t="s">
        <v>20</v>
      </c>
      <c r="C47" s="12">
        <v>309.01751000000002</v>
      </c>
      <c r="D47" s="180">
        <v>309.01751000000002</v>
      </c>
      <c r="E47" s="9">
        <f t="shared" si="0"/>
        <v>100</v>
      </c>
      <c r="F47" s="9">
        <f t="shared" si="1"/>
        <v>0</v>
      </c>
    </row>
    <row r="48" spans="1:7" ht="15.75" customHeight="1">
      <c r="A48" s="16">
        <v>2024000000</v>
      </c>
      <c r="B48" s="17" t="s">
        <v>21</v>
      </c>
      <c r="C48" s="12">
        <v>2180.2730000000001</v>
      </c>
      <c r="D48" s="181">
        <v>577.65009999999995</v>
      </c>
      <c r="E48" s="9">
        <f t="shared" si="0"/>
        <v>26.49439313333697</v>
      </c>
      <c r="F48" s="9">
        <f t="shared" si="1"/>
        <v>-1602.6229000000003</v>
      </c>
    </row>
    <row r="49" spans="1:8" ht="16.5" customHeight="1">
      <c r="A49" s="7">
        <v>2070500010</v>
      </c>
      <c r="B49" s="17" t="s">
        <v>324</v>
      </c>
      <c r="C49" s="12">
        <v>0</v>
      </c>
      <c r="D49" s="181">
        <v>0</v>
      </c>
      <c r="E49" s="9" t="e">
        <f t="shared" si="0"/>
        <v>#DIV/0!</v>
      </c>
      <c r="F49" s="9">
        <f t="shared" si="1"/>
        <v>0</v>
      </c>
    </row>
    <row r="50" spans="1:8" ht="47.25" hidden="1">
      <c r="A50" s="16">
        <v>2020900000</v>
      </c>
      <c r="B50" s="18" t="s">
        <v>22</v>
      </c>
      <c r="C50" s="263"/>
      <c r="D50" s="262"/>
      <c r="E50" s="9" t="e">
        <f t="shared" si="0"/>
        <v>#DIV/0!</v>
      </c>
      <c r="F50" s="9">
        <f t="shared" si="1"/>
        <v>0</v>
      </c>
    </row>
    <row r="51" spans="1:8" hidden="1">
      <c r="A51" s="7">
        <v>2190500005</v>
      </c>
      <c r="B51" s="11" t="s">
        <v>23</v>
      </c>
      <c r="C51" s="261">
        <v>0</v>
      </c>
      <c r="D51" s="261"/>
      <c r="E51" s="5"/>
      <c r="F51" s="5">
        <f>SUM(D51-C51)</f>
        <v>0</v>
      </c>
    </row>
    <row r="52" spans="1:8" s="6" customFormat="1" ht="31.5" hidden="1">
      <c r="A52" s="3">
        <v>3000000000</v>
      </c>
      <c r="B52" s="13" t="s">
        <v>24</v>
      </c>
      <c r="C52" s="264">
        <v>0</v>
      </c>
      <c r="D52" s="261">
        <v>0</v>
      </c>
      <c r="E52" s="5" t="e">
        <f t="shared" si="0"/>
        <v>#DIV/0!</v>
      </c>
      <c r="F52" s="5">
        <f t="shared" si="1"/>
        <v>0</v>
      </c>
    </row>
    <row r="53" spans="1:8" s="6" customFormat="1" ht="23.25" customHeight="1">
      <c r="A53" s="3"/>
      <c r="B53" s="4" t="s">
        <v>25</v>
      </c>
      <c r="C53" s="224">
        <f>SUM(C41,C42,C52)</f>
        <v>59182.848760000001</v>
      </c>
      <c r="D53" s="393">
        <f>D41+D42</f>
        <v>39002.106550000004</v>
      </c>
      <c r="E53" s="5">
        <f t="shared" si="0"/>
        <v>65.901029381269694</v>
      </c>
      <c r="F53" s="5">
        <f t="shared" si="1"/>
        <v>-20180.742209999997</v>
      </c>
      <c r="G53" s="93"/>
      <c r="H53" s="93"/>
    </row>
    <row r="54" spans="1:8" s="6" customFormat="1">
      <c r="A54" s="3"/>
      <c r="B54" s="21" t="s">
        <v>299</v>
      </c>
      <c r="C54" s="5">
        <f>C53-C102</f>
        <v>-1794.7397900000069</v>
      </c>
      <c r="D54" s="5">
        <f>D53-D102</f>
        <v>1929.6900700000042</v>
      </c>
      <c r="E54" s="22"/>
      <c r="F54" s="22"/>
    </row>
    <row r="55" spans="1:8" ht="15.75" customHeight="1">
      <c r="A55" s="23"/>
      <c r="B55" s="24"/>
      <c r="C55" s="113"/>
      <c r="D55" s="113"/>
      <c r="E55" s="26"/>
      <c r="F55" s="27"/>
    </row>
    <row r="56" spans="1:8" ht="63">
      <c r="A56" s="28" t="s">
        <v>0</v>
      </c>
      <c r="B56" s="28" t="s">
        <v>26</v>
      </c>
      <c r="C56" s="72" t="s">
        <v>395</v>
      </c>
      <c r="D56" s="399" t="s">
        <v>410</v>
      </c>
      <c r="E56" s="72" t="s">
        <v>2</v>
      </c>
      <c r="F56" s="73" t="s">
        <v>3</v>
      </c>
    </row>
    <row r="57" spans="1:8">
      <c r="A57" s="29">
        <v>1</v>
      </c>
      <c r="B57" s="28">
        <v>2</v>
      </c>
      <c r="C57" s="86">
        <v>3</v>
      </c>
      <c r="D57" s="86">
        <v>4</v>
      </c>
      <c r="E57" s="86">
        <v>5</v>
      </c>
      <c r="F57" s="86">
        <v>6</v>
      </c>
    </row>
    <row r="58" spans="1:8" s="6" customFormat="1" ht="17.25" customHeight="1">
      <c r="A58" s="30" t="s">
        <v>27</v>
      </c>
      <c r="B58" s="31" t="s">
        <v>28</v>
      </c>
      <c r="C58" s="401">
        <f>C59+C60+C61+C62+C63+C65+C64</f>
        <v>2166.48621</v>
      </c>
      <c r="D58" s="101">
        <f>D59+D60+D61+D62+D63+D65+D64</f>
        <v>1969.2427499999999</v>
      </c>
      <c r="E58" s="34">
        <f>SUM(D58/C58*100)</f>
        <v>90.895697415955397</v>
      </c>
      <c r="F58" s="34">
        <f>SUM(D58-C58)</f>
        <v>-197.24346000000014</v>
      </c>
    </row>
    <row r="59" spans="1:8" s="6" customFormat="1" ht="0.75" hidden="1" customHeight="1">
      <c r="A59" s="35" t="s">
        <v>29</v>
      </c>
      <c r="B59" s="36" t="s">
        <v>30</v>
      </c>
      <c r="C59" s="91"/>
      <c r="D59" s="91"/>
      <c r="E59" s="38"/>
      <c r="F59" s="38"/>
    </row>
    <row r="60" spans="1:8" ht="16.5" customHeight="1">
      <c r="A60" s="35" t="s">
        <v>31</v>
      </c>
      <c r="B60" s="39" t="s">
        <v>32</v>
      </c>
      <c r="C60" s="143">
        <v>2123.1742100000001</v>
      </c>
      <c r="D60" s="91">
        <v>1956.93075</v>
      </c>
      <c r="E60" s="38">
        <f t="shared" ref="E60:E102" si="3">SUM(D60/C60*100)</f>
        <v>92.170050897519147</v>
      </c>
      <c r="F60" s="38">
        <f t="shared" ref="F60:F102" si="4">SUM(D60-C60)</f>
        <v>-166.24346000000014</v>
      </c>
    </row>
    <row r="61" spans="1:8" ht="12.75" hidden="1" customHeight="1">
      <c r="A61" s="35" t="s">
        <v>33</v>
      </c>
      <c r="B61" s="39" t="s">
        <v>34</v>
      </c>
      <c r="C61" s="91"/>
      <c r="D61" s="91"/>
      <c r="E61" s="38" t="e">
        <f t="shared" si="3"/>
        <v>#DIV/0!</v>
      </c>
      <c r="F61" s="38">
        <f t="shared" si="4"/>
        <v>0</v>
      </c>
    </row>
    <row r="62" spans="1:8" ht="12.75" hidden="1" customHeight="1">
      <c r="A62" s="35" t="s">
        <v>35</v>
      </c>
      <c r="B62" s="39" t="s">
        <v>36</v>
      </c>
      <c r="C62" s="91"/>
      <c r="D62" s="91"/>
      <c r="E62" s="38" t="e">
        <f t="shared" si="3"/>
        <v>#DIV/0!</v>
      </c>
      <c r="F62" s="38">
        <f t="shared" si="4"/>
        <v>0</v>
      </c>
    </row>
    <row r="63" spans="1:8" ht="19.5" customHeight="1">
      <c r="A63" s="35" t="s">
        <v>37</v>
      </c>
      <c r="B63" s="39" t="s">
        <v>38</v>
      </c>
      <c r="C63" s="91">
        <v>0</v>
      </c>
      <c r="D63" s="91">
        <v>0</v>
      </c>
      <c r="E63" s="38" t="e">
        <f t="shared" si="3"/>
        <v>#DIV/0!</v>
      </c>
      <c r="F63" s="38">
        <f t="shared" si="4"/>
        <v>0</v>
      </c>
    </row>
    <row r="64" spans="1:8" ht="18" customHeight="1">
      <c r="A64" s="35" t="s">
        <v>39</v>
      </c>
      <c r="B64" s="39" t="s">
        <v>40</v>
      </c>
      <c r="C64" s="102">
        <v>1</v>
      </c>
      <c r="D64" s="102">
        <v>0</v>
      </c>
      <c r="E64" s="38">
        <f t="shared" si="3"/>
        <v>0</v>
      </c>
      <c r="F64" s="38">
        <f t="shared" si="4"/>
        <v>-1</v>
      </c>
    </row>
    <row r="65" spans="1:7" ht="18" customHeight="1">
      <c r="A65" s="35" t="s">
        <v>41</v>
      </c>
      <c r="B65" s="39" t="s">
        <v>42</v>
      </c>
      <c r="C65" s="91">
        <v>42.311999999999998</v>
      </c>
      <c r="D65" s="91">
        <v>12.311999999999999</v>
      </c>
      <c r="E65" s="38">
        <f t="shared" si="3"/>
        <v>29.098128190584234</v>
      </c>
      <c r="F65" s="38">
        <f t="shared" si="4"/>
        <v>-30</v>
      </c>
    </row>
    <row r="66" spans="1:7" s="6" customFormat="1" ht="15.75" customHeight="1">
      <c r="A66" s="41" t="s">
        <v>43</v>
      </c>
      <c r="B66" s="42" t="s">
        <v>44</v>
      </c>
      <c r="C66" s="402">
        <f>C67</f>
        <v>273.28600999999998</v>
      </c>
      <c r="D66" s="22">
        <f>D67</f>
        <v>273.28600999999998</v>
      </c>
      <c r="E66" s="34">
        <f t="shared" si="3"/>
        <v>100</v>
      </c>
      <c r="F66" s="34">
        <f t="shared" si="4"/>
        <v>0</v>
      </c>
    </row>
    <row r="67" spans="1:7">
      <c r="A67" s="43" t="s">
        <v>45</v>
      </c>
      <c r="B67" s="44" t="s">
        <v>46</v>
      </c>
      <c r="C67" s="91">
        <v>273.28600999999998</v>
      </c>
      <c r="D67" s="91">
        <v>273.28600999999998</v>
      </c>
      <c r="E67" s="38">
        <f t="shared" si="3"/>
        <v>100</v>
      </c>
      <c r="F67" s="38">
        <f t="shared" si="4"/>
        <v>0</v>
      </c>
    </row>
    <row r="68" spans="1:7" s="6" customFormat="1" ht="20.25" customHeight="1">
      <c r="A68" s="30" t="s">
        <v>47</v>
      </c>
      <c r="B68" s="31" t="s">
        <v>48</v>
      </c>
      <c r="C68" s="22">
        <f>C71+C73+C72</f>
        <v>16.631340000000002</v>
      </c>
      <c r="D68" s="22">
        <f>D71+D73+D72</f>
        <v>16.631340000000002</v>
      </c>
      <c r="E68" s="34">
        <f t="shared" si="3"/>
        <v>100</v>
      </c>
      <c r="F68" s="34">
        <f t="shared" si="4"/>
        <v>0</v>
      </c>
    </row>
    <row r="69" spans="1:7" ht="0.75" hidden="1" customHeight="1">
      <c r="A69" s="35" t="s">
        <v>49</v>
      </c>
      <c r="B69" s="39" t="s">
        <v>50</v>
      </c>
      <c r="C69" s="91"/>
      <c r="D69" s="91"/>
      <c r="E69" s="34" t="e">
        <f t="shared" si="3"/>
        <v>#DIV/0!</v>
      </c>
      <c r="F69" s="34">
        <f t="shared" si="4"/>
        <v>0</v>
      </c>
    </row>
    <row r="70" spans="1:7" ht="16.5" hidden="1" customHeight="1">
      <c r="A70" s="45" t="s">
        <v>51</v>
      </c>
      <c r="B70" s="39" t="s">
        <v>52</v>
      </c>
      <c r="C70" s="91">
        <v>0</v>
      </c>
      <c r="D70" s="91"/>
      <c r="E70" s="34" t="e">
        <f t="shared" si="3"/>
        <v>#DIV/0!</v>
      </c>
      <c r="F70" s="34">
        <f t="shared" si="4"/>
        <v>0</v>
      </c>
    </row>
    <row r="71" spans="1:7" ht="15.75" customHeight="1">
      <c r="A71" s="46" t="s">
        <v>53</v>
      </c>
      <c r="B71" s="47" t="s">
        <v>54</v>
      </c>
      <c r="C71" s="91">
        <v>7.6313399999999998</v>
      </c>
      <c r="D71" s="91">
        <v>7.6313399999999998</v>
      </c>
      <c r="E71" s="34">
        <f t="shared" si="3"/>
        <v>100</v>
      </c>
      <c r="F71" s="34">
        <f t="shared" si="4"/>
        <v>0</v>
      </c>
    </row>
    <row r="72" spans="1:7" ht="15.75" customHeight="1">
      <c r="A72" s="46" t="s">
        <v>210</v>
      </c>
      <c r="B72" s="47" t="s">
        <v>211</v>
      </c>
      <c r="C72" s="91">
        <v>7</v>
      </c>
      <c r="D72" s="91">
        <v>7</v>
      </c>
      <c r="E72" s="38">
        <f t="shared" ref="E72" si="5">SUM(D72/C72*100)</f>
        <v>100</v>
      </c>
      <c r="F72" s="38">
        <f t="shared" ref="F72" si="6">SUM(D72-C72)</f>
        <v>0</v>
      </c>
    </row>
    <row r="73" spans="1:7" ht="15.75" customHeight="1">
      <c r="A73" s="46" t="s">
        <v>331</v>
      </c>
      <c r="B73" s="47" t="s">
        <v>332</v>
      </c>
      <c r="C73" s="91">
        <v>2</v>
      </c>
      <c r="D73" s="91">
        <v>2</v>
      </c>
      <c r="E73" s="34">
        <v>0</v>
      </c>
      <c r="F73" s="34">
        <v>0</v>
      </c>
    </row>
    <row r="74" spans="1:7" s="6" customFormat="1" ht="17.25" customHeight="1">
      <c r="A74" s="374" t="s">
        <v>55</v>
      </c>
      <c r="B74" s="31" t="s">
        <v>56</v>
      </c>
      <c r="C74" s="403">
        <f>C76+C77+C78+C75</f>
        <v>2844.9801499999999</v>
      </c>
      <c r="D74" s="103">
        <f>SUM(D75:D78)</f>
        <v>2513.65515</v>
      </c>
      <c r="E74" s="34">
        <f t="shared" si="3"/>
        <v>88.354048797141886</v>
      </c>
      <c r="F74" s="34">
        <f t="shared" si="4"/>
        <v>-331.32499999999982</v>
      </c>
    </row>
    <row r="75" spans="1:7" ht="15" customHeight="1">
      <c r="A75" s="35" t="s">
        <v>57</v>
      </c>
      <c r="B75" s="39" t="s">
        <v>58</v>
      </c>
      <c r="C75" s="104">
        <v>35.731499999999997</v>
      </c>
      <c r="D75" s="91">
        <v>35.731499999999997</v>
      </c>
      <c r="E75" s="38">
        <f t="shared" si="3"/>
        <v>100</v>
      </c>
      <c r="F75" s="38">
        <f t="shared" si="4"/>
        <v>0</v>
      </c>
    </row>
    <row r="76" spans="1:7" s="6" customFormat="1" ht="15.75" customHeight="1">
      <c r="A76" s="35" t="s">
        <v>59</v>
      </c>
      <c r="B76" s="39" t="s">
        <v>60</v>
      </c>
      <c r="C76" s="104">
        <v>60</v>
      </c>
      <c r="D76" s="91">
        <v>60</v>
      </c>
      <c r="E76" s="38">
        <f t="shared" si="3"/>
        <v>100</v>
      </c>
      <c r="F76" s="38">
        <f t="shared" si="4"/>
        <v>0</v>
      </c>
      <c r="G76" s="50"/>
    </row>
    <row r="77" spans="1:7">
      <c r="A77" s="35" t="s">
        <v>61</v>
      </c>
      <c r="B77" s="39" t="s">
        <v>62</v>
      </c>
      <c r="C77" s="104">
        <v>2714.24865</v>
      </c>
      <c r="D77" s="91">
        <v>2382.9236500000002</v>
      </c>
      <c r="E77" s="38">
        <f t="shared" si="3"/>
        <v>87.793122785563511</v>
      </c>
      <c r="F77" s="38">
        <f t="shared" si="4"/>
        <v>-331.32499999999982</v>
      </c>
    </row>
    <row r="78" spans="1:7">
      <c r="A78" s="35" t="s">
        <v>63</v>
      </c>
      <c r="B78" s="39" t="s">
        <v>64</v>
      </c>
      <c r="C78" s="104">
        <v>35</v>
      </c>
      <c r="D78" s="91">
        <v>35</v>
      </c>
      <c r="E78" s="38">
        <f t="shared" si="3"/>
        <v>100</v>
      </c>
      <c r="F78" s="38">
        <f t="shared" si="4"/>
        <v>0</v>
      </c>
    </row>
    <row r="79" spans="1:7" s="6" customFormat="1" ht="24" customHeight="1">
      <c r="A79" s="30" t="s">
        <v>65</v>
      </c>
      <c r="B79" s="31" t="s">
        <v>66</v>
      </c>
      <c r="C79" s="404">
        <f>SUM(C80:C83)</f>
        <v>52464.654540000003</v>
      </c>
      <c r="D79" s="22">
        <f>SUM(D80:D83)</f>
        <v>29146.558089999999</v>
      </c>
      <c r="E79" s="34">
        <f t="shared" si="3"/>
        <v>55.554655501978253</v>
      </c>
      <c r="F79" s="34">
        <f t="shared" si="4"/>
        <v>-23318.096450000005</v>
      </c>
    </row>
    <row r="80" spans="1:7" ht="2.25" hidden="1" customHeight="1">
      <c r="A80" s="35" t="s">
        <v>67</v>
      </c>
      <c r="B80" s="51" t="s">
        <v>68</v>
      </c>
      <c r="C80" s="91">
        <v>0</v>
      </c>
      <c r="D80" s="91">
        <v>0</v>
      </c>
      <c r="E80" s="38" t="e">
        <f t="shared" si="3"/>
        <v>#DIV/0!</v>
      </c>
      <c r="F80" s="38">
        <f t="shared" si="4"/>
        <v>0</v>
      </c>
    </row>
    <row r="81" spans="1:6" ht="15" customHeight="1">
      <c r="A81" s="35" t="s">
        <v>69</v>
      </c>
      <c r="B81" s="51" t="s">
        <v>70</v>
      </c>
      <c r="C81" s="91">
        <v>32112.905129999999</v>
      </c>
      <c r="D81" s="91">
        <v>8894.8761400000003</v>
      </c>
      <c r="E81" s="38">
        <f t="shared" si="3"/>
        <v>27.698758813603487</v>
      </c>
      <c r="F81" s="38">
        <f t="shared" si="4"/>
        <v>-23218.028989999999</v>
      </c>
    </row>
    <row r="82" spans="1:6" ht="15" customHeight="1">
      <c r="A82" s="35" t="s">
        <v>71</v>
      </c>
      <c r="B82" s="39" t="s">
        <v>72</v>
      </c>
      <c r="C82" s="91">
        <v>20351.74941</v>
      </c>
      <c r="D82" s="91">
        <v>20251.681949999998</v>
      </c>
      <c r="E82" s="38">
        <f t="shared" si="3"/>
        <v>99.508310278472507</v>
      </c>
      <c r="F82" s="38">
        <f t="shared" si="4"/>
        <v>-100.06746000000203</v>
      </c>
    </row>
    <row r="83" spans="1:6" ht="18" hidden="1" customHeight="1">
      <c r="A83" s="35" t="s">
        <v>247</v>
      </c>
      <c r="B83" s="39" t="s">
        <v>248</v>
      </c>
      <c r="C83" s="91">
        <v>0</v>
      </c>
      <c r="D83" s="91">
        <v>0</v>
      </c>
      <c r="E83" s="38" t="e">
        <f t="shared" si="3"/>
        <v>#DIV/0!</v>
      </c>
      <c r="F83" s="38">
        <f t="shared" si="4"/>
        <v>0</v>
      </c>
    </row>
    <row r="84" spans="1:6" s="6" customFormat="1" ht="16.5" customHeight="1">
      <c r="A84" s="30" t="s">
        <v>81</v>
      </c>
      <c r="B84" s="31" t="s">
        <v>82</v>
      </c>
      <c r="C84" s="22">
        <f>C85+C86</f>
        <v>3211.5502999999999</v>
      </c>
      <c r="D84" s="22">
        <f>D85+D86</f>
        <v>3153.0431400000002</v>
      </c>
      <c r="E84" s="34">
        <f t="shared" si="3"/>
        <v>98.178226883134926</v>
      </c>
      <c r="F84" s="34">
        <f t="shared" si="4"/>
        <v>-58.507159999999658</v>
      </c>
    </row>
    <row r="85" spans="1:6" ht="14.25" customHeight="1">
      <c r="A85" s="35" t="s">
        <v>83</v>
      </c>
      <c r="B85" s="39" t="s">
        <v>225</v>
      </c>
      <c r="C85" s="91">
        <v>3211.5502999999999</v>
      </c>
      <c r="D85" s="91">
        <v>3153.0431400000002</v>
      </c>
      <c r="E85" s="38">
        <f t="shared" si="3"/>
        <v>98.178226883134926</v>
      </c>
      <c r="F85" s="38">
        <f t="shared" si="4"/>
        <v>-58.507159999999658</v>
      </c>
    </row>
    <row r="86" spans="1:6" ht="14.25" hidden="1" customHeight="1">
      <c r="A86" s="35" t="s">
        <v>254</v>
      </c>
      <c r="B86" s="39" t="s">
        <v>255</v>
      </c>
      <c r="C86" s="91"/>
      <c r="D86" s="91">
        <v>0</v>
      </c>
      <c r="E86" s="38" t="e">
        <f t="shared" si="3"/>
        <v>#DIV/0!</v>
      </c>
      <c r="F86" s="38">
        <f t="shared" si="4"/>
        <v>0</v>
      </c>
    </row>
    <row r="87" spans="1:6" s="6" customFormat="1" ht="15" customHeight="1">
      <c r="A87" s="52">
        <v>1000</v>
      </c>
      <c r="B87" s="31" t="s">
        <v>84</v>
      </c>
      <c r="C87" s="22">
        <f>SUM(C88:C91)</f>
        <v>0</v>
      </c>
      <c r="D87" s="22">
        <f>SUM(D88:D91)</f>
        <v>0</v>
      </c>
      <c r="E87" s="34" t="e">
        <f t="shared" si="3"/>
        <v>#DIV/0!</v>
      </c>
      <c r="F87" s="34">
        <f t="shared" si="4"/>
        <v>0</v>
      </c>
    </row>
    <row r="88" spans="1:6" hidden="1">
      <c r="A88" s="53">
        <v>1001</v>
      </c>
      <c r="B88" s="54" t="s">
        <v>85</v>
      </c>
      <c r="C88" s="91"/>
      <c r="D88" s="91"/>
      <c r="E88" s="34" t="e">
        <f t="shared" si="3"/>
        <v>#DIV/0!</v>
      </c>
      <c r="F88" s="38">
        <f t="shared" si="4"/>
        <v>0</v>
      </c>
    </row>
    <row r="89" spans="1:6" hidden="1">
      <c r="A89" s="53">
        <v>1003</v>
      </c>
      <c r="B89" s="54" t="s">
        <v>86</v>
      </c>
      <c r="C89" s="91">
        <v>0</v>
      </c>
      <c r="D89" s="91">
        <v>0</v>
      </c>
      <c r="E89" s="34" t="e">
        <f t="shared" si="3"/>
        <v>#DIV/0!</v>
      </c>
      <c r="F89" s="38">
        <f t="shared" si="4"/>
        <v>0</v>
      </c>
    </row>
    <row r="90" spans="1:6" hidden="1">
      <c r="A90" s="53">
        <v>1004</v>
      </c>
      <c r="B90" s="54" t="s">
        <v>87</v>
      </c>
      <c r="C90" s="91"/>
      <c r="D90" s="183"/>
      <c r="E90" s="34" t="e">
        <f t="shared" si="3"/>
        <v>#DIV/0!</v>
      </c>
      <c r="F90" s="38">
        <f t="shared" si="4"/>
        <v>0</v>
      </c>
    </row>
    <row r="91" spans="1:6" ht="0.75" customHeight="1">
      <c r="A91" s="35" t="s">
        <v>88</v>
      </c>
      <c r="B91" s="39" t="s">
        <v>89</v>
      </c>
      <c r="C91" s="91">
        <v>0</v>
      </c>
      <c r="D91" s="91">
        <v>0</v>
      </c>
      <c r="E91" s="38" t="e">
        <f t="shared" si="3"/>
        <v>#DIV/0!</v>
      </c>
      <c r="F91" s="38">
        <f t="shared" si="4"/>
        <v>0</v>
      </c>
    </row>
    <row r="92" spans="1:6" ht="15" customHeight="1">
      <c r="A92" s="30" t="s">
        <v>90</v>
      </c>
      <c r="B92" s="31" t="s">
        <v>91</v>
      </c>
      <c r="C92" s="22">
        <f>C93+C94+C95+C96+C97</f>
        <v>0</v>
      </c>
      <c r="D92" s="22">
        <f>D93+D94+D95+D96+D97</f>
        <v>0</v>
      </c>
      <c r="E92" s="34" t="e">
        <f t="shared" si="3"/>
        <v>#DIV/0!</v>
      </c>
      <c r="F92" s="22">
        <f>F93+F94+F95+F96+F97</f>
        <v>0</v>
      </c>
    </row>
    <row r="93" spans="1:6" ht="15.75" customHeight="1">
      <c r="A93" s="35" t="s">
        <v>92</v>
      </c>
      <c r="B93" s="39" t="s">
        <v>93</v>
      </c>
      <c r="C93" s="91">
        <v>0</v>
      </c>
      <c r="D93" s="91">
        <v>0</v>
      </c>
      <c r="E93" s="38" t="e">
        <f t="shared" si="3"/>
        <v>#DIV/0!</v>
      </c>
      <c r="F93" s="38">
        <f>SUM(D93-C93)</f>
        <v>0</v>
      </c>
    </row>
    <row r="94" spans="1:6" ht="15" hidden="1" customHeight="1">
      <c r="A94" s="35" t="s">
        <v>94</v>
      </c>
      <c r="B94" s="39" t="s">
        <v>95</v>
      </c>
      <c r="C94" s="130"/>
      <c r="D94" s="91"/>
      <c r="E94" s="38" t="e">
        <f t="shared" si="3"/>
        <v>#DIV/0!</v>
      </c>
      <c r="F94" s="38">
        <f>SUM(D94-C94)</f>
        <v>0</v>
      </c>
    </row>
    <row r="95" spans="1:6" ht="15" hidden="1" customHeight="1">
      <c r="A95" s="35" t="s">
        <v>96</v>
      </c>
      <c r="B95" s="39" t="s">
        <v>97</v>
      </c>
      <c r="C95" s="130"/>
      <c r="D95" s="91"/>
      <c r="E95" s="38" t="e">
        <f t="shared" si="3"/>
        <v>#DIV/0!</v>
      </c>
      <c r="F95" s="38"/>
    </row>
    <row r="96" spans="1:6" ht="15" hidden="1" customHeight="1">
      <c r="A96" s="35" t="s">
        <v>98</v>
      </c>
      <c r="B96" s="39" t="s">
        <v>99</v>
      </c>
      <c r="C96" s="130"/>
      <c r="D96" s="91"/>
      <c r="E96" s="38" t="e">
        <f t="shared" si="3"/>
        <v>#DIV/0!</v>
      </c>
      <c r="F96" s="38"/>
    </row>
    <row r="97" spans="1:7" ht="57.75" hidden="1" customHeight="1">
      <c r="A97" s="35" t="s">
        <v>100</v>
      </c>
      <c r="B97" s="39" t="s">
        <v>101</v>
      </c>
      <c r="C97" s="171"/>
      <c r="D97" s="91"/>
      <c r="E97" s="38" t="e">
        <f t="shared" si="3"/>
        <v>#DIV/0!</v>
      </c>
      <c r="F97" s="38"/>
    </row>
    <row r="98" spans="1:7" s="6" customFormat="1" ht="18" hidden="1" customHeight="1">
      <c r="A98" s="52">
        <v>1400</v>
      </c>
      <c r="B98" s="56" t="s">
        <v>109</v>
      </c>
      <c r="C98" s="48"/>
      <c r="D98" s="103"/>
      <c r="E98" s="34" t="e">
        <f t="shared" si="3"/>
        <v>#DIV/0!</v>
      </c>
      <c r="F98" s="34">
        <f t="shared" si="4"/>
        <v>0</v>
      </c>
    </row>
    <row r="99" spans="1:7" ht="16.5" hidden="1" customHeight="1">
      <c r="A99" s="53">
        <v>1401</v>
      </c>
      <c r="B99" s="54" t="s">
        <v>110</v>
      </c>
      <c r="C99" s="104">
        <v>0</v>
      </c>
      <c r="D99" s="91">
        <v>0</v>
      </c>
      <c r="E99" s="38" t="e">
        <f t="shared" si="3"/>
        <v>#DIV/0!</v>
      </c>
      <c r="F99" s="38">
        <f t="shared" si="4"/>
        <v>0</v>
      </c>
    </row>
    <row r="100" spans="1:7" ht="20.25" hidden="1" customHeight="1">
      <c r="A100" s="53">
        <v>1402</v>
      </c>
      <c r="B100" s="54" t="s">
        <v>111</v>
      </c>
      <c r="C100" s="104">
        <v>0</v>
      </c>
      <c r="D100" s="91">
        <v>0</v>
      </c>
      <c r="E100" s="38" t="e">
        <f t="shared" si="3"/>
        <v>#DIV/0!</v>
      </c>
      <c r="F100" s="38">
        <f t="shared" si="4"/>
        <v>0</v>
      </c>
    </row>
    <row r="101" spans="1:7" ht="13.5" hidden="1" customHeight="1">
      <c r="A101" s="53">
        <v>1403</v>
      </c>
      <c r="B101" s="54" t="s">
        <v>112</v>
      </c>
      <c r="C101" s="104">
        <v>0</v>
      </c>
      <c r="D101" s="91">
        <v>0</v>
      </c>
      <c r="E101" s="38" t="e">
        <f t="shared" si="3"/>
        <v>#DIV/0!</v>
      </c>
      <c r="F101" s="38">
        <f t="shared" si="4"/>
        <v>0</v>
      </c>
    </row>
    <row r="102" spans="1:7" s="6" customFormat="1" ht="15" customHeight="1">
      <c r="A102" s="52"/>
      <c r="B102" s="57" t="s">
        <v>113</v>
      </c>
      <c r="C102" s="386">
        <f>C58+C66+C68+C74+C79+C84+C92+C87+C98</f>
        <v>60977.588550000008</v>
      </c>
      <c r="D102" s="386">
        <f>D58+D66+D68+D74+D79+D84+D92+D87+D98</f>
        <v>37072.41648</v>
      </c>
      <c r="E102" s="34">
        <f t="shared" si="3"/>
        <v>60.796790036394434</v>
      </c>
      <c r="F102" s="34">
        <f t="shared" si="4"/>
        <v>-23905.172070000008</v>
      </c>
      <c r="G102" s="93"/>
    </row>
    <row r="103" spans="1:7" ht="5.25" customHeight="1">
      <c r="D103" s="61"/>
    </row>
    <row r="104" spans="1:7" s="65" customFormat="1" ht="12.75">
      <c r="A104" s="63" t="s">
        <v>114</v>
      </c>
      <c r="B104" s="63"/>
      <c r="C104" s="131"/>
      <c r="D104" s="64"/>
    </row>
    <row r="105" spans="1:7" s="65" customFormat="1" ht="12.75">
      <c r="A105" s="66" t="s">
        <v>115</v>
      </c>
      <c r="B105" s="66"/>
      <c r="C105" s="131" t="s">
        <v>116</v>
      </c>
    </row>
    <row r="143" hidden="1"/>
  </sheetData>
  <customSheetViews>
    <customSheetView guid="{61528DAC-5C4C-48F4-ADE2-8A724B05A086}" scale="70" showPageBreaks="1" printArea="1" hiddenRows="1" state="hidden" view="pageBreakPreview" topLeftCell="A18">
      <selection activeCell="C93" sqref="C93"/>
      <pageMargins left="0.74803149606299213" right="0.74803149606299213" top="0.98425196850393704" bottom="0.98425196850393704" header="0.51181102362204722" footer="0.51181102362204722"/>
      <pageSetup paperSize="9" scale="49" orientation="portrait" r:id="rId1"/>
      <headerFooter alignWithMargins="0"/>
    </customSheetView>
    <customSheetView guid="{5C539BE6-C8E0-453F-AB5E-9E58094195EA}" scale="70" showPageBreaks="1" printArea="1" hiddenRows="1" view="pageBreakPreview">
      <selection activeCell="D74" sqref="D74"/>
      <pageMargins left="0.74803149606299213" right="0.74803149606299213" top="0.98425196850393704" bottom="0.98425196850393704" header="0.51181102362204722" footer="0.51181102362204722"/>
      <pageSetup paperSize="9" scale="50" orientation="portrait" r:id="rId2"/>
      <headerFooter alignWithMargins="0"/>
    </customSheetView>
    <customSheetView guid="{42584DC0-1D41-4C93-9B38-C388E7B8DAC4}" scale="70" showPageBreaks="1" hiddenRows="1" view="pageBreakPreview" topLeftCell="A42">
      <selection activeCell="C90" sqref="C90"/>
      <pageMargins left="0.74803149606299213" right="0.74803149606299213" top="0.98425196850393704" bottom="0.98425196850393704" header="0.51181102362204722" footer="0.51181102362204722"/>
      <pageSetup paperSize="9" scale="55" orientation="portrait" r:id="rId3"/>
      <headerFooter alignWithMargins="0"/>
    </customSheetView>
    <customSheetView guid="{A54C432C-6C68-4B53-A75C-446EB3A61B2B}" scale="70" showPageBreaks="1" hiddenRows="1" view="pageBreakPreview" topLeftCell="A55">
      <selection activeCell="C53" sqref="C53:D53"/>
      <pageMargins left="0.70866141732283472" right="0.70866141732283472" top="0.74803149606299213" bottom="0.74803149606299213" header="0.31496062992125984" footer="0.31496062992125984"/>
      <pageSetup paperSize="9" scale="62" orientation="portrait" r:id="rId4"/>
    </customSheetView>
    <customSheetView guid="{1A52382B-3765-4E8C-903F-6B8919B7242E}" hiddenRows="1">
      <selection activeCell="C62" sqref="C62"/>
      <pageMargins left="0.75" right="0.75" top="1" bottom="1" header="0.5" footer="0.5"/>
      <pageSetup paperSize="9" scale="46" orientation="portrait" r:id="rId5"/>
      <headerFooter alignWithMargins="0"/>
    </customSheetView>
    <customSheetView guid="{B31C8DB7-3E78-4144-A6B5-8DE36DE63F0E}" hiddenRows="1" topLeftCell="A27">
      <selection activeCell="D31" sqref="D31"/>
      <pageMargins left="0.75" right="0.75" top="1" bottom="1" header="0.5" footer="0.5"/>
      <pageSetup paperSize="9" scale="56" orientation="portrait" r:id="rId6"/>
      <headerFooter alignWithMargins="0"/>
    </customSheetView>
    <customSheetView guid="{5BFCA170-DEAE-4D2C-98A0-1E68B427AC01}" showPageBreaks="1" hiddenRows="1" topLeftCell="A53">
      <selection activeCell="C100" sqref="C100"/>
      <pageMargins left="0.75" right="0.75" top="1" bottom="1" header="0.5" footer="0.5"/>
      <pageSetup paperSize="9" scale="46" orientation="portrait" r:id="rId7"/>
      <headerFooter alignWithMargins="0"/>
    </customSheetView>
    <customSheetView guid="{B30CE22D-C12F-4E12-8BB9-3AAE0A6991CC}" scale="70" showPageBreaks="1" fitToPage="1" printArea="1" hiddenRows="1" view="pageBreakPreview">
      <selection activeCell="D56" sqref="D56"/>
      <pageMargins left="0.74803149606299213" right="0.74803149606299213" top="0.98425196850393704" bottom="0.98425196850393704" header="0.51181102362204722" footer="0.51181102362204722"/>
      <pageSetup paperSize="9" scale="54" orientation="portrait" r:id="rId8"/>
      <headerFooter alignWithMargins="0"/>
    </customSheetView>
    <customSheetView guid="{1718F1EE-9F48-4DBE-9531-3B70F9C4A5DD}" scale="70" showPageBreaks="1" hiddenRows="1" view="pageBreakPreview" topLeftCell="A40">
      <selection activeCell="C93" sqref="C93"/>
      <pageMargins left="0.75" right="0.75" top="1" bottom="1" header="0.5" footer="0.5"/>
      <pageSetup paperSize="9" scale="36" orientation="portrait" r:id="rId9"/>
      <headerFooter alignWithMargins="0"/>
    </customSheetView>
    <customSheetView guid="{3DCB9AAA-F09C-4EA6-B992-F93E466D374A}" hiddenRows="1" topLeftCell="A53">
      <selection activeCell="B100" sqref="B100"/>
      <pageMargins left="0.75" right="0.75" top="1" bottom="1" header="0.5" footer="0.5"/>
      <pageSetup paperSize="9" scale="46" orientation="portrait" r:id="rId10"/>
      <headerFooter alignWithMargins="0"/>
    </customSheetView>
    <customSheetView guid="{F85EE840-0C31-454A-8951-832C2E9E0600}" scale="70" showPageBreaks="1" printArea="1" hiddenRows="1" state="hidden" view="pageBreakPreview" topLeftCell="A31">
      <selection activeCell="D47" sqref="D47"/>
      <pageMargins left="0.74803149606299213" right="0.74803149606299213" top="0.98425196850393704" bottom="0.98425196850393704" header="0.51181102362204722" footer="0.51181102362204722"/>
      <pageSetup paperSize="9" scale="50" orientation="portrait" r:id="rId11"/>
      <headerFooter alignWithMargins="0"/>
    </customSheetView>
    <customSheetView guid="{F1E84C44-1ACD-474A-BDE0-C7088DB6C590}" scale="70" showPageBreaks="1" printArea="1" hiddenRows="1" state="hidden" view="pageBreakPreview" topLeftCell="A18">
      <selection activeCell="C93" sqref="C93"/>
      <pageMargins left="0.74803149606299213" right="0.74803149606299213" top="0.98425196850393704" bottom="0.98425196850393704" header="0.51181102362204722" footer="0.51181102362204722"/>
      <pageSetup paperSize="9" scale="49" orientation="portrait" r:id="rId12"/>
      <headerFooter alignWithMargins="0"/>
    </customSheetView>
  </customSheetViews>
  <mergeCells count="2">
    <mergeCell ref="A1:F1"/>
    <mergeCell ref="A2:F2"/>
  </mergeCells>
  <phoneticPr fontId="0" type="noConversion"/>
  <pageMargins left="0.74803149606299213" right="0.74803149606299213" top="0.98425196850393704" bottom="0.98425196850393704" header="0.51181102362204722" footer="0.51181102362204722"/>
  <pageSetup paperSize="9" scale="49" orientation="portrait" r:id="rId13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H142"/>
  <sheetViews>
    <sheetView view="pageBreakPreview" topLeftCell="A4" zoomScale="70" zoomScaleNormal="100" zoomScaleSheetLayoutView="70" workbookViewId="0">
      <selection activeCell="D29" sqref="D29"/>
    </sheetView>
  </sheetViews>
  <sheetFormatPr defaultRowHeight="15.75"/>
  <cols>
    <col min="1" max="1" width="15.140625" style="58" customWidth="1"/>
    <col min="2" max="2" width="57.5703125" style="59" customWidth="1"/>
    <col min="3" max="3" width="16.140625" style="62" customWidth="1"/>
    <col min="4" max="4" width="15.5703125" style="62" customWidth="1"/>
    <col min="5" max="5" width="10.28515625" style="62" customWidth="1"/>
    <col min="6" max="6" width="16.28515625" style="62" customWidth="1"/>
    <col min="7" max="7" width="15.42578125" style="1" bestFit="1" customWidth="1"/>
    <col min="8" max="8" width="10.5703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95" t="s">
        <v>424</v>
      </c>
      <c r="B1" s="595"/>
      <c r="C1" s="595"/>
      <c r="D1" s="595"/>
      <c r="E1" s="595"/>
      <c r="F1" s="595"/>
    </row>
    <row r="2" spans="1:6">
      <c r="A2" s="595"/>
      <c r="B2" s="595"/>
      <c r="C2" s="595"/>
      <c r="D2" s="595"/>
      <c r="E2" s="595"/>
      <c r="F2" s="595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2207.9699999999998</v>
      </c>
      <c r="D4" s="5">
        <f>D5+D12+D14+D17+D7</f>
        <v>2285.5608700000003</v>
      </c>
      <c r="E4" s="5">
        <f>SUM(D4/C4*100)</f>
        <v>103.51412700353721</v>
      </c>
      <c r="F4" s="5">
        <f>SUM(D4-C4)</f>
        <v>77.59087000000045</v>
      </c>
    </row>
    <row r="5" spans="1:6" s="6" customFormat="1">
      <c r="A5" s="68">
        <v>1010000000</v>
      </c>
      <c r="B5" s="67" t="s">
        <v>5</v>
      </c>
      <c r="C5" s="5">
        <f>C6</f>
        <v>120</v>
      </c>
      <c r="D5" s="5">
        <f>D6</f>
        <v>65.119870000000006</v>
      </c>
      <c r="E5" s="5">
        <f t="shared" ref="E5:E51" si="0">SUM(D5/C5*100)</f>
        <v>54.266558333333336</v>
      </c>
      <c r="F5" s="5">
        <f t="shared" ref="F5:F51" si="1">SUM(D5-C5)</f>
        <v>-54.880129999999994</v>
      </c>
    </row>
    <row r="6" spans="1:6">
      <c r="A6" s="7">
        <v>1010200001</v>
      </c>
      <c r="B6" s="8" t="s">
        <v>220</v>
      </c>
      <c r="C6" s="9">
        <v>120</v>
      </c>
      <c r="D6" s="10">
        <v>65.119870000000006</v>
      </c>
      <c r="E6" s="9">
        <f t="shared" ref="E6:E11" si="2">SUM(D6/C6*100)</f>
        <v>54.266558333333336</v>
      </c>
      <c r="F6" s="9">
        <f t="shared" si="1"/>
        <v>-54.880129999999994</v>
      </c>
    </row>
    <row r="7" spans="1:6" ht="31.5">
      <c r="A7" s="3">
        <v>1030000000</v>
      </c>
      <c r="B7" s="13" t="s">
        <v>259</v>
      </c>
      <c r="C7" s="5">
        <f>C8+C10+C9</f>
        <v>777.96999999999991</v>
      </c>
      <c r="D7" s="5">
        <f>D8+D10+D9+D11</f>
        <v>919.75250999999992</v>
      </c>
      <c r="E7" s="9">
        <f t="shared" si="2"/>
        <v>118.22467575870535</v>
      </c>
      <c r="F7" s="9">
        <f t="shared" si="1"/>
        <v>141.78251</v>
      </c>
    </row>
    <row r="8" spans="1:6">
      <c r="A8" s="7">
        <v>1030223001</v>
      </c>
      <c r="B8" s="8" t="s">
        <v>261</v>
      </c>
      <c r="C8" s="9">
        <v>290.18299999999999</v>
      </c>
      <c r="D8" s="10">
        <v>461.07841000000002</v>
      </c>
      <c r="E8" s="9">
        <f t="shared" si="2"/>
        <v>158.89228865922541</v>
      </c>
      <c r="F8" s="9">
        <f t="shared" si="1"/>
        <v>170.89541000000003</v>
      </c>
    </row>
    <row r="9" spans="1:6">
      <c r="A9" s="7">
        <v>1030224001</v>
      </c>
      <c r="B9" s="8" t="s">
        <v>267</v>
      </c>
      <c r="C9" s="9">
        <v>3.1120000000000001</v>
      </c>
      <c r="D9" s="10">
        <v>2.4905499999999998</v>
      </c>
      <c r="E9" s="9">
        <f t="shared" si="2"/>
        <v>80.030526992287903</v>
      </c>
      <c r="F9" s="9">
        <f t="shared" si="1"/>
        <v>-0.62145000000000028</v>
      </c>
    </row>
    <row r="10" spans="1:6">
      <c r="A10" s="7">
        <v>1030225001</v>
      </c>
      <c r="B10" s="8" t="s">
        <v>260</v>
      </c>
      <c r="C10" s="9">
        <v>484.67500000000001</v>
      </c>
      <c r="D10" s="10">
        <v>509.08262999999999</v>
      </c>
      <c r="E10" s="9">
        <f t="shared" si="2"/>
        <v>105.03587558673337</v>
      </c>
      <c r="F10" s="9">
        <f t="shared" si="1"/>
        <v>24.407629999999983</v>
      </c>
    </row>
    <row r="11" spans="1:6">
      <c r="A11" s="7">
        <v>1030226001</v>
      </c>
      <c r="B11" s="8" t="s">
        <v>269</v>
      </c>
      <c r="C11" s="9">
        <v>0</v>
      </c>
      <c r="D11" s="10">
        <v>-52.899079999999998</v>
      </c>
      <c r="E11" s="9" t="e">
        <f t="shared" si="2"/>
        <v>#DIV/0!</v>
      </c>
      <c r="F11" s="9">
        <f t="shared" si="1"/>
        <v>-52.899079999999998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2.7930000000000001</v>
      </c>
      <c r="E12" s="5">
        <f t="shared" si="0"/>
        <v>27.93</v>
      </c>
      <c r="F12" s="5">
        <f t="shared" si="1"/>
        <v>-7.2069999999999999</v>
      </c>
    </row>
    <row r="13" spans="1:6" ht="15.75" customHeight="1">
      <c r="A13" s="7">
        <v>1050300000</v>
      </c>
      <c r="B13" s="11" t="s">
        <v>221</v>
      </c>
      <c r="C13" s="12">
        <v>10</v>
      </c>
      <c r="D13" s="10">
        <v>2.7930000000000001</v>
      </c>
      <c r="E13" s="9">
        <f t="shared" si="0"/>
        <v>27.93</v>
      </c>
      <c r="F13" s="9">
        <f t="shared" si="1"/>
        <v>-7.2069999999999999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1296</v>
      </c>
      <c r="D14" s="5">
        <f>D15+D16</f>
        <v>1294.8454900000002</v>
      </c>
      <c r="E14" s="5">
        <f t="shared" si="0"/>
        <v>99.910917438271625</v>
      </c>
      <c r="F14" s="5">
        <f t="shared" si="1"/>
        <v>-1.1545099999998456</v>
      </c>
    </row>
    <row r="15" spans="1:6" s="6" customFormat="1" ht="15.75" customHeight="1">
      <c r="A15" s="7">
        <v>1060100000</v>
      </c>
      <c r="B15" s="11" t="s">
        <v>8</v>
      </c>
      <c r="C15" s="9">
        <v>406</v>
      </c>
      <c r="D15" s="10">
        <v>463.41651000000002</v>
      </c>
      <c r="E15" s="9">
        <f t="shared" si="0"/>
        <v>114.14199753694582</v>
      </c>
      <c r="F15" s="9">
        <f>SUM(D15-C15)</f>
        <v>57.416510000000017</v>
      </c>
    </row>
    <row r="16" spans="1:6" ht="15.75" customHeight="1">
      <c r="A16" s="7">
        <v>1060600000</v>
      </c>
      <c r="B16" s="11" t="s">
        <v>7</v>
      </c>
      <c r="C16" s="9">
        <v>890</v>
      </c>
      <c r="D16" s="10">
        <v>831.42898000000002</v>
      </c>
      <c r="E16" s="9">
        <f t="shared" si="0"/>
        <v>93.418986516853934</v>
      </c>
      <c r="F16" s="9">
        <f t="shared" si="1"/>
        <v>-58.571019999999976</v>
      </c>
    </row>
    <row r="17" spans="1:6" s="6" customFormat="1">
      <c r="A17" s="3">
        <v>1080000000</v>
      </c>
      <c r="B17" s="4" t="s">
        <v>10</v>
      </c>
      <c r="C17" s="5">
        <f>C18</f>
        <v>4</v>
      </c>
      <c r="D17" s="5">
        <f>D18</f>
        <v>3.05</v>
      </c>
      <c r="E17" s="5">
        <f t="shared" si="0"/>
        <v>76.25</v>
      </c>
      <c r="F17" s="5">
        <f t="shared" si="1"/>
        <v>-0.95000000000000018</v>
      </c>
    </row>
    <row r="18" spans="1:6" ht="21.75" customHeight="1">
      <c r="A18" s="7">
        <v>1080400001</v>
      </c>
      <c r="B18" s="8" t="s">
        <v>219</v>
      </c>
      <c r="C18" s="9">
        <v>4</v>
      </c>
      <c r="D18" s="10">
        <v>3.05</v>
      </c>
      <c r="E18" s="9">
        <f t="shared" si="0"/>
        <v>76.25</v>
      </c>
      <c r="F18" s="9">
        <f t="shared" si="1"/>
        <v>-0.95000000000000018</v>
      </c>
    </row>
    <row r="19" spans="1:6" ht="0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119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.75" customHeight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C26+C30+C33+C39+C36</f>
        <v>1419.11814</v>
      </c>
      <c r="D25" s="5">
        <f>D26+D30+D33+D39+D36</f>
        <v>1274.4343799999999</v>
      </c>
      <c r="E25" s="5">
        <f t="shared" si="0"/>
        <v>89.804671230543207</v>
      </c>
      <c r="F25" s="5">
        <f t="shared" si="1"/>
        <v>-144.68376000000012</v>
      </c>
    </row>
    <row r="26" spans="1:6" s="6" customFormat="1" ht="30" customHeight="1">
      <c r="A26" s="68">
        <v>1110000000</v>
      </c>
      <c r="B26" s="69" t="s">
        <v>122</v>
      </c>
      <c r="C26" s="5">
        <f>C27+C28+C29</f>
        <v>270</v>
      </c>
      <c r="D26" s="5">
        <f>D27+D28+D29</f>
        <v>330.41820999999999</v>
      </c>
      <c r="E26" s="5">
        <f t="shared" si="0"/>
        <v>122.37711481481482</v>
      </c>
      <c r="F26" s="5">
        <f t="shared" si="1"/>
        <v>60.418209999999988</v>
      </c>
    </row>
    <row r="27" spans="1:6">
      <c r="A27" s="16">
        <v>1110501101</v>
      </c>
      <c r="B27" s="17" t="s">
        <v>217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 ht="79.5" customHeight="1">
      <c r="A28" s="16">
        <v>1110502510</v>
      </c>
      <c r="B28" s="18" t="s">
        <v>278</v>
      </c>
      <c r="C28" s="12">
        <v>250</v>
      </c>
      <c r="D28" s="10">
        <v>284.21055999999999</v>
      </c>
      <c r="E28" s="9">
        <f t="shared" si="0"/>
        <v>113.684224</v>
      </c>
      <c r="F28" s="9">
        <f t="shared" si="1"/>
        <v>34.210559999999987</v>
      </c>
    </row>
    <row r="29" spans="1:6" ht="18" customHeight="1">
      <c r="A29" s="7">
        <v>1110503505</v>
      </c>
      <c r="B29" s="11" t="s">
        <v>216</v>
      </c>
      <c r="C29" s="12">
        <v>20</v>
      </c>
      <c r="D29" s="10">
        <v>46.207650000000001</v>
      </c>
      <c r="E29" s="9">
        <f t="shared" si="0"/>
        <v>231.03825000000003</v>
      </c>
      <c r="F29" s="9">
        <f t="shared" si="1"/>
        <v>26.207650000000001</v>
      </c>
    </row>
    <row r="30" spans="1:6" s="15" customFormat="1" ht="15.75" customHeight="1">
      <c r="A30" s="68">
        <v>1130000000</v>
      </c>
      <c r="B30" s="69" t="s">
        <v>124</v>
      </c>
      <c r="C30" s="5">
        <f>C31</f>
        <v>30</v>
      </c>
      <c r="D30" s="5">
        <f>D31+D32</f>
        <v>85.460000000000008</v>
      </c>
      <c r="E30" s="5">
        <f t="shared" si="0"/>
        <v>284.86666666666667</v>
      </c>
      <c r="F30" s="5">
        <f t="shared" si="1"/>
        <v>55.460000000000008</v>
      </c>
    </row>
    <row r="31" spans="1:6" ht="15" customHeight="1">
      <c r="A31" s="7">
        <v>1130206510</v>
      </c>
      <c r="B31" s="8" t="s">
        <v>396</v>
      </c>
      <c r="C31" s="9">
        <v>30</v>
      </c>
      <c r="D31" s="10">
        <v>81.84</v>
      </c>
      <c r="E31" s="9">
        <f t="shared" si="0"/>
        <v>272.8</v>
      </c>
      <c r="F31" s="9">
        <f t="shared" si="1"/>
        <v>51.84</v>
      </c>
    </row>
    <row r="32" spans="1:6" ht="14.25" customHeight="1">
      <c r="A32" s="7">
        <v>1130299000</v>
      </c>
      <c r="B32" s="8" t="s">
        <v>308</v>
      </c>
      <c r="C32" s="9">
        <v>0</v>
      </c>
      <c r="D32" s="10">
        <v>3.62</v>
      </c>
      <c r="E32" s="9" t="e">
        <f t="shared" si="0"/>
        <v>#DIV/0!</v>
      </c>
      <c r="F32" s="9">
        <f t="shared" si="1"/>
        <v>3.62</v>
      </c>
    </row>
    <row r="33" spans="1:7" ht="14.25" customHeight="1">
      <c r="A33" s="70">
        <v>1140000000</v>
      </c>
      <c r="B33" s="71" t="s">
        <v>125</v>
      </c>
      <c r="C33" s="5">
        <f>C35</f>
        <v>0</v>
      </c>
      <c r="D33" s="5">
        <f>D34+D35</f>
        <v>0</v>
      </c>
      <c r="E33" s="5" t="e">
        <f t="shared" si="0"/>
        <v>#DIV/0!</v>
      </c>
      <c r="F33" s="5">
        <f t="shared" si="1"/>
        <v>0</v>
      </c>
    </row>
    <row r="34" spans="1:7" ht="12.75" customHeight="1">
      <c r="A34" s="16">
        <v>1140200000</v>
      </c>
      <c r="B34" s="18" t="s">
        <v>126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14.25" hidden="1" customHeight="1">
      <c r="A35" s="7">
        <v>1140600000</v>
      </c>
      <c r="B35" s="8" t="s">
        <v>214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17.25" customHeight="1">
      <c r="A36" s="3">
        <v>1160000000</v>
      </c>
      <c r="B36" s="13" t="s">
        <v>236</v>
      </c>
      <c r="C36" s="5">
        <f>C38+C37</f>
        <v>82.901759999999996</v>
      </c>
      <c r="D36" s="5">
        <f>D38+D37</f>
        <v>85.202449999999999</v>
      </c>
      <c r="E36" s="5">
        <f t="shared" si="0"/>
        <v>102.77520043000294</v>
      </c>
      <c r="F36" s="5">
        <f t="shared" si="1"/>
        <v>2.300690000000003</v>
      </c>
    </row>
    <row r="37" spans="1:7" ht="15" customHeight="1">
      <c r="A37" s="7">
        <v>1160701000</v>
      </c>
      <c r="B37" s="8" t="s">
        <v>405</v>
      </c>
      <c r="C37" s="9">
        <v>82.901759999999996</v>
      </c>
      <c r="D37" s="9">
        <v>85.202449999999999</v>
      </c>
      <c r="E37" s="9">
        <f>SUM(D37/C37*100)</f>
        <v>102.77520043000294</v>
      </c>
      <c r="F37" s="9">
        <f>SUM(D37-C37)</f>
        <v>2.300690000000003</v>
      </c>
    </row>
    <row r="38" spans="1:7" ht="17.25" hidden="1" customHeight="1">
      <c r="A38" s="7">
        <v>1169005010</v>
      </c>
      <c r="B38" s="8" t="s">
        <v>301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ht="15.75" customHeight="1">
      <c r="A39" s="3">
        <v>1170000000</v>
      </c>
      <c r="B39" s="13" t="s">
        <v>128</v>
      </c>
      <c r="C39" s="5">
        <f>SUM(C40)</f>
        <v>1036.2163800000001</v>
      </c>
      <c r="D39" s="5">
        <f>SUM(D40)</f>
        <v>773.35371999999995</v>
      </c>
      <c r="E39" s="9">
        <f t="shared" si="0"/>
        <v>74.632454661641219</v>
      </c>
      <c r="F39" s="5">
        <f t="shared" si="1"/>
        <v>-262.86266000000012</v>
      </c>
    </row>
    <row r="40" spans="1:7" ht="31.5">
      <c r="A40" s="7">
        <v>1171503010</v>
      </c>
      <c r="B40" s="8" t="s">
        <v>406</v>
      </c>
      <c r="C40" s="9">
        <v>1036.2163800000001</v>
      </c>
      <c r="D40" s="9">
        <v>773.35371999999995</v>
      </c>
      <c r="E40" s="9">
        <f t="shared" si="0"/>
        <v>74.632454661641219</v>
      </c>
      <c r="F40" s="9">
        <f t="shared" si="1"/>
        <v>-262.86266000000012</v>
      </c>
    </row>
    <row r="41" spans="1:7" s="6" customFormat="1" ht="15" customHeight="1">
      <c r="A41" s="3">
        <v>1000000000</v>
      </c>
      <c r="B41" s="4" t="s">
        <v>16</v>
      </c>
      <c r="C41" s="125">
        <f>SUM(C4,C25)</f>
        <v>3627.0881399999998</v>
      </c>
      <c r="D41" s="125">
        <f>D4+D25</f>
        <v>3559.9952499999999</v>
      </c>
      <c r="E41" s="5">
        <f t="shared" si="0"/>
        <v>98.150227195747163</v>
      </c>
      <c r="F41" s="5">
        <f t="shared" si="1"/>
        <v>-67.092889999999898</v>
      </c>
    </row>
    <row r="42" spans="1:7" s="6" customFormat="1">
      <c r="A42" s="3">
        <v>2000000000</v>
      </c>
      <c r="B42" s="4" t="s">
        <v>17</v>
      </c>
      <c r="C42" s="224">
        <f>C43+C45+C47+C48+C49+C50+C44+C46</f>
        <v>15010.93842</v>
      </c>
      <c r="D42" s="247">
        <f>D43+D45+D47+D48+D49+D50+D44+D46</f>
        <v>13718.994060000001</v>
      </c>
      <c r="E42" s="5">
        <f t="shared" si="0"/>
        <v>91.393313836537615</v>
      </c>
      <c r="F42" s="5">
        <f t="shared" si="1"/>
        <v>-1291.9443599999995</v>
      </c>
      <c r="G42" s="19"/>
    </row>
    <row r="43" spans="1:7">
      <c r="A43" s="16">
        <v>2021000000</v>
      </c>
      <c r="B43" s="17" t="s">
        <v>18</v>
      </c>
      <c r="C43" s="375">
        <v>2693</v>
      </c>
      <c r="D43" s="20">
        <v>2693</v>
      </c>
      <c r="E43" s="9">
        <f t="shared" si="0"/>
        <v>100</v>
      </c>
      <c r="F43" s="9">
        <f t="shared" si="1"/>
        <v>0</v>
      </c>
    </row>
    <row r="44" spans="1:7" hidden="1">
      <c r="A44" s="16">
        <v>2021500200</v>
      </c>
      <c r="B44" s="17" t="s">
        <v>223</v>
      </c>
      <c r="C44" s="12"/>
      <c r="D44" s="20">
        <v>0</v>
      </c>
      <c r="E44" s="9" t="e">
        <f t="shared" si="0"/>
        <v>#DIV/0!</v>
      </c>
      <c r="F44" s="9">
        <f t="shared" si="1"/>
        <v>0</v>
      </c>
    </row>
    <row r="45" spans="1:7" ht="15" customHeight="1">
      <c r="A45" s="16">
        <v>2022000000</v>
      </c>
      <c r="B45" s="17" t="s">
        <v>19</v>
      </c>
      <c r="C45" s="12">
        <v>10312.837320000001</v>
      </c>
      <c r="D45" s="10">
        <v>9111.3296599999994</v>
      </c>
      <c r="E45" s="9">
        <f t="shared" si="0"/>
        <v>88.349397719385323</v>
      </c>
      <c r="F45" s="9">
        <f t="shared" si="1"/>
        <v>-1201.5076600000011</v>
      </c>
    </row>
    <row r="46" spans="1:7" ht="15" hidden="1" customHeight="1">
      <c r="A46" s="16">
        <v>2022999910</v>
      </c>
      <c r="B46" s="18" t="s">
        <v>323</v>
      </c>
      <c r="C46" s="12"/>
      <c r="D46" s="10">
        <v>0</v>
      </c>
      <c r="E46" s="9" t="e">
        <f>SUM(D46/C46*100)</f>
        <v>#DIV/0!</v>
      </c>
      <c r="F46" s="9">
        <f>SUM(D46-C46)</f>
        <v>0</v>
      </c>
    </row>
    <row r="47" spans="1:7" ht="15.75" customHeight="1">
      <c r="A47" s="16">
        <v>2023000000</v>
      </c>
      <c r="B47" s="17" t="s">
        <v>20</v>
      </c>
      <c r="C47" s="12">
        <v>126.63952</v>
      </c>
      <c r="D47" s="180">
        <v>126.63952</v>
      </c>
      <c r="E47" s="9">
        <f>SUM(D47/C47*100)</f>
        <v>100</v>
      </c>
      <c r="F47" s="9">
        <f>SUM(D47-C47)</f>
        <v>0</v>
      </c>
    </row>
    <row r="48" spans="1:7" ht="15.75" customHeight="1">
      <c r="A48" s="16">
        <v>2024000000</v>
      </c>
      <c r="B48" s="17" t="s">
        <v>21</v>
      </c>
      <c r="C48" s="12">
        <v>1878.4615799999999</v>
      </c>
      <c r="D48" s="181">
        <v>1788.0248799999999</v>
      </c>
      <c r="E48" s="9">
        <f t="shared" si="0"/>
        <v>95.185597567558446</v>
      </c>
      <c r="F48" s="9">
        <f t="shared" si="1"/>
        <v>-90.436699999999973</v>
      </c>
    </row>
    <row r="49" spans="1:8" ht="30" customHeight="1">
      <c r="A49" s="16">
        <v>2020700000</v>
      </c>
      <c r="B49" s="18" t="s">
        <v>22</v>
      </c>
      <c r="C49" s="12"/>
      <c r="D49" s="181"/>
      <c r="E49" s="9" t="e">
        <f t="shared" si="0"/>
        <v>#DIV/0!</v>
      </c>
      <c r="F49" s="9">
        <f t="shared" si="1"/>
        <v>0</v>
      </c>
    </row>
    <row r="50" spans="1:8" ht="21" hidden="1" customHeight="1">
      <c r="A50" s="7">
        <v>2190500005</v>
      </c>
      <c r="B50" s="11" t="s">
        <v>23</v>
      </c>
      <c r="C50" s="10">
        <v>0</v>
      </c>
      <c r="D50" s="10">
        <v>0</v>
      </c>
      <c r="E50" s="9" t="e">
        <f t="shared" si="0"/>
        <v>#DIV/0!</v>
      </c>
      <c r="F50" s="9">
        <f>SUM(D50-C50)</f>
        <v>0</v>
      </c>
    </row>
    <row r="51" spans="1:8" s="6" customFormat="1" ht="23.25" customHeight="1">
      <c r="A51" s="3"/>
      <c r="B51" s="4" t="s">
        <v>25</v>
      </c>
      <c r="C51" s="224">
        <f>C41+C42</f>
        <v>18638.026559999998</v>
      </c>
      <c r="D51" s="394">
        <f>D41+D42</f>
        <v>17278.989310000001</v>
      </c>
      <c r="E51" s="5">
        <f t="shared" si="0"/>
        <v>92.7082556427047</v>
      </c>
      <c r="F51" s="5">
        <f t="shared" si="1"/>
        <v>-1359.0372499999976</v>
      </c>
      <c r="G51" s="93"/>
      <c r="H51" s="93"/>
    </row>
    <row r="52" spans="1:8" s="6" customFormat="1">
      <c r="A52" s="3"/>
      <c r="B52" s="21" t="s">
        <v>299</v>
      </c>
      <c r="C52" s="5">
        <f>C51-C100</f>
        <v>-1106.9668700000002</v>
      </c>
      <c r="D52" s="5">
        <f>D51-D100</f>
        <v>-527.49764000000141</v>
      </c>
      <c r="E52" s="22"/>
      <c r="F52" s="22"/>
    </row>
    <row r="53" spans="1:8" ht="32.25" customHeight="1">
      <c r="A53" s="23"/>
      <c r="B53" s="24"/>
      <c r="C53" s="177"/>
      <c r="D53" s="25"/>
      <c r="E53" s="26"/>
      <c r="F53" s="27"/>
    </row>
    <row r="54" spans="1:8" ht="63">
      <c r="A54" s="28" t="s">
        <v>0</v>
      </c>
      <c r="B54" s="28" t="s">
        <v>26</v>
      </c>
      <c r="C54" s="72" t="s">
        <v>395</v>
      </c>
      <c r="D54" s="399" t="s">
        <v>410</v>
      </c>
      <c r="E54" s="72" t="s">
        <v>2</v>
      </c>
      <c r="F54" s="73" t="s">
        <v>3</v>
      </c>
    </row>
    <row r="55" spans="1:8">
      <c r="A55" s="88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 ht="18" customHeight="1">
      <c r="A56" s="30" t="s">
        <v>27</v>
      </c>
      <c r="B56" s="31" t="s">
        <v>28</v>
      </c>
      <c r="C56" s="22">
        <f>C57+C58+C59+C60+C61+C63+C62</f>
        <v>1513.7356600000001</v>
      </c>
      <c r="D56" s="101">
        <f>D57+D58+D59+D60+D61+D63+D62</f>
        <v>1451.2435</v>
      </c>
      <c r="E56" s="34">
        <f>SUM(D56/C56*100)</f>
        <v>95.871659652914559</v>
      </c>
      <c r="F56" s="34">
        <f>SUM(D56-C56)</f>
        <v>-62.492160000000013</v>
      </c>
    </row>
    <row r="57" spans="1:8" s="6" customFormat="1" ht="1.5" hidden="1" customHeight="1">
      <c r="A57" s="35" t="s">
        <v>29</v>
      </c>
      <c r="B57" s="36" t="s">
        <v>30</v>
      </c>
      <c r="C57" s="91">
        <v>0</v>
      </c>
      <c r="D57" s="91">
        <v>0</v>
      </c>
      <c r="E57" s="38" t="e">
        <f>SUM(D57/C57*100)</f>
        <v>#DIV/0!</v>
      </c>
      <c r="F57" s="38">
        <f>SUM(D57-C57)</f>
        <v>0</v>
      </c>
    </row>
    <row r="58" spans="1:8" ht="13.5" customHeight="1">
      <c r="A58" s="35" t="s">
        <v>31</v>
      </c>
      <c r="B58" s="39" t="s">
        <v>32</v>
      </c>
      <c r="C58" s="91">
        <v>1501.3076599999999</v>
      </c>
      <c r="D58" s="91">
        <v>1439.8154999999999</v>
      </c>
      <c r="E58" s="38">
        <f t="shared" ref="E58:E100" si="3">SUM(D58/C58*100)</f>
        <v>95.904093368843533</v>
      </c>
      <c r="F58" s="38">
        <f t="shared" ref="F58:F100" si="4">SUM(D58-C58)</f>
        <v>-61.492160000000013</v>
      </c>
    </row>
    <row r="59" spans="1:8" ht="16.5" hidden="1" customHeight="1">
      <c r="A59" s="35" t="s">
        <v>33</v>
      </c>
      <c r="B59" s="39" t="s">
        <v>34</v>
      </c>
      <c r="C59" s="91"/>
      <c r="D59" s="91"/>
      <c r="E59" s="38"/>
      <c r="F59" s="38">
        <f t="shared" si="4"/>
        <v>0</v>
      </c>
    </row>
    <row r="60" spans="1:8" ht="31.5" hidden="1" customHeight="1">
      <c r="A60" s="35" t="s">
        <v>35</v>
      </c>
      <c r="B60" s="39" t="s">
        <v>36</v>
      </c>
      <c r="C60" s="91"/>
      <c r="D60" s="91"/>
      <c r="E60" s="38" t="e">
        <f t="shared" si="3"/>
        <v>#DIV/0!</v>
      </c>
      <c r="F60" s="38">
        <f t="shared" si="4"/>
        <v>0</v>
      </c>
    </row>
    <row r="61" spans="1:8" ht="19.5" hidden="1" customHeight="1">
      <c r="A61" s="35" t="s">
        <v>37</v>
      </c>
      <c r="B61" s="39" t="s">
        <v>38</v>
      </c>
      <c r="C61" s="91">
        <v>0</v>
      </c>
      <c r="D61" s="91">
        <v>0</v>
      </c>
      <c r="E61" s="38" t="e">
        <f t="shared" si="3"/>
        <v>#DIV/0!</v>
      </c>
      <c r="F61" s="38">
        <f t="shared" si="4"/>
        <v>0</v>
      </c>
    </row>
    <row r="62" spans="1:8" ht="15.75" customHeight="1">
      <c r="A62" s="35" t="s">
        <v>39</v>
      </c>
      <c r="B62" s="39" t="s">
        <v>40</v>
      </c>
      <c r="C62" s="102">
        <v>1</v>
      </c>
      <c r="D62" s="102">
        <v>0</v>
      </c>
      <c r="E62" s="38">
        <f t="shared" si="3"/>
        <v>0</v>
      </c>
      <c r="F62" s="38">
        <f t="shared" si="4"/>
        <v>-1</v>
      </c>
    </row>
    <row r="63" spans="1:8" ht="14.25" customHeight="1">
      <c r="A63" s="35" t="s">
        <v>41</v>
      </c>
      <c r="B63" s="39" t="s">
        <v>42</v>
      </c>
      <c r="C63" s="91">
        <v>11.428000000000001</v>
      </c>
      <c r="D63" s="91">
        <v>11.428000000000001</v>
      </c>
      <c r="E63" s="38">
        <f t="shared" si="3"/>
        <v>100</v>
      </c>
      <c r="F63" s="38">
        <f t="shared" si="4"/>
        <v>0</v>
      </c>
    </row>
    <row r="64" spans="1:8" s="6" customFormat="1">
      <c r="A64" s="41" t="s">
        <v>43</v>
      </c>
      <c r="B64" s="42" t="s">
        <v>44</v>
      </c>
      <c r="C64" s="22">
        <f>C65</f>
        <v>112.34692</v>
      </c>
      <c r="D64" s="22">
        <f>D65</f>
        <v>112.34692</v>
      </c>
      <c r="E64" s="34">
        <f t="shared" si="3"/>
        <v>100</v>
      </c>
      <c r="F64" s="34">
        <f t="shared" si="4"/>
        <v>0</v>
      </c>
    </row>
    <row r="65" spans="1:7" ht="15" customHeight="1">
      <c r="A65" s="43" t="s">
        <v>45</v>
      </c>
      <c r="B65" s="44" t="s">
        <v>46</v>
      </c>
      <c r="C65" s="91">
        <v>112.34692</v>
      </c>
      <c r="D65" s="91">
        <v>112.34692</v>
      </c>
      <c r="E65" s="38">
        <f t="shared" si="3"/>
        <v>100</v>
      </c>
      <c r="F65" s="38">
        <f t="shared" si="4"/>
        <v>0</v>
      </c>
    </row>
    <row r="66" spans="1:7" s="6" customFormat="1" ht="18" customHeight="1">
      <c r="A66" s="30" t="s">
        <v>47</v>
      </c>
      <c r="B66" s="31" t="s">
        <v>48</v>
      </c>
      <c r="C66" s="22">
        <f>C69+C70+C71</f>
        <v>27.511340000000001</v>
      </c>
      <c r="D66" s="22">
        <f>D69+D70+D71</f>
        <v>27.511340000000001</v>
      </c>
      <c r="E66" s="34">
        <f t="shared" si="3"/>
        <v>100</v>
      </c>
      <c r="F66" s="34">
        <f t="shared" si="4"/>
        <v>0</v>
      </c>
    </row>
    <row r="67" spans="1:7" ht="0.75" hidden="1" customHeight="1">
      <c r="A67" s="35" t="s">
        <v>49</v>
      </c>
      <c r="B67" s="39" t="s">
        <v>50</v>
      </c>
      <c r="C67" s="91"/>
      <c r="D67" s="91"/>
      <c r="E67" s="34" t="e">
        <f t="shared" si="3"/>
        <v>#DIV/0!</v>
      </c>
      <c r="F67" s="34">
        <f t="shared" si="4"/>
        <v>0</v>
      </c>
    </row>
    <row r="68" spans="1:7" ht="18" hidden="1" customHeight="1">
      <c r="A68" s="45" t="s">
        <v>51</v>
      </c>
      <c r="B68" s="39" t="s">
        <v>52</v>
      </c>
      <c r="C68" s="91"/>
      <c r="D68" s="91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53</v>
      </c>
      <c r="B69" s="47" t="s">
        <v>54</v>
      </c>
      <c r="C69" s="91">
        <v>2.83134</v>
      </c>
      <c r="D69" s="91">
        <v>2.83134</v>
      </c>
      <c r="E69" s="34">
        <f t="shared" si="3"/>
        <v>100</v>
      </c>
      <c r="F69" s="34">
        <f t="shared" si="4"/>
        <v>0</v>
      </c>
    </row>
    <row r="70" spans="1:7" ht="17.25" customHeight="1">
      <c r="A70" s="46" t="s">
        <v>210</v>
      </c>
      <c r="B70" s="47" t="s">
        <v>211</v>
      </c>
      <c r="C70" s="91">
        <v>22.68</v>
      </c>
      <c r="D70" s="91">
        <v>22.68</v>
      </c>
      <c r="E70" s="38">
        <f t="shared" si="3"/>
        <v>100</v>
      </c>
      <c r="F70" s="38">
        <f t="shared" si="4"/>
        <v>0</v>
      </c>
    </row>
    <row r="71" spans="1:7" ht="17.25" customHeight="1">
      <c r="A71" s="46" t="s">
        <v>331</v>
      </c>
      <c r="B71" s="47" t="s">
        <v>382</v>
      </c>
      <c r="C71" s="91">
        <v>2</v>
      </c>
      <c r="D71" s="91">
        <v>2</v>
      </c>
      <c r="E71" s="38">
        <f>SUM(D71/C71*100)</f>
        <v>100</v>
      </c>
      <c r="F71" s="38">
        <f>SUM(D71-C71)</f>
        <v>0</v>
      </c>
    </row>
    <row r="72" spans="1:7" s="6" customFormat="1" ht="19.5" customHeight="1">
      <c r="A72" s="30" t="s">
        <v>55</v>
      </c>
      <c r="B72" s="31" t="s">
        <v>56</v>
      </c>
      <c r="C72" s="103">
        <f>C74+C75+C76+C73</f>
        <v>10038.50814</v>
      </c>
      <c r="D72" s="103">
        <f>SUM(D73:D76)</f>
        <v>9454.438180000001</v>
      </c>
      <c r="E72" s="34">
        <f t="shared" si="3"/>
        <v>94.181705569648528</v>
      </c>
      <c r="F72" s="34">
        <f t="shared" si="4"/>
        <v>-584.0699599999989</v>
      </c>
    </row>
    <row r="73" spans="1:7" ht="17.25" customHeight="1">
      <c r="A73" s="35" t="s">
        <v>57</v>
      </c>
      <c r="B73" s="39" t="s">
        <v>58</v>
      </c>
      <c r="C73" s="104">
        <v>14.3093</v>
      </c>
      <c r="D73" s="91">
        <v>14.2926</v>
      </c>
      <c r="E73" s="38">
        <f t="shared" si="3"/>
        <v>99.883292683779075</v>
      </c>
      <c r="F73" s="38">
        <f t="shared" si="4"/>
        <v>-1.6700000000000159E-2</v>
      </c>
    </row>
    <row r="74" spans="1:7" s="6" customFormat="1" ht="17.25" hidden="1" customHeight="1">
      <c r="A74" s="35" t="s">
        <v>59</v>
      </c>
      <c r="B74" s="39" t="s">
        <v>60</v>
      </c>
      <c r="C74" s="104">
        <v>0</v>
      </c>
      <c r="D74" s="91">
        <v>0</v>
      </c>
      <c r="E74" s="38" t="e">
        <f t="shared" si="3"/>
        <v>#DIV/0!</v>
      </c>
      <c r="F74" s="38">
        <f t="shared" si="4"/>
        <v>0</v>
      </c>
      <c r="G74" s="50"/>
    </row>
    <row r="75" spans="1:7" ht="16.5" customHeight="1">
      <c r="A75" s="35" t="s">
        <v>61</v>
      </c>
      <c r="B75" s="39" t="s">
        <v>62</v>
      </c>
      <c r="C75" s="104">
        <v>9662.6988399999991</v>
      </c>
      <c r="D75" s="91">
        <v>9078.6455800000003</v>
      </c>
      <c r="E75" s="38">
        <f t="shared" si="3"/>
        <v>93.955588705898251</v>
      </c>
      <c r="F75" s="38">
        <f t="shared" si="4"/>
        <v>-584.05325999999877</v>
      </c>
    </row>
    <row r="76" spans="1:7" ht="16.5" customHeight="1">
      <c r="A76" s="35" t="s">
        <v>63</v>
      </c>
      <c r="B76" s="39" t="s">
        <v>64</v>
      </c>
      <c r="C76" s="104">
        <v>361.5</v>
      </c>
      <c r="D76" s="91">
        <v>361.5</v>
      </c>
      <c r="E76" s="38">
        <f t="shared" si="3"/>
        <v>100</v>
      </c>
      <c r="F76" s="38">
        <f t="shared" si="4"/>
        <v>0</v>
      </c>
    </row>
    <row r="77" spans="1:7" ht="15.75" hidden="1" customHeight="1">
      <c r="A77" s="30" t="s">
        <v>47</v>
      </c>
      <c r="B77" s="31" t="s">
        <v>48</v>
      </c>
      <c r="C77" s="103">
        <v>0</v>
      </c>
      <c r="D77" s="91"/>
      <c r="E77" s="38"/>
      <c r="F77" s="38"/>
    </row>
    <row r="78" spans="1:7" ht="15.75" hidden="1" customHeight="1">
      <c r="A78" s="46" t="s">
        <v>210</v>
      </c>
      <c r="B78" s="47" t="s">
        <v>211</v>
      </c>
      <c r="C78" s="104">
        <v>0</v>
      </c>
      <c r="D78" s="91"/>
      <c r="E78" s="38"/>
      <c r="F78" s="38"/>
    </row>
    <row r="79" spans="1:7" s="6" customFormat="1" ht="19.5" customHeight="1">
      <c r="A79" s="30" t="s">
        <v>65</v>
      </c>
      <c r="B79" s="31" t="s">
        <v>66</v>
      </c>
      <c r="C79" s="22">
        <f>SUM(C80:C82)</f>
        <v>5947.4370499999995</v>
      </c>
      <c r="D79" s="22">
        <f>SUM(D80:D82)</f>
        <v>4655.49269</v>
      </c>
      <c r="E79" s="34">
        <f t="shared" si="3"/>
        <v>78.277292401102429</v>
      </c>
      <c r="F79" s="34">
        <f t="shared" si="4"/>
        <v>-1291.9443599999995</v>
      </c>
    </row>
    <row r="80" spans="1:7" hidden="1">
      <c r="A80" s="35" t="s">
        <v>67</v>
      </c>
      <c r="B80" s="51" t="s">
        <v>68</v>
      </c>
      <c r="C80" s="91"/>
      <c r="D80" s="91"/>
      <c r="E80" s="38" t="e">
        <f t="shared" si="3"/>
        <v>#DIV/0!</v>
      </c>
      <c r="F80" s="38">
        <f t="shared" si="4"/>
        <v>0</v>
      </c>
    </row>
    <row r="81" spans="1:6">
      <c r="A81" s="35" t="s">
        <v>69</v>
      </c>
      <c r="B81" s="51" t="s">
        <v>70</v>
      </c>
      <c r="C81" s="91">
        <v>5342.5472499999996</v>
      </c>
      <c r="D81" s="91">
        <v>4050.6028900000001</v>
      </c>
      <c r="E81" s="38">
        <f t="shared" si="3"/>
        <v>75.817820609822405</v>
      </c>
      <c r="F81" s="38">
        <f t="shared" si="4"/>
        <v>-1291.9443599999995</v>
      </c>
    </row>
    <row r="82" spans="1:6" ht="18" customHeight="1">
      <c r="A82" s="35" t="s">
        <v>71</v>
      </c>
      <c r="B82" s="39" t="s">
        <v>72</v>
      </c>
      <c r="C82" s="91">
        <v>604.88980000000004</v>
      </c>
      <c r="D82" s="91">
        <v>604.88980000000004</v>
      </c>
      <c r="E82" s="38">
        <f t="shared" si="3"/>
        <v>100</v>
      </c>
      <c r="F82" s="38">
        <f t="shared" si="4"/>
        <v>0</v>
      </c>
    </row>
    <row r="83" spans="1:6" s="6" customFormat="1" ht="16.5" customHeight="1">
      <c r="A83" s="30" t="s">
        <v>81</v>
      </c>
      <c r="B83" s="31" t="s">
        <v>82</v>
      </c>
      <c r="C83" s="22">
        <f>C84</f>
        <v>2099.4523199999999</v>
      </c>
      <c r="D83" s="22">
        <f>SUM(D84)</f>
        <v>2099.4523199999999</v>
      </c>
      <c r="E83" s="34">
        <f t="shared" si="3"/>
        <v>100</v>
      </c>
      <c r="F83" s="34">
        <f t="shared" si="4"/>
        <v>0</v>
      </c>
    </row>
    <row r="84" spans="1:6" ht="14.25" customHeight="1">
      <c r="A84" s="35" t="s">
        <v>83</v>
      </c>
      <c r="B84" s="39" t="s">
        <v>225</v>
      </c>
      <c r="C84" s="91">
        <v>2099.4523199999999</v>
      </c>
      <c r="D84" s="91">
        <v>2099.4523199999999</v>
      </c>
      <c r="E84" s="38">
        <f t="shared" si="3"/>
        <v>100</v>
      </c>
      <c r="F84" s="38">
        <f t="shared" si="4"/>
        <v>0</v>
      </c>
    </row>
    <row r="85" spans="1:6" s="6" customFormat="1" ht="12" hidden="1" customHeight="1">
      <c r="A85" s="52">
        <v>1000</v>
      </c>
      <c r="B85" s="31" t="s">
        <v>84</v>
      </c>
      <c r="C85" s="22">
        <f>SUM(C86:C89)</f>
        <v>0</v>
      </c>
      <c r="D85" s="22">
        <f>SUM(D86:D89)</f>
        <v>0</v>
      </c>
      <c r="E85" s="34" t="e">
        <f t="shared" si="3"/>
        <v>#DIV/0!</v>
      </c>
      <c r="F85" s="34">
        <f t="shared" si="4"/>
        <v>0</v>
      </c>
    </row>
    <row r="86" spans="1:6" ht="9" hidden="1" customHeight="1">
      <c r="A86" s="53">
        <v>1001</v>
      </c>
      <c r="B86" s="54" t="s">
        <v>85</v>
      </c>
      <c r="C86" s="91"/>
      <c r="D86" s="91"/>
      <c r="E86" s="38" t="e">
        <f t="shared" si="3"/>
        <v>#DIV/0!</v>
      </c>
      <c r="F86" s="38">
        <f t="shared" si="4"/>
        <v>0</v>
      </c>
    </row>
    <row r="87" spans="1:6" ht="12" hidden="1" customHeight="1">
      <c r="A87" s="53">
        <v>1003</v>
      </c>
      <c r="B87" s="54" t="s">
        <v>86</v>
      </c>
      <c r="C87" s="91">
        <v>0</v>
      </c>
      <c r="D87" s="91">
        <v>0</v>
      </c>
      <c r="E87" s="38" t="e">
        <f t="shared" si="3"/>
        <v>#DIV/0!</v>
      </c>
      <c r="F87" s="38">
        <f t="shared" si="4"/>
        <v>0</v>
      </c>
    </row>
    <row r="88" spans="1:6" ht="12.75" hidden="1" customHeight="1">
      <c r="A88" s="53">
        <v>1004</v>
      </c>
      <c r="B88" s="54" t="s">
        <v>87</v>
      </c>
      <c r="C88" s="91">
        <v>0</v>
      </c>
      <c r="D88" s="183">
        <v>0</v>
      </c>
      <c r="E88" s="38" t="e">
        <f t="shared" si="3"/>
        <v>#DIV/0!</v>
      </c>
      <c r="F88" s="38">
        <f t="shared" si="4"/>
        <v>0</v>
      </c>
    </row>
    <row r="89" spans="1:6" ht="19.5" hidden="1" customHeight="1">
      <c r="A89" s="35" t="s">
        <v>88</v>
      </c>
      <c r="B89" s="39" t="s">
        <v>89</v>
      </c>
      <c r="C89" s="91">
        <v>0</v>
      </c>
      <c r="D89" s="91">
        <v>0</v>
      </c>
      <c r="E89" s="38"/>
      <c r="F89" s="38">
        <f t="shared" si="4"/>
        <v>0</v>
      </c>
    </row>
    <row r="90" spans="1:6" ht="15" customHeight="1">
      <c r="A90" s="30" t="s">
        <v>90</v>
      </c>
      <c r="B90" s="31" t="s">
        <v>91</v>
      </c>
      <c r="C90" s="22">
        <f>C91+C92+C93+C94+C95</f>
        <v>6.0019999999999998</v>
      </c>
      <c r="D90" s="22">
        <f>D91+D92+D93+D94+D95</f>
        <v>6.0019999999999998</v>
      </c>
      <c r="E90" s="38">
        <f t="shared" si="3"/>
        <v>100</v>
      </c>
      <c r="F90" s="22">
        <f>F91+F92+F93+F94+F95</f>
        <v>0</v>
      </c>
    </row>
    <row r="91" spans="1:6" ht="19.5" customHeight="1">
      <c r="A91" s="35" t="s">
        <v>92</v>
      </c>
      <c r="B91" s="39" t="s">
        <v>93</v>
      </c>
      <c r="C91" s="91">
        <v>6.0019999999999998</v>
      </c>
      <c r="D91" s="91">
        <v>6.0019999999999998</v>
      </c>
      <c r="E91" s="38">
        <f t="shared" si="3"/>
        <v>100</v>
      </c>
      <c r="F91" s="38">
        <f>SUM(D91-C91)</f>
        <v>0</v>
      </c>
    </row>
    <row r="92" spans="1:6" ht="15" hidden="1" customHeight="1">
      <c r="A92" s="35" t="s">
        <v>94</v>
      </c>
      <c r="B92" s="39" t="s">
        <v>95</v>
      </c>
      <c r="C92" s="91"/>
      <c r="D92" s="91"/>
      <c r="E92" s="38" t="e">
        <f t="shared" si="3"/>
        <v>#DIV/0!</v>
      </c>
      <c r="F92" s="38">
        <f>SUM(D92-C92)</f>
        <v>0</v>
      </c>
    </row>
    <row r="93" spans="1:6" ht="15" hidden="1" customHeight="1">
      <c r="A93" s="35" t="s">
        <v>96</v>
      </c>
      <c r="B93" s="39" t="s">
        <v>97</v>
      </c>
      <c r="C93" s="91"/>
      <c r="D93" s="91"/>
      <c r="E93" s="38" t="e">
        <f t="shared" si="3"/>
        <v>#DIV/0!</v>
      </c>
      <c r="F93" s="38"/>
    </row>
    <row r="94" spans="1:6" ht="15" hidden="1" customHeight="1">
      <c r="A94" s="35" t="s">
        <v>98</v>
      </c>
      <c r="B94" s="39" t="s">
        <v>99</v>
      </c>
      <c r="C94" s="91"/>
      <c r="D94" s="91"/>
      <c r="E94" s="38" t="e">
        <f t="shared" si="3"/>
        <v>#DIV/0!</v>
      </c>
      <c r="F94" s="38"/>
    </row>
    <row r="95" spans="1:6" ht="57.75" hidden="1" customHeight="1">
      <c r="A95" s="35" t="s">
        <v>100</v>
      </c>
      <c r="B95" s="39" t="s">
        <v>101</v>
      </c>
      <c r="C95" s="91"/>
      <c r="D95" s="91"/>
      <c r="E95" s="38" t="e">
        <f t="shared" si="3"/>
        <v>#DIV/0!</v>
      </c>
      <c r="F95" s="38"/>
    </row>
    <row r="96" spans="1:6" s="6" customFormat="1" ht="15" hidden="1" customHeight="1">
      <c r="A96" s="52">
        <v>1400</v>
      </c>
      <c r="B96" s="56" t="s">
        <v>109</v>
      </c>
      <c r="C96" s="103">
        <f>C97+C98+C99</f>
        <v>0</v>
      </c>
      <c r="D96" s="103">
        <f>SUM(D97:D99)</f>
        <v>0</v>
      </c>
      <c r="E96" s="34" t="e">
        <f t="shared" si="3"/>
        <v>#DIV/0!</v>
      </c>
      <c r="F96" s="34">
        <f t="shared" si="4"/>
        <v>0</v>
      </c>
    </row>
    <row r="97" spans="1:6" ht="16.5" hidden="1" customHeight="1">
      <c r="A97" s="53">
        <v>1401</v>
      </c>
      <c r="B97" s="54" t="s">
        <v>110</v>
      </c>
      <c r="C97" s="91">
        <v>0</v>
      </c>
      <c r="D97" s="91">
        <v>0</v>
      </c>
      <c r="E97" s="38" t="e">
        <f t="shared" si="3"/>
        <v>#DIV/0!</v>
      </c>
      <c r="F97" s="38">
        <f t="shared" si="4"/>
        <v>0</v>
      </c>
    </row>
    <row r="98" spans="1:6" ht="20.25" hidden="1" customHeight="1">
      <c r="A98" s="53">
        <v>1402</v>
      </c>
      <c r="B98" s="54" t="s">
        <v>111</v>
      </c>
      <c r="C98" s="104">
        <v>0</v>
      </c>
      <c r="D98" s="91">
        <v>0</v>
      </c>
      <c r="E98" s="38" t="e">
        <f t="shared" si="3"/>
        <v>#DIV/0!</v>
      </c>
      <c r="F98" s="38">
        <f t="shared" si="4"/>
        <v>0</v>
      </c>
    </row>
    <row r="99" spans="1:6" ht="13.5" hidden="1" customHeight="1">
      <c r="A99" s="53">
        <v>1403</v>
      </c>
      <c r="B99" s="54" t="s">
        <v>112</v>
      </c>
      <c r="C99" s="104">
        <v>0</v>
      </c>
      <c r="D99" s="91">
        <v>0</v>
      </c>
      <c r="E99" s="38" t="e">
        <f t="shared" si="3"/>
        <v>#DIV/0!</v>
      </c>
      <c r="F99" s="38">
        <f t="shared" si="4"/>
        <v>0</v>
      </c>
    </row>
    <row r="100" spans="1:6" s="6" customFormat="1">
      <c r="A100" s="52"/>
      <c r="B100" s="57" t="s">
        <v>113</v>
      </c>
      <c r="C100" s="386">
        <f>C56+C64+C66+C72+C79+C83+C85+C90+C77</f>
        <v>19744.993429999999</v>
      </c>
      <c r="D100" s="386">
        <f>D56+D64+D66+D72+D79+D83+D90+D85</f>
        <v>17806.486950000002</v>
      </c>
      <c r="E100" s="34">
        <f t="shared" si="3"/>
        <v>90.182288553944602</v>
      </c>
      <c r="F100" s="34">
        <f t="shared" si="4"/>
        <v>-1938.5064799999964</v>
      </c>
    </row>
    <row r="101" spans="1:6" ht="5.25" customHeight="1">
      <c r="C101" s="118"/>
      <c r="D101" s="61"/>
    </row>
    <row r="102" spans="1:6" s="65" customFormat="1" ht="12.75">
      <c r="A102" s="63" t="s">
        <v>114</v>
      </c>
      <c r="B102" s="63"/>
      <c r="C102" s="114"/>
      <c r="D102" s="64"/>
    </row>
    <row r="103" spans="1:6" s="65" customFormat="1" ht="12.75">
      <c r="A103" s="66" t="s">
        <v>115</v>
      </c>
      <c r="B103" s="66"/>
      <c r="C103" s="65" t="s">
        <v>116</v>
      </c>
    </row>
    <row r="104" spans="1:6">
      <c r="C104" s="118"/>
    </row>
    <row r="142" hidden="1"/>
  </sheetData>
  <customSheetViews>
    <customSheetView guid="{61528DAC-5C4C-48F4-ADE2-8A724B05A086}" scale="70" showPageBreaks="1" fitToPage="1" printArea="1" hiddenRows="1" state="hidden" view="pageBreakPreview" topLeftCell="A4">
      <selection activeCell="D29" sqref="D29"/>
      <pageMargins left="0.70866141732283472" right="0.70866141732283472" top="0.74803149606299213" bottom="0.74803149606299213" header="0.31496062992125984" footer="0.31496062992125984"/>
      <pageSetup paperSize="9" scale="56" orientation="portrait" r:id="rId1"/>
    </customSheetView>
    <customSheetView guid="{5C539BE6-C8E0-453F-AB5E-9E58094195EA}" scale="70" showPageBreaks="1" fitToPage="1" printArea="1" hiddenRows="1" view="pageBreakPreview" topLeftCell="A36">
      <selection activeCell="C85" sqref="C85"/>
      <pageMargins left="0.70866141732283472" right="0.70866141732283472" top="0.74803149606299213" bottom="0.74803149606299213" header="0.31496062992125984" footer="0.31496062992125984"/>
      <pageSetup paperSize="9" scale="53" orientation="portrait" r:id="rId2"/>
    </customSheetView>
    <customSheetView guid="{42584DC0-1D41-4C93-9B38-C388E7B8DAC4}" scale="70" showPageBreaks="1" printArea="1" hiddenRows="1" view="pageBreakPreview" topLeftCell="A40">
      <selection activeCell="A51" sqref="A51:B51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A54C432C-6C68-4B53-A75C-446EB3A61B2B}" scale="70" showPageBreaks="1" printArea="1" hiddenRows="1" view="pageBreakPreview" topLeftCell="A46">
      <selection activeCell="C72" sqref="C72"/>
      <pageMargins left="0.70866141732283472" right="0.70866141732283472" top="0.74803149606299213" bottom="0.74803149606299213" header="0.31496062992125984" footer="0.31496062992125984"/>
      <pageSetup paperSize="9" scale="63" orientation="portrait" r:id="rId4"/>
    </customSheetView>
    <customSheetView guid="{1A52382B-3765-4E8C-903F-6B8919B7242E}" scale="89" showPageBreaks="1" printArea="1" hiddenRows="1" view="pageBreakPreview" topLeftCell="A44">
      <selection activeCell="D76" sqref="D76"/>
      <pageMargins left="0.7" right="0.7" top="0.75" bottom="0.75" header="0.3" footer="0.3"/>
      <pageSetup paperSize="9" scale="48" orientation="portrait" r:id="rId5"/>
    </customSheetView>
    <customSheetView guid="{B31C8DB7-3E78-4144-A6B5-8DE36DE63F0E}" scale="89" showPageBreaks="1" printArea="1" hiddenRows="1" view="pageBreakPreview" topLeftCell="A10">
      <selection activeCell="C38" sqref="C38"/>
      <pageMargins left="0.7" right="0.7" top="0.75" bottom="0.75" header="0.3" footer="0.3"/>
      <pageSetup paperSize="9" scale="47" orientation="portrait" r:id="rId6"/>
    </customSheetView>
    <customSheetView guid="{5BFCA170-DEAE-4D2C-98A0-1E68B427AC01}" scale="89" showPageBreaks="1" printArea="1" hiddenRows="1" view="pageBreakPreview" topLeftCell="A49">
      <selection activeCell="D76" sqref="D76"/>
      <pageMargins left="0.7" right="0.7" top="0.75" bottom="0.75" header="0.3" footer="0.3"/>
      <pageSetup paperSize="9" scale="48" orientation="portrait" r:id="rId7"/>
    </customSheetView>
    <customSheetView guid="{B30CE22D-C12F-4E12-8BB9-3AAE0A6991CC}" scale="70" showPageBreaks="1" fitToPage="1" printArea="1" hiddenRows="1" view="pageBreakPreview" topLeftCell="A34">
      <selection activeCell="D102" sqref="C102:D102"/>
      <pageMargins left="0.70866141732283472" right="0.70866141732283472" top="0.74803149606299213" bottom="0.74803149606299213" header="0.31496062992125984" footer="0.31496062992125984"/>
      <pageSetup paperSize="9" scale="53" orientation="portrait" r:id="rId8"/>
    </customSheetView>
    <customSheetView guid="{1718F1EE-9F48-4DBE-9531-3B70F9C4A5DD}" scale="70" showPageBreaks="1" printArea="1" hiddenRows="1" view="pageBreakPreview" topLeftCell="A37">
      <selection activeCell="C100" sqref="C100"/>
      <pageMargins left="0.7" right="0.7" top="0.75" bottom="0.75" header="0.3" footer="0.3"/>
      <pageSetup paperSize="9" scale="39" orientation="portrait" r:id="rId9"/>
    </customSheetView>
    <customSheetView guid="{3DCB9AAA-F09C-4EA6-B992-F93E466D374A}" printArea="1" topLeftCell="A47">
      <selection activeCell="B100" sqref="B100"/>
      <pageMargins left="0.7" right="0.7" top="0.75" bottom="0.75" header="0.3" footer="0.3"/>
      <pageSetup paperSize="9" scale="56" orientation="portrait" r:id="rId10"/>
    </customSheetView>
    <customSheetView guid="{F85EE840-0C31-454A-8951-832C2E9E0600}" scale="70" showPageBreaks="1" fitToPage="1" printArea="1" state="hidden" view="pageBreakPreview" topLeftCell="A33">
      <selection activeCell="D94" sqref="D94"/>
      <pageMargins left="0.70866141732283472" right="0.70866141732283472" top="0.74803149606299213" bottom="0.74803149606299213" header="0.31496062992125984" footer="0.31496062992125984"/>
      <pageSetup paperSize="9" scale="39" orientation="portrait" r:id="rId11"/>
    </customSheetView>
    <customSheetView guid="{F1E84C44-1ACD-474A-BDE0-C7088DB6C590}" scale="70" showPageBreaks="1" fitToPage="1" printArea="1" hiddenRows="1" state="hidden" view="pageBreakPreview" topLeftCell="A4">
      <selection activeCell="D29" sqref="D29"/>
      <pageMargins left="0.70866141732283472" right="0.70866141732283472" top="0.74803149606299213" bottom="0.74803149606299213" header="0.31496062992125984" footer="0.31496062992125984"/>
      <pageSetup paperSize="9" scale="56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6" orientation="portrait" r:id="rId13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7"/>
  <dimension ref="A1:H142"/>
  <sheetViews>
    <sheetView view="pageBreakPreview" topLeftCell="A25" zoomScale="70" zoomScaleNormal="100" zoomScaleSheetLayoutView="70" workbookViewId="0">
      <selection activeCell="C88" sqref="C88"/>
    </sheetView>
  </sheetViews>
  <sheetFormatPr defaultRowHeight="15.75"/>
  <cols>
    <col min="1" max="1" width="14.7109375" style="58" customWidth="1"/>
    <col min="2" max="2" width="57.5703125" style="59" customWidth="1"/>
    <col min="3" max="3" width="17.85546875" style="62" customWidth="1"/>
    <col min="4" max="4" width="18" style="62" customWidth="1"/>
    <col min="5" max="5" width="11" style="62" customWidth="1"/>
    <col min="6" max="6" width="10.85546875" style="62" customWidth="1"/>
    <col min="7" max="7" width="15.42578125" style="1" bestFit="1" customWidth="1"/>
    <col min="8" max="8" width="10.710937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95" t="s">
        <v>423</v>
      </c>
      <c r="B1" s="595"/>
      <c r="C1" s="595"/>
      <c r="D1" s="595"/>
      <c r="E1" s="595"/>
      <c r="F1" s="595"/>
    </row>
    <row r="2" spans="1:6">
      <c r="A2" s="595"/>
      <c r="B2" s="595"/>
      <c r="C2" s="595"/>
      <c r="D2" s="595"/>
      <c r="E2" s="595"/>
      <c r="F2" s="595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187">
        <f>C5+C12+C14+C17+C20+C7</f>
        <v>5123.3099999999995</v>
      </c>
      <c r="D4" s="187">
        <f>D5+D12+D14+D17+D20+D7</f>
        <v>5832.8704600000001</v>
      </c>
      <c r="E4" s="5">
        <f>SUM(D4/C4*100)</f>
        <v>113.84964915259863</v>
      </c>
      <c r="F4" s="5">
        <f>SUM(D4-C4)</f>
        <v>709.5604600000006</v>
      </c>
    </row>
    <row r="5" spans="1:6" s="6" customFormat="1">
      <c r="A5" s="68">
        <v>1010000000</v>
      </c>
      <c r="B5" s="67" t="s">
        <v>5</v>
      </c>
      <c r="C5" s="187">
        <f>C6</f>
        <v>594</v>
      </c>
      <c r="D5" s="187">
        <f>D6</f>
        <v>769.03701000000001</v>
      </c>
      <c r="E5" s="5">
        <f t="shared" ref="E5:E50" si="0">SUM(D5/C5*100)</f>
        <v>129.46751010101011</v>
      </c>
      <c r="F5" s="5">
        <f t="shared" ref="F5:F50" si="1">SUM(D5-C5)</f>
        <v>175.03701000000001</v>
      </c>
    </row>
    <row r="6" spans="1:6">
      <c r="A6" s="7">
        <v>1010200001</v>
      </c>
      <c r="B6" s="8" t="s">
        <v>220</v>
      </c>
      <c r="C6" s="211">
        <v>594</v>
      </c>
      <c r="D6" s="212">
        <v>769.03701000000001</v>
      </c>
      <c r="E6" s="9">
        <f t="shared" ref="E6:E11" si="2">SUM(D6/C6*100)</f>
        <v>129.46751010101011</v>
      </c>
      <c r="F6" s="9">
        <f t="shared" si="1"/>
        <v>175.03701000000001</v>
      </c>
    </row>
    <row r="7" spans="1:6" ht="31.5">
      <c r="A7" s="3">
        <v>1030000000</v>
      </c>
      <c r="B7" s="13" t="s">
        <v>259</v>
      </c>
      <c r="C7" s="256">
        <f>C8+C10+C9</f>
        <v>971.31</v>
      </c>
      <c r="D7" s="187">
        <f>D8+D10+D9+D11</f>
        <v>1094.3040699999999</v>
      </c>
      <c r="E7" s="5">
        <f t="shared" si="2"/>
        <v>112.66269985895336</v>
      </c>
      <c r="F7" s="5">
        <f t="shared" si="1"/>
        <v>122.99406999999997</v>
      </c>
    </row>
    <row r="8" spans="1:6">
      <c r="A8" s="7">
        <v>1030223001</v>
      </c>
      <c r="B8" s="8" t="s">
        <v>261</v>
      </c>
      <c r="C8" s="211">
        <v>390.95299999999997</v>
      </c>
      <c r="D8" s="212">
        <v>548.58234000000004</v>
      </c>
      <c r="E8" s="9">
        <f t="shared" si="2"/>
        <v>140.31925576731732</v>
      </c>
      <c r="F8" s="9">
        <f t="shared" si="1"/>
        <v>157.62934000000007</v>
      </c>
    </row>
    <row r="9" spans="1:6">
      <c r="A9" s="7">
        <v>1030224001</v>
      </c>
      <c r="B9" s="8" t="s">
        <v>267</v>
      </c>
      <c r="C9" s="211">
        <v>3.702</v>
      </c>
      <c r="D9" s="212">
        <v>2.9632000000000001</v>
      </c>
      <c r="E9" s="9">
        <f t="shared" si="2"/>
        <v>80.043219881145333</v>
      </c>
      <c r="F9" s="9">
        <f t="shared" si="1"/>
        <v>-0.7387999999999999</v>
      </c>
    </row>
    <row r="10" spans="1:6">
      <c r="A10" s="7">
        <v>1030225001</v>
      </c>
      <c r="B10" s="8" t="s">
        <v>260</v>
      </c>
      <c r="C10" s="211">
        <v>576.65499999999997</v>
      </c>
      <c r="D10" s="212">
        <v>605.69683999999995</v>
      </c>
      <c r="E10" s="9">
        <f t="shared" si="2"/>
        <v>105.0362591150688</v>
      </c>
      <c r="F10" s="9">
        <f t="shared" si="1"/>
        <v>29.041839999999979</v>
      </c>
    </row>
    <row r="11" spans="1:6">
      <c r="A11" s="7">
        <v>1030226001</v>
      </c>
      <c r="B11" s="8" t="s">
        <v>268</v>
      </c>
      <c r="C11" s="211">
        <v>0</v>
      </c>
      <c r="D11" s="210">
        <v>-62.938310000000001</v>
      </c>
      <c r="E11" s="9" t="e">
        <f t="shared" si="2"/>
        <v>#DIV/0!</v>
      </c>
      <c r="F11" s="9">
        <f t="shared" si="1"/>
        <v>-62.938310000000001</v>
      </c>
    </row>
    <row r="12" spans="1:6" s="6" customFormat="1">
      <c r="A12" s="68">
        <v>1050000000</v>
      </c>
      <c r="B12" s="67" t="s">
        <v>6</v>
      </c>
      <c r="C12" s="187">
        <f>SUM(C13:C13)</f>
        <v>75</v>
      </c>
      <c r="D12" s="187">
        <f>D13</f>
        <v>139.50817000000001</v>
      </c>
      <c r="E12" s="5">
        <f t="shared" si="0"/>
        <v>186.01089333333334</v>
      </c>
      <c r="F12" s="5">
        <f t="shared" si="1"/>
        <v>64.508170000000007</v>
      </c>
    </row>
    <row r="13" spans="1:6" ht="15.75" customHeight="1">
      <c r="A13" s="7">
        <v>1050300000</v>
      </c>
      <c r="B13" s="11" t="s">
        <v>221</v>
      </c>
      <c r="C13" s="213">
        <v>75</v>
      </c>
      <c r="D13" s="212">
        <v>139.50817000000001</v>
      </c>
      <c r="E13" s="9">
        <f t="shared" si="0"/>
        <v>186.01089333333334</v>
      </c>
      <c r="F13" s="9">
        <f t="shared" si="1"/>
        <v>64.508170000000007</v>
      </c>
    </row>
    <row r="14" spans="1:6" s="6" customFormat="1" ht="15.75" customHeight="1">
      <c r="A14" s="68">
        <v>1060000000</v>
      </c>
      <c r="B14" s="67" t="s">
        <v>129</v>
      </c>
      <c r="C14" s="187">
        <f>C15+C16</f>
        <v>3473</v>
      </c>
      <c r="D14" s="187">
        <f>D15+D16</f>
        <v>3822.6212100000002</v>
      </c>
      <c r="E14" s="5">
        <f t="shared" si="0"/>
        <v>110.06683587676361</v>
      </c>
      <c r="F14" s="5">
        <f t="shared" si="1"/>
        <v>349.62121000000025</v>
      </c>
    </row>
    <row r="15" spans="1:6" s="6" customFormat="1" ht="15.75" customHeight="1">
      <c r="A15" s="7">
        <v>1060100000</v>
      </c>
      <c r="B15" s="11" t="s">
        <v>8</v>
      </c>
      <c r="C15" s="211">
        <v>473</v>
      </c>
      <c r="D15" s="212">
        <v>558.89953000000003</v>
      </c>
      <c r="E15" s="9">
        <f t="shared" si="0"/>
        <v>118.16057716701904</v>
      </c>
      <c r="F15" s="9">
        <f>SUM(D15-C15)</f>
        <v>85.899530000000027</v>
      </c>
    </row>
    <row r="16" spans="1:6" ht="15.75" customHeight="1">
      <c r="A16" s="7">
        <v>1060600000</v>
      </c>
      <c r="B16" s="11" t="s">
        <v>7</v>
      </c>
      <c r="C16" s="211">
        <v>3000</v>
      </c>
      <c r="D16" s="212">
        <v>3263.7216800000001</v>
      </c>
      <c r="E16" s="9">
        <f t="shared" si="0"/>
        <v>108.79072266666667</v>
      </c>
      <c r="F16" s="9">
        <f t="shared" si="1"/>
        <v>263.72168000000011</v>
      </c>
    </row>
    <row r="17" spans="1:6" s="6" customFormat="1">
      <c r="A17" s="3">
        <v>1080000000</v>
      </c>
      <c r="B17" s="4" t="s">
        <v>10</v>
      </c>
      <c r="C17" s="187">
        <f>C18</f>
        <v>10</v>
      </c>
      <c r="D17" s="187">
        <f>D18</f>
        <v>7.4</v>
      </c>
      <c r="E17" s="5">
        <f t="shared" si="0"/>
        <v>74</v>
      </c>
      <c r="F17" s="5">
        <f t="shared" si="1"/>
        <v>-2.5999999999999996</v>
      </c>
    </row>
    <row r="18" spans="1:6" ht="18" customHeight="1">
      <c r="A18" s="7">
        <v>1080400001</v>
      </c>
      <c r="B18" s="8" t="s">
        <v>219</v>
      </c>
      <c r="C18" s="211">
        <v>10</v>
      </c>
      <c r="D18" s="212">
        <v>7.4</v>
      </c>
      <c r="E18" s="9">
        <f t="shared" si="0"/>
        <v>74</v>
      </c>
      <c r="F18" s="9">
        <f t="shared" si="1"/>
        <v>-2.5999999999999996</v>
      </c>
    </row>
    <row r="19" spans="1:6" ht="47.25" hidden="1" customHeight="1">
      <c r="A19" s="7">
        <v>1080714001</v>
      </c>
      <c r="B19" s="8" t="s">
        <v>11</v>
      </c>
      <c r="C19" s="211"/>
      <c r="D19" s="212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117</v>
      </c>
      <c r="C20" s="187">
        <f>C21+C22+C23+C24</f>
        <v>0</v>
      </c>
      <c r="D20" s="187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118</v>
      </c>
      <c r="C21" s="187"/>
      <c r="D21" s="2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119</v>
      </c>
      <c r="C22" s="187"/>
      <c r="D22" s="2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120</v>
      </c>
      <c r="C23" s="187"/>
      <c r="D23" s="2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121</v>
      </c>
      <c r="C24" s="187"/>
      <c r="D24" s="2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187">
        <f>C26+C29+C31+C36</f>
        <v>1066.00226</v>
      </c>
      <c r="D25" s="92">
        <f>D26+D29+D31+D36+D34</f>
        <v>2019.09275</v>
      </c>
      <c r="E25" s="5">
        <f t="shared" si="0"/>
        <v>189.40792395693421</v>
      </c>
      <c r="F25" s="5">
        <f t="shared" si="1"/>
        <v>953.09049000000005</v>
      </c>
    </row>
    <row r="26" spans="1:6" s="6" customFormat="1" ht="30" customHeight="1">
      <c r="A26" s="68">
        <v>1110000000</v>
      </c>
      <c r="B26" s="69" t="s">
        <v>122</v>
      </c>
      <c r="C26" s="187">
        <f>C27+C28</f>
        <v>212</v>
      </c>
      <c r="D26" s="92">
        <f>D27+D28</f>
        <v>265.834</v>
      </c>
      <c r="E26" s="5">
        <f t="shared" si="0"/>
        <v>125.39339622641509</v>
      </c>
      <c r="F26" s="5">
        <f t="shared" si="1"/>
        <v>53.834000000000003</v>
      </c>
    </row>
    <row r="27" spans="1:6" ht="15" customHeight="1">
      <c r="A27" s="16">
        <v>1110502510</v>
      </c>
      <c r="B27" s="17" t="s">
        <v>217</v>
      </c>
      <c r="C27" s="213">
        <v>200</v>
      </c>
      <c r="D27" s="210">
        <v>247.834</v>
      </c>
      <c r="E27" s="9">
        <f t="shared" si="0"/>
        <v>123.91700000000002</v>
      </c>
      <c r="F27" s="9">
        <f t="shared" si="1"/>
        <v>47.834000000000003</v>
      </c>
    </row>
    <row r="28" spans="1:6" ht="15.75" customHeight="1">
      <c r="A28" s="7">
        <v>1110503505</v>
      </c>
      <c r="B28" s="11" t="s">
        <v>216</v>
      </c>
      <c r="C28" s="12">
        <v>12</v>
      </c>
      <c r="D28" s="10">
        <v>18</v>
      </c>
      <c r="E28" s="9">
        <f t="shared" si="0"/>
        <v>150</v>
      </c>
      <c r="F28" s="9">
        <f t="shared" si="1"/>
        <v>6</v>
      </c>
    </row>
    <row r="29" spans="1:6" s="15" customFormat="1" ht="29.25">
      <c r="A29" s="68">
        <v>1130000000</v>
      </c>
      <c r="B29" s="69" t="s">
        <v>124</v>
      </c>
      <c r="C29" s="5">
        <f>C30</f>
        <v>30</v>
      </c>
      <c r="D29" s="5">
        <f>D30</f>
        <v>80.341700000000003</v>
      </c>
      <c r="E29" s="5">
        <f t="shared" si="0"/>
        <v>267.8056666666667</v>
      </c>
      <c r="F29" s="5">
        <f t="shared" si="1"/>
        <v>50.341700000000003</v>
      </c>
    </row>
    <row r="30" spans="1:6" ht="17.25" customHeight="1">
      <c r="A30" s="7">
        <v>1130206000</v>
      </c>
      <c r="B30" s="8" t="s">
        <v>215</v>
      </c>
      <c r="C30" s="9">
        <v>30</v>
      </c>
      <c r="D30" s="10">
        <v>80.341700000000003</v>
      </c>
      <c r="E30" s="9">
        <f t="shared" si="0"/>
        <v>267.8056666666667</v>
      </c>
      <c r="F30" s="9">
        <f t="shared" si="1"/>
        <v>50.341700000000003</v>
      </c>
    </row>
    <row r="31" spans="1:6" ht="28.5" hidden="1">
      <c r="A31" s="70">
        <v>1140000000</v>
      </c>
      <c r="B31" s="71" t="s">
        <v>125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idden="1">
      <c r="A32" s="16">
        <v>1140200000</v>
      </c>
      <c r="B32" s="18" t="s">
        <v>213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idden="1">
      <c r="A33" s="7">
        <v>1140600000</v>
      </c>
      <c r="B33" s="8" t="s">
        <v>214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5.75" customHeight="1">
      <c r="A34" s="3">
        <v>1160000000</v>
      </c>
      <c r="B34" s="13" t="s">
        <v>236</v>
      </c>
      <c r="C34" s="5">
        <f>C35</f>
        <v>0</v>
      </c>
      <c r="D34" s="5">
        <f>D35</f>
        <v>15.28323</v>
      </c>
      <c r="E34" s="5" t="e">
        <f>SUM(D34/C34*100)</f>
        <v>#DIV/0!</v>
      </c>
      <c r="F34" s="5">
        <f>SUM(D34-C34)</f>
        <v>15.28323</v>
      </c>
    </row>
    <row r="35" spans="1:7" ht="15.75" customHeight="1">
      <c r="A35" s="7">
        <v>1160701010</v>
      </c>
      <c r="B35" s="8" t="s">
        <v>403</v>
      </c>
      <c r="C35" s="9">
        <v>0</v>
      </c>
      <c r="D35" s="10">
        <v>15.28323</v>
      </c>
      <c r="E35" s="9" t="e">
        <f>SUM(D35/C35*100)</f>
        <v>#DIV/0!</v>
      </c>
      <c r="F35" s="9">
        <f>SUM(D35-C35)</f>
        <v>15.28323</v>
      </c>
    </row>
    <row r="36" spans="1:7" ht="16.5" customHeight="1">
      <c r="A36" s="3">
        <v>1170000000</v>
      </c>
      <c r="B36" s="13" t="s">
        <v>128</v>
      </c>
      <c r="C36" s="5">
        <f>C37+C38</f>
        <v>824.00225999999998</v>
      </c>
      <c r="D36" s="5">
        <f>D37</f>
        <v>1657.63382</v>
      </c>
      <c r="E36" s="5">
        <f t="shared" si="0"/>
        <v>201.16860116378808</v>
      </c>
      <c r="F36" s="5">
        <f t="shared" si="1"/>
        <v>833.63156000000004</v>
      </c>
    </row>
    <row r="37" spans="1:7" ht="30" customHeight="1">
      <c r="A37" s="7">
        <v>1171503010</v>
      </c>
      <c r="B37" s="8" t="s">
        <v>406</v>
      </c>
      <c r="C37" s="9">
        <v>824.00225999999998</v>
      </c>
      <c r="D37" s="9">
        <v>1657.63382</v>
      </c>
      <c r="E37" s="9">
        <f t="shared" si="0"/>
        <v>201.16860116378808</v>
      </c>
      <c r="F37" s="9">
        <f t="shared" si="1"/>
        <v>833.63156000000004</v>
      </c>
    </row>
    <row r="38" spans="1:7" ht="17.25" hidden="1" customHeight="1">
      <c r="A38" s="7">
        <v>1170505005</v>
      </c>
      <c r="B38" s="11" t="s">
        <v>212</v>
      </c>
      <c r="C38" s="211">
        <v>0</v>
      </c>
      <c r="D38" s="212">
        <v>0</v>
      </c>
      <c r="E38" s="9" t="e">
        <f t="shared" si="0"/>
        <v>#DIV/0!</v>
      </c>
      <c r="F38" s="9">
        <f t="shared" si="1"/>
        <v>0</v>
      </c>
    </row>
    <row r="39" spans="1:7" s="6" customFormat="1" ht="15" customHeight="1">
      <c r="A39" s="3">
        <v>1000000000</v>
      </c>
      <c r="B39" s="4" t="s">
        <v>16</v>
      </c>
      <c r="C39" s="215">
        <f>SUM(C4,C25)</f>
        <v>6189.3122599999997</v>
      </c>
      <c r="D39" s="215">
        <f>D4+D25</f>
        <v>7851.9632099999999</v>
      </c>
      <c r="E39" s="5">
        <f t="shared" si="0"/>
        <v>126.8632584713055</v>
      </c>
      <c r="F39" s="5">
        <f t="shared" si="1"/>
        <v>1662.6509500000002</v>
      </c>
    </row>
    <row r="40" spans="1:7" s="6" customFormat="1">
      <c r="A40" s="3">
        <v>2000000000</v>
      </c>
      <c r="B40" s="4" t="s">
        <v>17</v>
      </c>
      <c r="C40" s="187">
        <f>C41+C43+C45+C46+C47+C48+C42+C44</f>
        <v>6805.852609999999</v>
      </c>
      <c r="D40" s="187">
        <f>D41+D43+D45+D46+D47+D48+D42+D44</f>
        <v>6805.852609999999</v>
      </c>
      <c r="E40" s="5">
        <f t="shared" si="0"/>
        <v>100</v>
      </c>
      <c r="F40" s="5">
        <f t="shared" si="1"/>
        <v>0</v>
      </c>
      <c r="G40" s="19"/>
    </row>
    <row r="41" spans="1:7">
      <c r="A41" s="16">
        <v>2021000000</v>
      </c>
      <c r="B41" s="17" t="s">
        <v>18</v>
      </c>
      <c r="C41" s="216">
        <v>2418.1</v>
      </c>
      <c r="D41" s="217">
        <v>2418.1</v>
      </c>
      <c r="E41" s="9">
        <f t="shared" si="0"/>
        <v>100</v>
      </c>
      <c r="F41" s="9">
        <f t="shared" si="1"/>
        <v>0</v>
      </c>
    </row>
    <row r="42" spans="1:7" ht="17.25" hidden="1" customHeight="1">
      <c r="A42" s="16">
        <v>2021500200</v>
      </c>
      <c r="B42" s="17" t="s">
        <v>223</v>
      </c>
      <c r="C42" s="216">
        <v>0</v>
      </c>
      <c r="D42" s="217">
        <v>0</v>
      </c>
      <c r="E42" s="9" t="e">
        <f>SUM(D42/C42*100)</f>
        <v>#DIV/0!</v>
      </c>
      <c r="F42" s="9">
        <f>SUM(D42-C42)</f>
        <v>0</v>
      </c>
    </row>
    <row r="43" spans="1:7" ht="15.75" customHeight="1">
      <c r="A43" s="16">
        <v>2022000000</v>
      </c>
      <c r="B43" s="17" t="s">
        <v>19</v>
      </c>
      <c r="C43" s="216">
        <v>3774.8609999999999</v>
      </c>
      <c r="D43" s="212">
        <v>3774.8609999999999</v>
      </c>
      <c r="E43" s="9">
        <f t="shared" si="0"/>
        <v>100</v>
      </c>
      <c r="F43" s="9">
        <f t="shared" si="1"/>
        <v>0</v>
      </c>
    </row>
    <row r="44" spans="1:7" ht="15.75" hidden="1" customHeight="1">
      <c r="A44" s="16">
        <v>2022999910</v>
      </c>
      <c r="B44" s="18" t="s">
        <v>323</v>
      </c>
      <c r="C44" s="379">
        <v>0</v>
      </c>
      <c r="D44" s="380">
        <v>0</v>
      </c>
      <c r="E44" s="9" t="e">
        <f>SUM(D44/C44*100)</f>
        <v>#DIV/0!</v>
      </c>
      <c r="F44" s="9">
        <f>SUM(D44-C44)</f>
        <v>0</v>
      </c>
    </row>
    <row r="45" spans="1:7" ht="15.75" customHeight="1">
      <c r="A45" s="16">
        <v>2023000000</v>
      </c>
      <c r="B45" s="17" t="s">
        <v>20</v>
      </c>
      <c r="C45" s="213">
        <v>280.75860999999998</v>
      </c>
      <c r="D45" s="218">
        <v>280.75860999999998</v>
      </c>
      <c r="E45" s="9">
        <f t="shared" si="0"/>
        <v>100</v>
      </c>
      <c r="F45" s="9">
        <f t="shared" si="1"/>
        <v>0</v>
      </c>
    </row>
    <row r="46" spans="1:7" ht="17.25" customHeight="1">
      <c r="A46" s="16">
        <v>2020400000</v>
      </c>
      <c r="B46" s="17" t="s">
        <v>21</v>
      </c>
      <c r="C46" s="213">
        <v>332.13299999999998</v>
      </c>
      <c r="D46" s="219">
        <v>332.13299999999998</v>
      </c>
      <c r="E46" s="9">
        <f t="shared" si="0"/>
        <v>100</v>
      </c>
      <c r="F46" s="9">
        <f t="shared" si="1"/>
        <v>0</v>
      </c>
    </row>
    <row r="47" spans="1:7" ht="17.25" customHeight="1">
      <c r="A47" s="7">
        <v>2070500010</v>
      </c>
      <c r="B47" s="17" t="s">
        <v>324</v>
      </c>
      <c r="C47" s="213"/>
      <c r="D47" s="219"/>
      <c r="E47" s="9" t="e">
        <f t="shared" si="0"/>
        <v>#DIV/0!</v>
      </c>
      <c r="F47" s="9">
        <f t="shared" si="1"/>
        <v>0</v>
      </c>
    </row>
    <row r="48" spans="1:7" ht="21" hidden="1" customHeight="1">
      <c r="A48" s="7">
        <v>2190500005</v>
      </c>
      <c r="B48" s="11" t="s">
        <v>23</v>
      </c>
      <c r="C48" s="214"/>
      <c r="D48" s="214"/>
      <c r="E48" s="5"/>
      <c r="F48" s="5">
        <f>SUM(D48-C48)</f>
        <v>0</v>
      </c>
    </row>
    <row r="49" spans="1:8" s="6" customFormat="1" ht="19.5" customHeight="1">
      <c r="A49" s="3">
        <v>3000000000</v>
      </c>
      <c r="B49" s="13" t="s">
        <v>24</v>
      </c>
      <c r="C49" s="220">
        <v>0</v>
      </c>
      <c r="D49" s="214">
        <v>0</v>
      </c>
      <c r="E49" s="5" t="e">
        <f t="shared" si="0"/>
        <v>#DIV/0!</v>
      </c>
      <c r="F49" s="5">
        <f t="shared" si="1"/>
        <v>0</v>
      </c>
    </row>
    <row r="50" spans="1:8" s="6" customFormat="1" ht="18" customHeight="1">
      <c r="A50" s="3"/>
      <c r="B50" s="4" t="s">
        <v>25</v>
      </c>
      <c r="C50" s="243">
        <f>C39+C40</f>
        <v>12995.164869999999</v>
      </c>
      <c r="D50" s="241">
        <f>D39+D40</f>
        <v>14657.81582</v>
      </c>
      <c r="E50" s="187">
        <f t="shared" si="0"/>
        <v>112.79438134592903</v>
      </c>
      <c r="F50" s="92">
        <f t="shared" si="1"/>
        <v>1662.6509500000011</v>
      </c>
      <c r="G50" s="146"/>
      <c r="H50" s="193"/>
    </row>
    <row r="51" spans="1:8" s="6" customFormat="1">
      <c r="A51" s="3"/>
      <c r="B51" s="21" t="s">
        <v>299</v>
      </c>
      <c r="C51" s="92">
        <f>C50-C97</f>
        <v>-2080.3982800000031</v>
      </c>
      <c r="D51" s="92">
        <f>D50-D97</f>
        <v>-152.19908000000032</v>
      </c>
      <c r="E51" s="32"/>
      <c r="F51" s="32"/>
    </row>
    <row r="52" spans="1:8">
      <c r="A52" s="23"/>
      <c r="B52" s="24"/>
      <c r="C52" s="208"/>
      <c r="D52" s="208"/>
      <c r="E52" s="26"/>
      <c r="F52" s="27"/>
    </row>
    <row r="53" spans="1:8" ht="45.75" customHeight="1">
      <c r="A53" s="28" t="s">
        <v>0</v>
      </c>
      <c r="B53" s="28" t="s">
        <v>26</v>
      </c>
      <c r="C53" s="72" t="s">
        <v>395</v>
      </c>
      <c r="D53" s="399" t="s">
        <v>410</v>
      </c>
      <c r="E53" s="72" t="s">
        <v>2</v>
      </c>
      <c r="F53" s="73" t="s">
        <v>3</v>
      </c>
    </row>
    <row r="54" spans="1:8">
      <c r="A54" s="29">
        <v>1</v>
      </c>
      <c r="B54" s="28">
        <v>2</v>
      </c>
      <c r="C54" s="86">
        <v>3</v>
      </c>
      <c r="D54" s="86">
        <v>4</v>
      </c>
      <c r="E54" s="86">
        <v>5</v>
      </c>
      <c r="F54" s="86">
        <v>6</v>
      </c>
    </row>
    <row r="55" spans="1:8" s="6" customFormat="1" ht="29.25" customHeight="1">
      <c r="A55" s="30" t="s">
        <v>27</v>
      </c>
      <c r="B55" s="31" t="s">
        <v>28</v>
      </c>
      <c r="C55" s="32">
        <f>C56+C57+C58+C59+C60+C62+C61</f>
        <v>2356.4079999999999</v>
      </c>
      <c r="D55" s="32">
        <f>D56+D57+D58+D59+D60+D62+D61</f>
        <v>2283.46083</v>
      </c>
      <c r="E55" s="34">
        <f>SUM(D55/C55*100)</f>
        <v>96.904306469847342</v>
      </c>
      <c r="F55" s="34">
        <f>SUM(D55-C55)</f>
        <v>-72.947169999999915</v>
      </c>
    </row>
    <row r="56" spans="1:8" s="6" customFormat="1" ht="31.5" hidden="1">
      <c r="A56" s="35" t="s">
        <v>29</v>
      </c>
      <c r="B56" s="36" t="s">
        <v>30</v>
      </c>
      <c r="C56" s="37"/>
      <c r="D56" s="37"/>
      <c r="E56" s="38"/>
      <c r="F56" s="38"/>
    </row>
    <row r="57" spans="1:8" ht="15.75" customHeight="1">
      <c r="A57" s="35" t="s">
        <v>31</v>
      </c>
      <c r="B57" s="39" t="s">
        <v>32</v>
      </c>
      <c r="C57" s="37">
        <v>2223.308</v>
      </c>
      <c r="D57" s="37">
        <v>2161.1443300000001</v>
      </c>
      <c r="E57" s="38">
        <f t="shared" ref="E57:E69" si="3">SUM(D57/C57*100)</f>
        <v>97.204000975123563</v>
      </c>
      <c r="F57" s="38">
        <f t="shared" ref="F57:F69" si="4">SUM(D57-C57)</f>
        <v>-62.163669999999911</v>
      </c>
    </row>
    <row r="58" spans="1:8" ht="0.75" hidden="1" customHeight="1">
      <c r="A58" s="35" t="s">
        <v>33</v>
      </c>
      <c r="B58" s="39" t="s">
        <v>34</v>
      </c>
      <c r="C58" s="37"/>
      <c r="D58" s="37"/>
      <c r="E58" s="38"/>
      <c r="F58" s="38">
        <f t="shared" si="4"/>
        <v>0</v>
      </c>
    </row>
    <row r="59" spans="1:8" ht="31.5" hidden="1" customHeight="1">
      <c r="A59" s="35" t="s">
        <v>35</v>
      </c>
      <c r="B59" s="39" t="s">
        <v>36</v>
      </c>
      <c r="C59" s="37"/>
      <c r="D59" s="37"/>
      <c r="E59" s="38" t="e">
        <f t="shared" si="3"/>
        <v>#DIV/0!</v>
      </c>
      <c r="F59" s="38">
        <f t="shared" si="4"/>
        <v>0</v>
      </c>
    </row>
    <row r="60" spans="1:8" ht="18" hidden="1" customHeight="1">
      <c r="A60" s="35" t="s">
        <v>37</v>
      </c>
      <c r="B60" s="39" t="s">
        <v>38</v>
      </c>
      <c r="C60" s="37">
        <v>0</v>
      </c>
      <c r="D60" s="37">
        <v>0</v>
      </c>
      <c r="E60" s="38" t="e">
        <f t="shared" si="3"/>
        <v>#DIV/0!</v>
      </c>
      <c r="F60" s="38">
        <f t="shared" si="4"/>
        <v>0</v>
      </c>
    </row>
    <row r="61" spans="1:8" ht="17.25" customHeight="1">
      <c r="A61" s="35" t="s">
        <v>39</v>
      </c>
      <c r="B61" s="39" t="s">
        <v>40</v>
      </c>
      <c r="C61" s="37">
        <v>10</v>
      </c>
      <c r="D61" s="32">
        <v>0</v>
      </c>
      <c r="E61" s="38">
        <f t="shared" si="3"/>
        <v>0</v>
      </c>
      <c r="F61" s="38">
        <f t="shared" si="4"/>
        <v>-10</v>
      </c>
    </row>
    <row r="62" spans="1:8" ht="15" customHeight="1">
      <c r="A62" s="35" t="s">
        <v>41</v>
      </c>
      <c r="B62" s="39" t="s">
        <v>42</v>
      </c>
      <c r="C62" s="37">
        <v>123.1</v>
      </c>
      <c r="D62" s="37">
        <v>122.3165</v>
      </c>
      <c r="E62" s="38">
        <f t="shared" si="3"/>
        <v>99.363525588952086</v>
      </c>
      <c r="F62" s="38">
        <f t="shared" si="4"/>
        <v>-0.78349999999998943</v>
      </c>
    </row>
    <row r="63" spans="1:8" s="6" customFormat="1">
      <c r="A63" s="41" t="s">
        <v>43</v>
      </c>
      <c r="B63" s="42" t="s">
        <v>44</v>
      </c>
      <c r="C63" s="32">
        <f>C64</f>
        <v>280.75860999999998</v>
      </c>
      <c r="D63" s="32">
        <f>D64</f>
        <v>280.75860999999998</v>
      </c>
      <c r="E63" s="34">
        <f t="shared" si="3"/>
        <v>100</v>
      </c>
      <c r="F63" s="34">
        <f t="shared" si="4"/>
        <v>0</v>
      </c>
    </row>
    <row r="64" spans="1:8">
      <c r="A64" s="43" t="s">
        <v>45</v>
      </c>
      <c r="B64" s="44" t="s">
        <v>46</v>
      </c>
      <c r="C64" s="37">
        <v>280.75860999999998</v>
      </c>
      <c r="D64" s="37">
        <v>280.75860999999998</v>
      </c>
      <c r="E64" s="38">
        <f t="shared" si="3"/>
        <v>100</v>
      </c>
      <c r="F64" s="38">
        <f t="shared" si="4"/>
        <v>0</v>
      </c>
    </row>
    <row r="65" spans="1:7" s="6" customFormat="1" ht="15.75" customHeight="1">
      <c r="A65" s="30" t="s">
        <v>47</v>
      </c>
      <c r="B65" s="31" t="s">
        <v>48</v>
      </c>
      <c r="C65" s="32">
        <f>C68+C69+C70</f>
        <v>7.8</v>
      </c>
      <c r="D65" s="32">
        <f>SUM(D68+D69+D70)</f>
        <v>7.6313399999999998</v>
      </c>
      <c r="E65" s="34">
        <f t="shared" si="3"/>
        <v>97.837692307692308</v>
      </c>
      <c r="F65" s="34">
        <f t="shared" si="4"/>
        <v>-0.16866000000000003</v>
      </c>
    </row>
    <row r="66" spans="1:7" hidden="1">
      <c r="A66" s="35" t="s">
        <v>49</v>
      </c>
      <c r="B66" s="39" t="s">
        <v>50</v>
      </c>
      <c r="C66" s="37"/>
      <c r="D66" s="37"/>
      <c r="E66" s="34" t="e">
        <f t="shared" si="3"/>
        <v>#DIV/0!</v>
      </c>
      <c r="F66" s="34">
        <f t="shared" si="4"/>
        <v>0</v>
      </c>
    </row>
    <row r="67" spans="1:7" hidden="1">
      <c r="A67" s="45" t="s">
        <v>51</v>
      </c>
      <c r="B67" s="39" t="s">
        <v>52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t="17.25" customHeight="1">
      <c r="A68" s="46" t="s">
        <v>53</v>
      </c>
      <c r="B68" s="47" t="s">
        <v>54</v>
      </c>
      <c r="C68" s="37">
        <v>3</v>
      </c>
      <c r="D68" s="37">
        <v>2.83134</v>
      </c>
      <c r="E68" s="34">
        <f t="shared" si="3"/>
        <v>94.378</v>
      </c>
      <c r="F68" s="34">
        <f t="shared" si="4"/>
        <v>-0.16866000000000003</v>
      </c>
    </row>
    <row r="69" spans="1:7" s="6" customFormat="1" ht="15.75" customHeight="1">
      <c r="A69" s="46" t="s">
        <v>210</v>
      </c>
      <c r="B69" s="47" t="s">
        <v>211</v>
      </c>
      <c r="C69" s="37">
        <v>2.8</v>
      </c>
      <c r="D69" s="37">
        <v>2.8</v>
      </c>
      <c r="E69" s="38">
        <f t="shared" si="3"/>
        <v>100</v>
      </c>
      <c r="F69" s="38">
        <f t="shared" si="4"/>
        <v>0</v>
      </c>
    </row>
    <row r="70" spans="1:7" s="6" customFormat="1" ht="15.75" customHeight="1">
      <c r="A70" s="46" t="s">
        <v>331</v>
      </c>
      <c r="B70" s="47" t="s">
        <v>385</v>
      </c>
      <c r="C70" s="37">
        <v>2</v>
      </c>
      <c r="D70" s="37">
        <v>2</v>
      </c>
      <c r="E70" s="38">
        <f>SUM(D70/C70*100)</f>
        <v>100</v>
      </c>
      <c r="F70" s="38">
        <f>SUM(D70-C70)</f>
        <v>0</v>
      </c>
    </row>
    <row r="71" spans="1:7" ht="15" customHeight="1">
      <c r="A71" s="30" t="s">
        <v>55</v>
      </c>
      <c r="B71" s="31" t="s">
        <v>56</v>
      </c>
      <c r="C71" s="48">
        <f>SUM(C72:C75)</f>
        <v>5183.3580400000001</v>
      </c>
      <c r="D71" s="48">
        <f>SUM(D72:D75)</f>
        <v>5128.8054899999997</v>
      </c>
      <c r="E71" s="34">
        <f t="shared" ref="E71:E86" si="5">SUM(D71/C71*100)</f>
        <v>98.947544244888775</v>
      </c>
      <c r="F71" s="34">
        <f t="shared" ref="F71:F86" si="6">SUM(D71-C71)</f>
        <v>-54.552550000000338</v>
      </c>
    </row>
    <row r="72" spans="1:7" s="6" customFormat="1" ht="17.25" hidden="1" customHeight="1">
      <c r="A72" s="35" t="s">
        <v>57</v>
      </c>
      <c r="B72" s="39" t="s">
        <v>58</v>
      </c>
      <c r="C72" s="49">
        <v>0</v>
      </c>
      <c r="D72" s="37">
        <v>0</v>
      </c>
      <c r="E72" s="38" t="e">
        <f t="shared" si="5"/>
        <v>#DIV/0!</v>
      </c>
      <c r="F72" s="38">
        <f t="shared" si="6"/>
        <v>0</v>
      </c>
      <c r="G72" s="50"/>
    </row>
    <row r="73" spans="1:7" ht="0.75" customHeight="1">
      <c r="A73" s="35" t="s">
        <v>59</v>
      </c>
      <c r="B73" s="39" t="s">
        <v>60</v>
      </c>
      <c r="C73" s="49">
        <v>0</v>
      </c>
      <c r="D73" s="37">
        <v>0</v>
      </c>
      <c r="E73" s="38" t="e">
        <f t="shared" si="5"/>
        <v>#DIV/0!</v>
      </c>
      <c r="F73" s="38">
        <f t="shared" si="6"/>
        <v>0</v>
      </c>
    </row>
    <row r="74" spans="1:7">
      <c r="A74" s="35" t="s">
        <v>61</v>
      </c>
      <c r="B74" s="39" t="s">
        <v>62</v>
      </c>
      <c r="C74" s="49">
        <v>5108.1980400000002</v>
      </c>
      <c r="D74" s="37">
        <v>5056.3054899999997</v>
      </c>
      <c r="E74" s="38">
        <f t="shared" si="5"/>
        <v>98.9841319856111</v>
      </c>
      <c r="F74" s="38">
        <f t="shared" si="6"/>
        <v>-51.892550000000483</v>
      </c>
    </row>
    <row r="75" spans="1:7" s="6" customFormat="1">
      <c r="A75" s="35" t="s">
        <v>63</v>
      </c>
      <c r="B75" s="39" t="s">
        <v>64</v>
      </c>
      <c r="C75" s="49">
        <v>75.16</v>
      </c>
      <c r="D75" s="37">
        <v>72.5</v>
      </c>
      <c r="E75" s="38">
        <f t="shared" si="5"/>
        <v>96.460883448642903</v>
      </c>
      <c r="F75" s="38">
        <f t="shared" si="6"/>
        <v>-2.6599999999999966</v>
      </c>
    </row>
    <row r="76" spans="1:7" ht="17.25" customHeight="1">
      <c r="A76" s="30" t="s">
        <v>65</v>
      </c>
      <c r="B76" s="31" t="s">
        <v>66</v>
      </c>
      <c r="C76" s="32">
        <f>SUM(C77:C79)</f>
        <v>4934.9865</v>
      </c>
      <c r="D76" s="32">
        <f>SUM(D77:D79)</f>
        <v>4797.1322</v>
      </c>
      <c r="E76" s="34">
        <f t="shared" si="5"/>
        <v>97.206592155824552</v>
      </c>
      <c r="F76" s="34">
        <f t="shared" si="6"/>
        <v>-137.85429999999997</v>
      </c>
    </row>
    <row r="77" spans="1:7" ht="0.75" hidden="1" customHeight="1">
      <c r="A77" s="35" t="s">
        <v>67</v>
      </c>
      <c r="B77" s="51" t="s">
        <v>68</v>
      </c>
      <c r="C77" s="37">
        <v>0</v>
      </c>
      <c r="D77" s="37">
        <v>0</v>
      </c>
      <c r="E77" s="38" t="e">
        <f t="shared" si="5"/>
        <v>#DIV/0!</v>
      </c>
      <c r="F77" s="38">
        <f t="shared" si="6"/>
        <v>0</v>
      </c>
    </row>
    <row r="78" spans="1:7" ht="14.25" customHeight="1">
      <c r="A78" s="35" t="s">
        <v>69</v>
      </c>
      <c r="B78" s="51" t="s">
        <v>70</v>
      </c>
      <c r="C78" s="37">
        <v>3080.0614999999998</v>
      </c>
      <c r="D78" s="37">
        <v>3042.5770900000002</v>
      </c>
      <c r="E78" s="38">
        <f t="shared" si="5"/>
        <v>98.782998001825632</v>
      </c>
      <c r="F78" s="38">
        <f t="shared" si="6"/>
        <v>-37.484409999999571</v>
      </c>
    </row>
    <row r="79" spans="1:7" s="6" customFormat="1">
      <c r="A79" s="35" t="s">
        <v>71</v>
      </c>
      <c r="B79" s="39" t="s">
        <v>72</v>
      </c>
      <c r="C79" s="37">
        <v>1854.925</v>
      </c>
      <c r="D79" s="37">
        <v>1754.55511</v>
      </c>
      <c r="E79" s="38">
        <f t="shared" si="5"/>
        <v>94.589005485396981</v>
      </c>
      <c r="F79" s="38">
        <f t="shared" si="6"/>
        <v>-100.36988999999994</v>
      </c>
    </row>
    <row r="80" spans="1:7">
      <c r="A80" s="30" t="s">
        <v>81</v>
      </c>
      <c r="B80" s="31" t="s">
        <v>82</v>
      </c>
      <c r="C80" s="32">
        <f>C81</f>
        <v>2312.252</v>
      </c>
      <c r="D80" s="32">
        <f>D81</f>
        <v>2312.2264300000002</v>
      </c>
      <c r="E80" s="34">
        <f t="shared" si="5"/>
        <v>99.998894151675515</v>
      </c>
      <c r="F80" s="34">
        <f t="shared" si="6"/>
        <v>-2.5569999999788706E-2</v>
      </c>
    </row>
    <row r="81" spans="1:6" s="6" customFormat="1" ht="15" customHeight="1">
      <c r="A81" s="35" t="s">
        <v>83</v>
      </c>
      <c r="B81" s="39" t="s">
        <v>225</v>
      </c>
      <c r="C81" s="37">
        <v>2312.252</v>
      </c>
      <c r="D81" s="37">
        <v>2312.2264300000002</v>
      </c>
      <c r="E81" s="38">
        <f t="shared" si="5"/>
        <v>99.998894151675515</v>
      </c>
      <c r="F81" s="38">
        <f t="shared" si="6"/>
        <v>-2.5569999999788706E-2</v>
      </c>
    </row>
    <row r="82" spans="1:6" ht="20.25" hidden="1" customHeight="1">
      <c r="A82" s="52">
        <v>1000</v>
      </c>
      <c r="B82" s="31" t="s">
        <v>84</v>
      </c>
      <c r="C82" s="32">
        <f>SUM(C83:C86)</f>
        <v>0</v>
      </c>
      <c r="D82" s="32">
        <f>SUM(D83:D86)</f>
        <v>0</v>
      </c>
      <c r="E82" s="34" t="e">
        <f t="shared" si="5"/>
        <v>#DIV/0!</v>
      </c>
      <c r="F82" s="34">
        <f t="shared" si="6"/>
        <v>0</v>
      </c>
    </row>
    <row r="83" spans="1:6" ht="18" hidden="1" customHeight="1">
      <c r="A83" s="53">
        <v>1001</v>
      </c>
      <c r="B83" s="54" t="s">
        <v>85</v>
      </c>
      <c r="C83" s="37">
        <v>0</v>
      </c>
      <c r="D83" s="37">
        <v>0</v>
      </c>
      <c r="E83" s="38" t="e">
        <f t="shared" si="5"/>
        <v>#DIV/0!</v>
      </c>
      <c r="F83" s="38">
        <f t="shared" si="6"/>
        <v>0</v>
      </c>
    </row>
    <row r="84" spans="1:6" ht="17.25" hidden="1" customHeight="1">
      <c r="A84" s="53">
        <v>1003</v>
      </c>
      <c r="B84" s="54" t="s">
        <v>86</v>
      </c>
      <c r="C84" s="37">
        <v>0</v>
      </c>
      <c r="D84" s="37">
        <v>0</v>
      </c>
      <c r="E84" s="38" t="e">
        <f t="shared" si="5"/>
        <v>#DIV/0!</v>
      </c>
      <c r="F84" s="38">
        <f t="shared" si="6"/>
        <v>0</v>
      </c>
    </row>
    <row r="85" spans="1:6" ht="17.25" hidden="1" customHeight="1">
      <c r="A85" s="53">
        <v>1004</v>
      </c>
      <c r="B85" s="54" t="s">
        <v>87</v>
      </c>
      <c r="C85" s="37">
        <v>0</v>
      </c>
      <c r="D85" s="55">
        <v>0</v>
      </c>
      <c r="E85" s="38" t="e">
        <f t="shared" si="5"/>
        <v>#DIV/0!</v>
      </c>
      <c r="F85" s="38">
        <f t="shared" si="6"/>
        <v>0</v>
      </c>
    </row>
    <row r="86" spans="1:6" ht="21.75" hidden="1" customHeight="1">
      <c r="A86" s="35" t="s">
        <v>88</v>
      </c>
      <c r="B86" s="39" t="s">
        <v>89</v>
      </c>
      <c r="C86" s="37">
        <v>0</v>
      </c>
      <c r="D86" s="37"/>
      <c r="E86" s="38" t="e">
        <f t="shared" si="5"/>
        <v>#DIV/0!</v>
      </c>
      <c r="F86" s="38">
        <f t="shared" si="6"/>
        <v>0</v>
      </c>
    </row>
    <row r="87" spans="1:6">
      <c r="A87" s="30" t="s">
        <v>90</v>
      </c>
      <c r="B87" s="31" t="s">
        <v>91</v>
      </c>
      <c r="C87" s="32">
        <f>C88+C89+C90+C91+C92</f>
        <v>0</v>
      </c>
      <c r="D87" s="32">
        <f>D88+D89+D90+D91+D92</f>
        <v>0</v>
      </c>
      <c r="E87" s="38" t="e">
        <f t="shared" ref="E87:E97" si="7">SUM(D87/C87*100)</f>
        <v>#DIV/0!</v>
      </c>
      <c r="F87" s="22">
        <f>F88+F89+F90+F91+F92</f>
        <v>0</v>
      </c>
    </row>
    <row r="88" spans="1:6" ht="15.75" customHeight="1">
      <c r="A88" s="35" t="s">
        <v>92</v>
      </c>
      <c r="B88" s="39" t="s">
        <v>93</v>
      </c>
      <c r="C88" s="37">
        <v>0</v>
      </c>
      <c r="D88" s="37">
        <v>0</v>
      </c>
      <c r="E88" s="38" t="e">
        <f t="shared" si="7"/>
        <v>#DIV/0!</v>
      </c>
      <c r="F88" s="38">
        <f>SUM(D88-C88)</f>
        <v>0</v>
      </c>
    </row>
    <row r="89" spans="1:6" ht="15" hidden="1" customHeight="1">
      <c r="A89" s="35" t="s">
        <v>94</v>
      </c>
      <c r="B89" s="39" t="s">
        <v>95</v>
      </c>
      <c r="C89" s="37"/>
      <c r="D89" s="37"/>
      <c r="E89" s="38" t="e">
        <f t="shared" si="7"/>
        <v>#DIV/0!</v>
      </c>
      <c r="F89" s="38">
        <f>SUM(D89-C89)</f>
        <v>0</v>
      </c>
    </row>
    <row r="90" spans="1:6" ht="15" hidden="1" customHeight="1">
      <c r="A90" s="35" t="s">
        <v>96</v>
      </c>
      <c r="B90" s="39" t="s">
        <v>97</v>
      </c>
      <c r="C90" s="37"/>
      <c r="D90" s="37"/>
      <c r="E90" s="38" t="e">
        <f t="shared" si="7"/>
        <v>#DIV/0!</v>
      </c>
      <c r="F90" s="38"/>
    </row>
    <row r="91" spans="1:6" ht="15" hidden="1" customHeight="1">
      <c r="A91" s="35" t="s">
        <v>98</v>
      </c>
      <c r="B91" s="39" t="s">
        <v>99</v>
      </c>
      <c r="C91" s="37"/>
      <c r="D91" s="37"/>
      <c r="E91" s="38" t="e">
        <f t="shared" si="7"/>
        <v>#DIV/0!</v>
      </c>
      <c r="F91" s="38"/>
    </row>
    <row r="92" spans="1:6" s="6" customFormat="1" ht="15" hidden="1" customHeight="1">
      <c r="A92" s="35" t="s">
        <v>100</v>
      </c>
      <c r="B92" s="39" t="s">
        <v>101</v>
      </c>
      <c r="C92" s="37"/>
      <c r="D92" s="37"/>
      <c r="E92" s="38" t="e">
        <f t="shared" si="7"/>
        <v>#DIV/0!</v>
      </c>
      <c r="F92" s="38"/>
    </row>
    <row r="93" spans="1:6" ht="18.75" hidden="1" customHeight="1">
      <c r="A93" s="52">
        <v>1400</v>
      </c>
      <c r="B93" s="56" t="s">
        <v>109</v>
      </c>
      <c r="C93" s="48">
        <f>C94+C95+C96</f>
        <v>0</v>
      </c>
      <c r="D93" s="48">
        <f>SUM(D94:D96)</f>
        <v>0</v>
      </c>
      <c r="E93" s="34" t="e">
        <f t="shared" si="7"/>
        <v>#DIV/0!</v>
      </c>
      <c r="F93" s="34">
        <f>SUM(D93-C93)</f>
        <v>0</v>
      </c>
    </row>
    <row r="94" spans="1:6" ht="18" hidden="1" customHeight="1">
      <c r="A94" s="53">
        <v>1401</v>
      </c>
      <c r="B94" s="54" t="s">
        <v>110</v>
      </c>
      <c r="C94" s="49"/>
      <c r="D94" s="37"/>
      <c r="E94" s="38" t="e">
        <f t="shared" si="7"/>
        <v>#DIV/0!</v>
      </c>
      <c r="F94" s="38">
        <f>SUM(D94-C94)</f>
        <v>0</v>
      </c>
    </row>
    <row r="95" spans="1:6" ht="18" hidden="1" customHeight="1">
      <c r="A95" s="53">
        <v>1402</v>
      </c>
      <c r="B95" s="54" t="s">
        <v>111</v>
      </c>
      <c r="C95" s="49"/>
      <c r="D95" s="37"/>
      <c r="E95" s="38" t="e">
        <f t="shared" si="7"/>
        <v>#DIV/0!</v>
      </c>
      <c r="F95" s="38">
        <f>SUM(D95-C95)</f>
        <v>0</v>
      </c>
    </row>
    <row r="96" spans="1:6" s="6" customFormat="1" ht="18" hidden="1" customHeight="1">
      <c r="A96" s="53">
        <v>1403</v>
      </c>
      <c r="B96" s="54" t="s">
        <v>112</v>
      </c>
      <c r="C96" s="49"/>
      <c r="D96" s="37"/>
      <c r="E96" s="38" t="e">
        <f t="shared" si="7"/>
        <v>#DIV/0!</v>
      </c>
      <c r="F96" s="38">
        <f>SUM(D96-C96)</f>
        <v>0</v>
      </c>
    </row>
    <row r="97" spans="1:6" ht="15" customHeight="1">
      <c r="A97" s="52"/>
      <c r="B97" s="57" t="s">
        <v>113</v>
      </c>
      <c r="C97" s="243">
        <f>C55+C63+C65+C71+C76+C80+C82+C87+C93</f>
        <v>15075.563150000002</v>
      </c>
      <c r="D97" s="243">
        <f>D55+D63+D65+D71+D76+D80+D82+D87+D93</f>
        <v>14810.0149</v>
      </c>
      <c r="E97" s="34">
        <f t="shared" si="7"/>
        <v>98.238551705446568</v>
      </c>
      <c r="F97" s="34">
        <f>SUM(D97-C97)</f>
        <v>-265.54825000000164</v>
      </c>
    </row>
    <row r="98" spans="1:6" s="65" customFormat="1" ht="22.5" customHeight="1">
      <c r="A98" s="63" t="s">
        <v>114</v>
      </c>
      <c r="B98" s="63"/>
      <c r="C98" s="178"/>
      <c r="D98" s="178"/>
    </row>
    <row r="99" spans="1:6" ht="16.5" customHeight="1">
      <c r="A99" s="66" t="s">
        <v>115</v>
      </c>
      <c r="B99" s="66"/>
      <c r="C99" s="178" t="s">
        <v>116</v>
      </c>
      <c r="D99" s="178"/>
      <c r="E99" s="65"/>
      <c r="F99" s="65"/>
    </row>
    <row r="100" spans="1:6" ht="20.25" customHeight="1">
      <c r="C100" s="118"/>
    </row>
    <row r="101" spans="1:6" ht="13.5" customHeight="1"/>
    <row r="102" spans="1:6" ht="5.25" customHeight="1"/>
    <row r="142" hidden="1"/>
  </sheetData>
  <customSheetViews>
    <customSheetView guid="{61528DAC-5C4C-48F4-ADE2-8A724B05A086}" scale="70" showPageBreaks="1" hiddenRows="1" state="hidden" view="pageBreakPreview" topLeftCell="A25">
      <selection activeCell="C88" sqref="C88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5C539BE6-C8E0-453F-AB5E-9E58094195EA}" scale="70" showPageBreaks="1" hiddenRows="1" view="pageBreakPreview" topLeftCell="A25">
      <selection activeCell="D88" sqref="D88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42584DC0-1D41-4C93-9B38-C388E7B8DAC4}" scale="70" showPageBreaks="1" hiddenRows="1" view="pageBreakPreview" topLeftCell="A53">
      <selection activeCell="C74" sqref="C74"/>
      <pageMargins left="0.70866141732283472" right="0.70866141732283472" top="0.74803149606299213" bottom="0.74803149606299213" header="0.31496062992125984" footer="0.31496062992125984"/>
      <pageSetup paperSize="9" scale="65" orientation="portrait" r:id="rId3"/>
    </customSheetView>
    <customSheetView guid="{A54C432C-6C68-4B53-A75C-446EB3A61B2B}" scale="70" showPageBreaks="1" hiddenRows="1" view="pageBreakPreview" topLeftCell="A47">
      <selection activeCell="G51" sqref="G51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1A52382B-3765-4E8C-903F-6B8919B7242E}" hiddenRows="1">
      <selection activeCell="A70" sqref="A70:XFD70"/>
      <pageMargins left="0.7" right="0.7" top="0.75" bottom="0.75" header="0.3" footer="0.3"/>
      <pageSetup paperSize="9" scale="54" orientation="portrait" r:id="rId5"/>
    </customSheetView>
    <customSheetView guid="{B31C8DB7-3E78-4144-A6B5-8DE36DE63F0E}" hiddenRows="1" topLeftCell="A15">
      <selection activeCell="D31" sqref="D31"/>
      <pageMargins left="0.7" right="0.7" top="0.75" bottom="0.75" header="0.3" footer="0.3"/>
      <pageSetup paperSize="9" scale="54" orientation="portrait" r:id="rId6"/>
    </customSheetView>
    <customSheetView guid="{5BFCA170-DEAE-4D2C-98A0-1E68B427AC01}" showPageBreaks="1" hiddenRows="1" topLeftCell="A48">
      <selection activeCell="C96" sqref="C96"/>
      <pageMargins left="0.7" right="0.7" top="0.75" bottom="0.75" header="0.3" footer="0.3"/>
      <pageSetup paperSize="9" scale="54" orientation="portrait" r:id="rId7"/>
    </customSheetView>
    <customSheetView guid="{B30CE22D-C12F-4E12-8BB9-3AAE0A6991CC}" scale="70" showPageBreaks="1" hiddenRows="1" view="pageBreakPreview">
      <selection activeCell="C46" sqref="C46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42" orientation="portrait" r:id="rId9"/>
    </customSheetView>
    <customSheetView guid="{3DCB9AAA-F09C-4EA6-B992-F93E466D374A}" hiddenRows="1" topLeftCell="A50">
      <selection activeCell="B100" sqref="B100"/>
      <pageMargins left="0.7" right="0.7" top="0.75" bottom="0.75" header="0.3" footer="0.3"/>
      <pageSetup paperSize="9" scale="54" orientation="portrait" r:id="rId10"/>
    </customSheetView>
    <customSheetView guid="{F85EE840-0C31-454A-8951-832C2E9E0600}" scale="70" showPageBreaks="1" hiddenRows="1" state="hidden" view="pageBreakPreview" topLeftCell="A40">
      <selection activeCell="C97" sqref="C97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  <customSheetView guid="{F1E84C44-1ACD-474A-BDE0-C7088DB6C590}" scale="70" showPageBreaks="1" hiddenRows="1" state="hidden" view="pageBreakPreview" topLeftCell="A25">
      <selection activeCell="C88" sqref="C88"/>
      <pageMargins left="0.70866141732283472" right="0.70866141732283472" top="0.74803149606299213" bottom="0.74803149606299213" header="0.31496062992125984" footer="0.31496062992125984"/>
      <pageSetup paperSize="9" scale="60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3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8"/>
  <dimension ref="A1:G142"/>
  <sheetViews>
    <sheetView view="pageBreakPreview" topLeftCell="A31" zoomScale="70" zoomScaleNormal="100" zoomScaleSheetLayoutView="70" workbookViewId="0">
      <selection activeCell="C90" sqref="C90"/>
    </sheetView>
  </sheetViews>
  <sheetFormatPr defaultRowHeight="15.75"/>
  <cols>
    <col min="1" max="1" width="14.7109375" style="58" customWidth="1"/>
    <col min="2" max="2" width="58.140625" style="59" customWidth="1"/>
    <col min="3" max="3" width="16.85546875" style="62" customWidth="1"/>
    <col min="4" max="4" width="16.42578125" style="62" customWidth="1"/>
    <col min="5" max="5" width="12.5703125" style="62" customWidth="1"/>
    <col min="6" max="6" width="13.7109375" style="62" customWidth="1"/>
    <col min="7" max="7" width="19.1406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95" t="s">
        <v>422</v>
      </c>
      <c r="B1" s="595"/>
      <c r="C1" s="595"/>
      <c r="D1" s="595"/>
      <c r="E1" s="595"/>
      <c r="F1" s="595"/>
    </row>
    <row r="2" spans="1:6">
      <c r="A2" s="595"/>
      <c r="B2" s="595"/>
      <c r="C2" s="595"/>
      <c r="D2" s="595"/>
      <c r="E2" s="595"/>
      <c r="F2" s="595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C5+C12+C14+C17+C20+C7</f>
        <v>5784.1004000000003</v>
      </c>
      <c r="D4" s="5">
        <f>D5+D12+D14+D7+D20+D17</f>
        <v>5365.8486599999997</v>
      </c>
      <c r="E4" s="5">
        <f>SUM(D4/C4*100)</f>
        <v>92.76894052530622</v>
      </c>
      <c r="F4" s="5">
        <f>SUM(D4-C4)</f>
        <v>-418.25174000000061</v>
      </c>
    </row>
    <row r="5" spans="1:6" s="6" customFormat="1">
      <c r="A5" s="68">
        <v>1010000000</v>
      </c>
      <c r="B5" s="67" t="s">
        <v>5</v>
      </c>
      <c r="C5" s="5">
        <f>C6</f>
        <v>2181</v>
      </c>
      <c r="D5" s="5">
        <f>D6</f>
        <v>2334.3494999999998</v>
      </c>
      <c r="E5" s="5">
        <f t="shared" ref="E5:E51" si="0">SUM(D5/C5*100)</f>
        <v>107.03115543328747</v>
      </c>
      <c r="F5" s="5">
        <f t="shared" ref="F5:F51" si="1">SUM(D5-C5)</f>
        <v>153.34949999999981</v>
      </c>
    </row>
    <row r="6" spans="1:6">
      <c r="A6" s="7">
        <v>1010200001</v>
      </c>
      <c r="B6" s="8" t="s">
        <v>220</v>
      </c>
      <c r="C6" s="90">
        <v>2181</v>
      </c>
      <c r="D6" s="10">
        <v>2334.3494999999998</v>
      </c>
      <c r="E6" s="9">
        <f t="shared" ref="E6:E11" si="2">SUM(D6/C6*100)</f>
        <v>107.03115543328747</v>
      </c>
      <c r="F6" s="9">
        <f t="shared" si="1"/>
        <v>153.34949999999981</v>
      </c>
    </row>
    <row r="7" spans="1:6">
      <c r="A7" s="3">
        <v>1030200001</v>
      </c>
      <c r="B7" s="13" t="s">
        <v>258</v>
      </c>
      <c r="C7" s="5">
        <f>C8+C10+C9</f>
        <v>557.10040000000004</v>
      </c>
      <c r="D7" s="5">
        <f>D8+D9+D10+D11</f>
        <v>540.43851999999993</v>
      </c>
      <c r="E7" s="9">
        <f t="shared" si="2"/>
        <v>97.00917823789031</v>
      </c>
      <c r="F7" s="9">
        <f t="shared" si="1"/>
        <v>-16.66188000000011</v>
      </c>
    </row>
    <row r="8" spans="1:6">
      <c r="A8" s="7">
        <v>1030223001</v>
      </c>
      <c r="B8" s="8" t="s">
        <v>261</v>
      </c>
      <c r="C8" s="9">
        <v>270.49939999999998</v>
      </c>
      <c r="D8" s="10">
        <v>270.92563000000001</v>
      </c>
      <c r="E8" s="9">
        <f t="shared" si="2"/>
        <v>100.15757151402185</v>
      </c>
      <c r="F8" s="9">
        <f t="shared" si="1"/>
        <v>0.42623000000003231</v>
      </c>
    </row>
    <row r="9" spans="1:6">
      <c r="A9" s="7">
        <v>1030224001</v>
      </c>
      <c r="B9" s="8" t="s">
        <v>267</v>
      </c>
      <c r="C9" s="9">
        <v>1.8280000000000001</v>
      </c>
      <c r="D9" s="10">
        <v>1.4634100000000001</v>
      </c>
      <c r="E9" s="9">
        <f t="shared" si="2"/>
        <v>80.055251641137858</v>
      </c>
      <c r="F9" s="9">
        <f t="shared" si="1"/>
        <v>-0.36458999999999997</v>
      </c>
    </row>
    <row r="10" spans="1:6">
      <c r="A10" s="7">
        <v>1030225001</v>
      </c>
      <c r="B10" s="8" t="s">
        <v>260</v>
      </c>
      <c r="C10" s="9">
        <v>284.77300000000002</v>
      </c>
      <c r="D10" s="10">
        <v>299.13249999999999</v>
      </c>
      <c r="E10" s="9">
        <f t="shared" si="2"/>
        <v>105.04243730971685</v>
      </c>
      <c r="F10" s="9">
        <f t="shared" si="1"/>
        <v>14.359499999999969</v>
      </c>
    </row>
    <row r="11" spans="1:6">
      <c r="A11" s="7">
        <v>1030226001</v>
      </c>
      <c r="B11" s="8" t="s">
        <v>269</v>
      </c>
      <c r="C11" s="9">
        <v>0</v>
      </c>
      <c r="D11" s="10">
        <v>-31.083020000000001</v>
      </c>
      <c r="E11" s="9" t="e">
        <f t="shared" si="2"/>
        <v>#DIV/0!</v>
      </c>
      <c r="F11" s="9">
        <f t="shared" si="1"/>
        <v>-31.083020000000001</v>
      </c>
    </row>
    <row r="12" spans="1:6" s="6" customFormat="1" ht="15" customHeight="1">
      <c r="A12" s="68">
        <v>1050000000</v>
      </c>
      <c r="B12" s="67" t="s">
        <v>6</v>
      </c>
      <c r="C12" s="5">
        <f>SUM(C13:C13)</f>
        <v>80</v>
      </c>
      <c r="D12" s="5">
        <f>SUM(D13:D13)</f>
        <v>53.986499999999999</v>
      </c>
      <c r="E12" s="5">
        <f t="shared" si="0"/>
        <v>67.483125000000001</v>
      </c>
      <c r="F12" s="5">
        <f t="shared" si="1"/>
        <v>-26.013500000000001</v>
      </c>
    </row>
    <row r="13" spans="1:6" ht="15.75" customHeight="1">
      <c r="A13" s="7">
        <v>1050300000</v>
      </c>
      <c r="B13" s="11" t="s">
        <v>221</v>
      </c>
      <c r="C13" s="12">
        <v>80</v>
      </c>
      <c r="D13" s="10">
        <v>53.986499999999999</v>
      </c>
      <c r="E13" s="9">
        <f t="shared" si="0"/>
        <v>67.483125000000001</v>
      </c>
      <c r="F13" s="9">
        <f t="shared" si="1"/>
        <v>-26.013500000000001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2966</v>
      </c>
      <c r="D14" s="5">
        <f>D15+D16</f>
        <v>2437.0741399999997</v>
      </c>
      <c r="E14" s="5">
        <f t="shared" si="0"/>
        <v>82.16703101820633</v>
      </c>
      <c r="F14" s="5">
        <f t="shared" si="1"/>
        <v>-528.92586000000028</v>
      </c>
    </row>
    <row r="15" spans="1:6" s="6" customFormat="1" ht="15" customHeight="1">
      <c r="A15" s="7">
        <v>1060100000</v>
      </c>
      <c r="B15" s="11" t="s">
        <v>238</v>
      </c>
      <c r="C15" s="9">
        <v>1266</v>
      </c>
      <c r="D15" s="10">
        <v>1456.0142499999999</v>
      </c>
      <c r="E15" s="9">
        <f t="shared" si="0"/>
        <v>115.00902448657186</v>
      </c>
      <c r="F15" s="9">
        <f>SUM(D15-C15)</f>
        <v>190.01424999999995</v>
      </c>
    </row>
    <row r="16" spans="1:6" ht="17.25" customHeight="1">
      <c r="A16" s="7">
        <v>1060600000</v>
      </c>
      <c r="B16" s="11" t="s">
        <v>7</v>
      </c>
      <c r="C16" s="9">
        <v>1700</v>
      </c>
      <c r="D16" s="10">
        <v>981.05989</v>
      </c>
      <c r="E16" s="9">
        <f t="shared" si="0"/>
        <v>57.709405294117644</v>
      </c>
      <c r="F16" s="9">
        <f t="shared" si="1"/>
        <v>-718.94011</v>
      </c>
    </row>
    <row r="17" spans="1:6" s="6" customFormat="1" ht="0.75" hidden="1" customHeight="1">
      <c r="A17" s="3">
        <v>1080000000</v>
      </c>
      <c r="B17" s="4" t="s">
        <v>10</v>
      </c>
      <c r="C17" s="5">
        <f>C18</f>
        <v>0</v>
      </c>
      <c r="D17" s="5">
        <f>D18</f>
        <v>0</v>
      </c>
      <c r="E17" s="5" t="e">
        <f t="shared" si="0"/>
        <v>#DIV/0!</v>
      </c>
      <c r="F17" s="5">
        <f t="shared" si="1"/>
        <v>0</v>
      </c>
    </row>
    <row r="18" spans="1:6" ht="15.75" hidden="1" customHeight="1">
      <c r="A18" s="7">
        <v>1080400001</v>
      </c>
      <c r="B18" s="8" t="s">
        <v>219</v>
      </c>
      <c r="C18" s="9">
        <v>0</v>
      </c>
      <c r="D18" s="10">
        <v>0</v>
      </c>
      <c r="E18" s="9" t="e">
        <f t="shared" si="0"/>
        <v>#DIV/0!</v>
      </c>
      <c r="F18" s="9">
        <f t="shared" si="1"/>
        <v>0</v>
      </c>
    </row>
    <row r="19" spans="1:6" ht="47.25" hidden="1" customHeight="1">
      <c r="A19" s="7">
        <v>1080714001</v>
      </c>
      <c r="B19" s="8" t="s">
        <v>11</v>
      </c>
      <c r="C19" s="9">
        <v>0</v>
      </c>
      <c r="D19" s="10">
        <v>0</v>
      </c>
      <c r="E19" s="9" t="e">
        <f t="shared" si="0"/>
        <v>#DIV/0!</v>
      </c>
      <c r="F19" s="9">
        <f t="shared" si="1"/>
        <v>0</v>
      </c>
    </row>
    <row r="20" spans="1:6" s="15" customFormat="1" ht="29.25" hidden="1" customHeight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0.75" hidden="1" customHeight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8.75" hidden="1" customHeight="1">
      <c r="A22" s="7">
        <v>1090400000</v>
      </c>
      <c r="B22" s="8" t="s">
        <v>224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1.5" hidden="1" customHeight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6.5" hidden="1" customHeight="1">
      <c r="A24" s="7">
        <v>1090700000</v>
      </c>
      <c r="B24" s="8" t="s">
        <v>121</v>
      </c>
      <c r="C24" s="9">
        <v>0</v>
      </c>
      <c r="D24" s="10">
        <v>0</v>
      </c>
      <c r="E24" s="9" t="e">
        <f t="shared" si="0"/>
        <v>#DIV/0!</v>
      </c>
      <c r="F24" s="9">
        <f t="shared" si="1"/>
        <v>0</v>
      </c>
    </row>
    <row r="25" spans="1:6" s="6" customFormat="1" ht="20.25" customHeight="1">
      <c r="A25" s="3"/>
      <c r="B25" s="4" t="s">
        <v>12</v>
      </c>
      <c r="C25" s="5">
        <f>C26+C29+C31+C34+C36</f>
        <v>210.66771</v>
      </c>
      <c r="D25" s="5">
        <f>D26+D29+D31+D34+D36</f>
        <v>760.69497999999999</v>
      </c>
      <c r="E25" s="5">
        <f t="shared" si="0"/>
        <v>361.08760094273583</v>
      </c>
      <c r="F25" s="5">
        <f t="shared" si="1"/>
        <v>550.02727000000004</v>
      </c>
    </row>
    <row r="26" spans="1:6" s="6" customFormat="1" ht="32.25" customHeight="1">
      <c r="A26" s="68">
        <v>1110000000</v>
      </c>
      <c r="B26" s="69" t="s">
        <v>122</v>
      </c>
      <c r="C26" s="5">
        <f>C27+C28</f>
        <v>0</v>
      </c>
      <c r="D26" s="5">
        <f>D27+D28</f>
        <v>0</v>
      </c>
      <c r="E26" s="5" t="e">
        <f t="shared" si="0"/>
        <v>#DIV/0!</v>
      </c>
      <c r="F26" s="5">
        <f t="shared" si="1"/>
        <v>0</v>
      </c>
    </row>
    <row r="27" spans="1:6" ht="17.25" hidden="1" customHeight="1">
      <c r="A27" s="16">
        <v>1110502501</v>
      </c>
      <c r="B27" s="17" t="s">
        <v>217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>
      <c r="A28" s="7">
        <v>1110503505</v>
      </c>
      <c r="B28" s="11" t="s">
        <v>216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29.25">
      <c r="A29" s="68">
        <v>1130000000</v>
      </c>
      <c r="B29" s="69" t="s">
        <v>124</v>
      </c>
      <c r="C29" s="5">
        <f>C30</f>
        <v>0</v>
      </c>
      <c r="D29" s="5">
        <f>D30</f>
        <v>70</v>
      </c>
      <c r="E29" s="5" t="e">
        <f t="shared" si="0"/>
        <v>#DIV/0!</v>
      </c>
      <c r="F29" s="5">
        <f t="shared" si="1"/>
        <v>70</v>
      </c>
    </row>
    <row r="30" spans="1:6" ht="18" customHeight="1">
      <c r="A30" s="7">
        <v>1130299000</v>
      </c>
      <c r="B30" s="8" t="s">
        <v>399</v>
      </c>
      <c r="C30" s="9">
        <v>0</v>
      </c>
      <c r="D30" s="10">
        <v>70</v>
      </c>
      <c r="E30" s="9" t="e">
        <f t="shared" si="0"/>
        <v>#DIV/0!</v>
      </c>
      <c r="F30" s="9">
        <f t="shared" si="1"/>
        <v>70</v>
      </c>
    </row>
    <row r="31" spans="1:6" ht="17.25" customHeight="1">
      <c r="A31" s="70">
        <v>1140000000</v>
      </c>
      <c r="B31" s="71" t="s">
        <v>125</v>
      </c>
      <c r="C31" s="5">
        <f>C32+C33</f>
        <v>0</v>
      </c>
      <c r="D31" s="5">
        <f>D32+D33</f>
        <v>15.811</v>
      </c>
      <c r="E31" s="5" t="e">
        <f t="shared" si="0"/>
        <v>#DIV/0!</v>
      </c>
      <c r="F31" s="5">
        <f t="shared" si="1"/>
        <v>15.811</v>
      </c>
    </row>
    <row r="32" spans="1:6" ht="17.25" customHeight="1">
      <c r="A32" s="16">
        <v>1140200000</v>
      </c>
      <c r="B32" s="18" t="s">
        <v>126</v>
      </c>
      <c r="C32" s="9">
        <v>0</v>
      </c>
      <c r="D32" s="10">
        <v>15.811</v>
      </c>
      <c r="E32" s="9" t="e">
        <f t="shared" si="0"/>
        <v>#DIV/0!</v>
      </c>
      <c r="F32" s="9">
        <f t="shared" si="1"/>
        <v>15.811</v>
      </c>
    </row>
    <row r="33" spans="1:7" ht="18" customHeight="1">
      <c r="A33" s="7">
        <v>1140600000</v>
      </c>
      <c r="B33" s="8" t="s">
        <v>214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>
      <c r="A34" s="3">
        <v>1160000000</v>
      </c>
      <c r="B34" s="13" t="s">
        <v>236</v>
      </c>
      <c r="C34" s="5">
        <f>C35</f>
        <v>0</v>
      </c>
      <c r="D34" s="14">
        <f>D35</f>
        <v>0</v>
      </c>
      <c r="E34" s="5" t="e">
        <f t="shared" si="0"/>
        <v>#DIV/0!</v>
      </c>
      <c r="F34" s="5">
        <f t="shared" si="1"/>
        <v>0</v>
      </c>
    </row>
    <row r="35" spans="1:7" ht="47.25">
      <c r="A35" s="7">
        <v>1163305010</v>
      </c>
      <c r="B35" s="8" t="s">
        <v>251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20.25" customHeight="1">
      <c r="A36" s="3">
        <v>1170000000</v>
      </c>
      <c r="B36" s="13" t="s">
        <v>128</v>
      </c>
      <c r="C36" s="5">
        <f>C37+C38</f>
        <v>210.66771</v>
      </c>
      <c r="D36" s="5">
        <f>D37+D38</f>
        <v>674.88397999999995</v>
      </c>
      <c r="E36" s="5">
        <v>0</v>
      </c>
      <c r="F36" s="5">
        <f t="shared" si="1"/>
        <v>464.21626999999995</v>
      </c>
    </row>
    <row r="37" spans="1:7" ht="15" customHeight="1">
      <c r="A37" s="7">
        <v>1170105005</v>
      </c>
      <c r="B37" s="8" t="s">
        <v>15</v>
      </c>
      <c r="C37" s="9">
        <v>0</v>
      </c>
      <c r="D37" s="9">
        <v>0</v>
      </c>
      <c r="E37" s="9">
        <v>0</v>
      </c>
      <c r="F37" s="9">
        <f t="shared" si="1"/>
        <v>0</v>
      </c>
    </row>
    <row r="38" spans="1:7" ht="15" customHeight="1">
      <c r="A38" s="7">
        <v>1171503010</v>
      </c>
      <c r="B38" s="11" t="s">
        <v>407</v>
      </c>
      <c r="C38" s="9">
        <v>210.66771</v>
      </c>
      <c r="D38" s="10">
        <v>674.88397999999995</v>
      </c>
      <c r="E38" s="9">
        <v>0</v>
      </c>
      <c r="F38" s="9">
        <f t="shared" si="1"/>
        <v>464.21626999999995</v>
      </c>
    </row>
    <row r="39" spans="1:7" s="6" customFormat="1" ht="18" customHeight="1">
      <c r="A39" s="3">
        <v>1000000000</v>
      </c>
      <c r="B39" s="4" t="s">
        <v>16</v>
      </c>
      <c r="C39" s="125">
        <f>SUM(C4,C25)</f>
        <v>5994.76811</v>
      </c>
      <c r="D39" s="125">
        <f>D4+D25</f>
        <v>6126.5436399999999</v>
      </c>
      <c r="E39" s="5">
        <f t="shared" si="0"/>
        <v>102.19817560215854</v>
      </c>
      <c r="F39" s="5">
        <f t="shared" si="1"/>
        <v>131.77552999999989</v>
      </c>
    </row>
    <row r="40" spans="1:7" s="6" customFormat="1">
      <c r="A40" s="3">
        <v>2000000000</v>
      </c>
      <c r="B40" s="4" t="s">
        <v>17</v>
      </c>
      <c r="C40" s="224">
        <f>C41+C43+C45+C46+C47+C49+C42+C44+C48</f>
        <v>23611.258590000005</v>
      </c>
      <c r="D40" s="397">
        <f>D41+D43+D45+D46+D47+D49+D42+D48</f>
        <v>11525.579339999998</v>
      </c>
      <c r="E40" s="5">
        <f t="shared" si="0"/>
        <v>48.813913481432905</v>
      </c>
      <c r="F40" s="5">
        <f t="shared" si="1"/>
        <v>-12085.679250000007</v>
      </c>
      <c r="G40" s="19"/>
    </row>
    <row r="41" spans="1:7" ht="17.25" customHeight="1">
      <c r="A41" s="16">
        <v>2021000000</v>
      </c>
      <c r="B41" s="17" t="s">
        <v>18</v>
      </c>
      <c r="C41" s="12">
        <v>8286.2999999999993</v>
      </c>
      <c r="D41" s="20">
        <v>8286.2999999999993</v>
      </c>
      <c r="E41" s="9">
        <f t="shared" si="0"/>
        <v>100</v>
      </c>
      <c r="F41" s="9">
        <f t="shared" si="1"/>
        <v>0</v>
      </c>
    </row>
    <row r="42" spans="1:7" ht="15" customHeight="1">
      <c r="A42" s="16">
        <v>2021500210</v>
      </c>
      <c r="B42" s="17" t="s">
        <v>223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 ht="17.25" customHeight="1">
      <c r="A43" s="16">
        <v>2022000000</v>
      </c>
      <c r="B43" s="17" t="s">
        <v>19</v>
      </c>
      <c r="C43" s="186">
        <v>12879.85619</v>
      </c>
      <c r="D43" s="10">
        <v>1640.2046399999999</v>
      </c>
      <c r="E43" s="9">
        <f t="shared" si="0"/>
        <v>12.734650261650165</v>
      </c>
      <c r="F43" s="9">
        <f t="shared" si="1"/>
        <v>-11239.65155</v>
      </c>
    </row>
    <row r="44" spans="1:7" ht="15" hidden="1" customHeight="1">
      <c r="A44" s="16">
        <v>2022999910</v>
      </c>
      <c r="B44" s="18" t="s">
        <v>323</v>
      </c>
      <c r="C44" s="186">
        <v>0</v>
      </c>
      <c r="D44" s="10">
        <v>0</v>
      </c>
      <c r="E44" s="9" t="e">
        <f>SUM(D44/C44*100)</f>
        <v>#DIV/0!</v>
      </c>
      <c r="F44" s="9">
        <f>SUM(D44-C44)</f>
        <v>0</v>
      </c>
    </row>
    <row r="45" spans="1:7" ht="16.5" customHeight="1">
      <c r="A45" s="16">
        <v>2023000000</v>
      </c>
      <c r="B45" s="17" t="s">
        <v>20</v>
      </c>
      <c r="C45" s="12">
        <v>64.344399999999993</v>
      </c>
      <c r="D45" s="180">
        <v>64.316699999999997</v>
      </c>
      <c r="E45" s="9">
        <f t="shared" si="0"/>
        <v>99.956950410602957</v>
      </c>
      <c r="F45" s="9">
        <f t="shared" si="1"/>
        <v>-2.7699999999995839E-2</v>
      </c>
    </row>
    <row r="46" spans="1:7" ht="24" customHeight="1">
      <c r="A46" s="16">
        <v>2020400000</v>
      </c>
      <c r="B46" s="17" t="s">
        <v>21</v>
      </c>
      <c r="C46" s="12">
        <v>2380.7579999999998</v>
      </c>
      <c r="D46" s="181">
        <v>1534.758</v>
      </c>
      <c r="E46" s="9">
        <f t="shared" si="0"/>
        <v>64.465098930676717</v>
      </c>
      <c r="F46" s="9">
        <f t="shared" si="1"/>
        <v>-845.99999999999977</v>
      </c>
    </row>
    <row r="47" spans="1:7" ht="4.5" hidden="1" customHeight="1">
      <c r="A47" s="16">
        <v>2020900000</v>
      </c>
      <c r="B47" s="18" t="s">
        <v>22</v>
      </c>
      <c r="C47" s="12"/>
      <c r="D47" s="181"/>
      <c r="E47" s="9" t="e">
        <f>SUM(D47/C47*100)</f>
        <v>#DIV/0!</v>
      </c>
      <c r="F47" s="9">
        <f>SUM(D47-C47)</f>
        <v>0</v>
      </c>
    </row>
    <row r="48" spans="1:7" ht="18" customHeight="1">
      <c r="A48" s="7">
        <v>2070500010</v>
      </c>
      <c r="B48" s="18" t="s">
        <v>276</v>
      </c>
      <c r="C48" s="12">
        <v>0</v>
      </c>
      <c r="D48" s="181"/>
      <c r="E48" s="9" t="e">
        <f>SUM(D48/C48*100)</f>
        <v>#DIV/0!</v>
      </c>
      <c r="F48" s="9">
        <f>SUM(D48-C48)</f>
        <v>0</v>
      </c>
    </row>
    <row r="49" spans="1:7" ht="27.75" customHeight="1">
      <c r="A49" s="7">
        <v>2190500005</v>
      </c>
      <c r="B49" s="11" t="s">
        <v>23</v>
      </c>
      <c r="C49" s="14">
        <v>0</v>
      </c>
      <c r="D49" s="14">
        <v>0</v>
      </c>
      <c r="E49" s="9" t="e">
        <f>SUM(D49/C49*100)</f>
        <v>#DIV/0!</v>
      </c>
      <c r="F49" s="9">
        <f>SUM(D49-C49)</f>
        <v>0</v>
      </c>
    </row>
    <row r="50" spans="1:7" s="6" customFormat="1" ht="31.5">
      <c r="A50" s="3">
        <v>3000000000</v>
      </c>
      <c r="B50" s="13" t="s">
        <v>24</v>
      </c>
      <c r="C50" s="184">
        <v>0</v>
      </c>
      <c r="D50" s="14">
        <v>0</v>
      </c>
      <c r="E50" s="9" t="e">
        <f>SUM(D50/C50*100)</f>
        <v>#DIV/0!</v>
      </c>
      <c r="F50" s="9">
        <f>SUM(D50-C50)</f>
        <v>0</v>
      </c>
    </row>
    <row r="51" spans="1:7" s="6" customFormat="1" ht="15" customHeight="1">
      <c r="A51" s="3"/>
      <c r="B51" s="4" t="s">
        <v>25</v>
      </c>
      <c r="C51" s="240">
        <f>SUM(C39,C40,C50)</f>
        <v>29606.026700000006</v>
      </c>
      <c r="D51" s="241">
        <f>D39+D40</f>
        <v>17652.12298</v>
      </c>
      <c r="E51" s="92">
        <f t="shared" si="0"/>
        <v>59.62341099962596</v>
      </c>
      <c r="F51" s="92">
        <f t="shared" si="1"/>
        <v>-11953.903720000006</v>
      </c>
      <c r="G51" s="146">
        <f>18968.9976-D51</f>
        <v>1316.8746199999987</v>
      </c>
    </row>
    <row r="52" spans="1:7" s="6" customFormat="1" ht="23.25" customHeight="1">
      <c r="A52" s="3"/>
      <c r="B52" s="21" t="s">
        <v>299</v>
      </c>
      <c r="C52" s="92">
        <f>C51-C98</f>
        <v>-2305.2303199999951</v>
      </c>
      <c r="D52" s="92">
        <f>D51-D98</f>
        <v>-1336.3100200000008</v>
      </c>
      <c r="E52" s="188"/>
      <c r="F52" s="188"/>
    </row>
    <row r="53" spans="1:7">
      <c r="A53" s="23"/>
      <c r="B53" s="24"/>
      <c r="C53" s="25"/>
      <c r="D53" s="25"/>
      <c r="E53" s="26"/>
      <c r="F53" s="27"/>
    </row>
    <row r="54" spans="1:7" ht="32.25" customHeight="1">
      <c r="A54" s="28" t="s">
        <v>0</v>
      </c>
      <c r="B54" s="28" t="s">
        <v>26</v>
      </c>
      <c r="C54" s="72" t="s">
        <v>395</v>
      </c>
      <c r="D54" s="399" t="s">
        <v>410</v>
      </c>
      <c r="E54" s="72" t="s">
        <v>2</v>
      </c>
      <c r="F54" s="73" t="s">
        <v>3</v>
      </c>
    </row>
    <row r="55" spans="1:7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7" s="6" customFormat="1" ht="15" customHeight="1">
      <c r="A56" s="30" t="s">
        <v>27</v>
      </c>
      <c r="B56" s="31" t="s">
        <v>28</v>
      </c>
      <c r="C56" s="32">
        <f>C57+C58+C59+C60+C61+C63+C62+C65</f>
        <v>2428.6605100000002</v>
      </c>
      <c r="D56" s="33">
        <f>D57+D58+D59+D60+D61+D63+D62</f>
        <v>2288.1988799999999</v>
      </c>
      <c r="E56" s="34">
        <f>SUM(D56/C56*100)</f>
        <v>94.216497965786075</v>
      </c>
      <c r="F56" s="34">
        <f>SUM(D56-C56)</f>
        <v>-140.46163000000024</v>
      </c>
    </row>
    <row r="57" spans="1:7" s="6" customFormat="1" ht="0.75" hidden="1" customHeight="1">
      <c r="A57" s="35" t="s">
        <v>29</v>
      </c>
      <c r="B57" s="36" t="s">
        <v>30</v>
      </c>
      <c r="C57" s="37"/>
      <c r="D57" s="37"/>
      <c r="E57" s="38"/>
      <c r="F57" s="38"/>
    </row>
    <row r="58" spans="1:7" ht="16.5" customHeight="1">
      <c r="A58" s="35" t="s">
        <v>31</v>
      </c>
      <c r="B58" s="39" t="s">
        <v>32</v>
      </c>
      <c r="C58" s="96">
        <v>2389.4525100000001</v>
      </c>
      <c r="D58" s="37">
        <v>2268.9908799999998</v>
      </c>
      <c r="E58" s="38">
        <f t="shared" ref="E58:E98" si="3">SUM(D58/C58*100)</f>
        <v>94.958609577053267</v>
      </c>
      <c r="F58" s="38">
        <f t="shared" ref="F58:F98" si="4">SUM(D58-C58)</f>
        <v>-120.46163000000024</v>
      </c>
    </row>
    <row r="59" spans="1:7" ht="1.5" hidden="1" customHeight="1">
      <c r="A59" s="35" t="s">
        <v>33</v>
      </c>
      <c r="B59" s="39" t="s">
        <v>34</v>
      </c>
      <c r="C59" s="96"/>
      <c r="D59" s="37"/>
      <c r="E59" s="38"/>
      <c r="F59" s="38">
        <f t="shared" si="4"/>
        <v>0</v>
      </c>
    </row>
    <row r="60" spans="1:7" ht="17.25" hidden="1" customHeight="1">
      <c r="A60" s="35" t="s">
        <v>35</v>
      </c>
      <c r="B60" s="39" t="s">
        <v>36</v>
      </c>
      <c r="C60" s="96"/>
      <c r="D60" s="37"/>
      <c r="E60" s="38" t="e">
        <f t="shared" si="3"/>
        <v>#DIV/0!</v>
      </c>
      <c r="F60" s="38">
        <f t="shared" si="4"/>
        <v>0</v>
      </c>
    </row>
    <row r="61" spans="1:7" hidden="1">
      <c r="A61" s="35" t="s">
        <v>37</v>
      </c>
      <c r="B61" s="39" t="s">
        <v>38</v>
      </c>
      <c r="C61" s="96">
        <v>0</v>
      </c>
      <c r="D61" s="37">
        <v>0</v>
      </c>
      <c r="E61" s="38" t="e">
        <f t="shared" si="3"/>
        <v>#DIV/0!</v>
      </c>
      <c r="F61" s="38">
        <f t="shared" si="4"/>
        <v>0</v>
      </c>
    </row>
    <row r="62" spans="1:7" ht="18" customHeight="1">
      <c r="A62" s="35" t="s">
        <v>39</v>
      </c>
      <c r="B62" s="39" t="s">
        <v>40</v>
      </c>
      <c r="C62" s="144">
        <v>10</v>
      </c>
      <c r="D62" s="40">
        <v>0</v>
      </c>
      <c r="E62" s="38">
        <f t="shared" si="3"/>
        <v>0</v>
      </c>
      <c r="F62" s="38">
        <f t="shared" si="4"/>
        <v>-10</v>
      </c>
    </row>
    <row r="63" spans="1:7" ht="15.75" customHeight="1">
      <c r="A63" s="35" t="s">
        <v>41</v>
      </c>
      <c r="B63" s="39" t="s">
        <v>42</v>
      </c>
      <c r="C63" s="96">
        <v>29.207999999999998</v>
      </c>
      <c r="D63" s="37">
        <v>19.207999999999998</v>
      </c>
      <c r="E63" s="38">
        <f t="shared" si="3"/>
        <v>65.762804711038072</v>
      </c>
      <c r="F63" s="38">
        <f t="shared" si="4"/>
        <v>-10</v>
      </c>
    </row>
    <row r="64" spans="1:7" s="6" customFormat="1" ht="15.75" hidden="1" customHeight="1">
      <c r="A64" s="41" t="s">
        <v>43</v>
      </c>
      <c r="B64" s="42" t="s">
        <v>44</v>
      </c>
      <c r="C64" s="145">
        <f>C65</f>
        <v>0</v>
      </c>
      <c r="D64" s="32">
        <f>D65</f>
        <v>0</v>
      </c>
      <c r="E64" s="34" t="e">
        <f t="shared" si="3"/>
        <v>#DIV/0!</v>
      </c>
      <c r="F64" s="34">
        <f t="shared" si="4"/>
        <v>0</v>
      </c>
    </row>
    <row r="65" spans="1:7" ht="18" hidden="1" customHeight="1">
      <c r="A65" s="43" t="s">
        <v>45</v>
      </c>
      <c r="B65" s="44" t="s">
        <v>46</v>
      </c>
      <c r="C65" s="96">
        <v>0</v>
      </c>
      <c r="D65" s="37">
        <v>0</v>
      </c>
      <c r="E65" s="38" t="e">
        <f t="shared" si="3"/>
        <v>#DIV/0!</v>
      </c>
      <c r="F65" s="38">
        <f t="shared" si="4"/>
        <v>0</v>
      </c>
    </row>
    <row r="66" spans="1:7" s="6" customFormat="1" ht="18" customHeight="1">
      <c r="A66" s="30" t="s">
        <v>47</v>
      </c>
      <c r="B66" s="31" t="s">
        <v>48</v>
      </c>
      <c r="C66" s="145">
        <f>C69+C70+C71</f>
        <v>15</v>
      </c>
      <c r="D66" s="145">
        <f>SUM(D69+D70+D71)</f>
        <v>9.9</v>
      </c>
      <c r="E66" s="34">
        <f t="shared" si="3"/>
        <v>66</v>
      </c>
      <c r="F66" s="34">
        <f t="shared" si="4"/>
        <v>-5.0999999999999996</v>
      </c>
    </row>
    <row r="67" spans="1:7" ht="3.75" hidden="1" customHeight="1">
      <c r="A67" s="35" t="s">
        <v>49</v>
      </c>
      <c r="B67" s="39" t="s">
        <v>50</v>
      </c>
      <c r="C67" s="96"/>
      <c r="D67" s="37"/>
      <c r="E67" s="34" t="e">
        <f t="shared" si="3"/>
        <v>#DIV/0!</v>
      </c>
      <c r="F67" s="34">
        <f t="shared" si="4"/>
        <v>0</v>
      </c>
    </row>
    <row r="68" spans="1:7" ht="15.75" hidden="1" customHeight="1">
      <c r="A68" s="45" t="s">
        <v>51</v>
      </c>
      <c r="B68" s="39" t="s">
        <v>52</v>
      </c>
      <c r="C68" s="96"/>
      <c r="D68" s="37"/>
      <c r="E68" s="34" t="e">
        <f t="shared" si="3"/>
        <v>#DIV/0!</v>
      </c>
      <c r="F68" s="34">
        <f t="shared" si="4"/>
        <v>0</v>
      </c>
    </row>
    <row r="69" spans="1:7" ht="19.5" customHeight="1">
      <c r="A69" s="46" t="s">
        <v>53</v>
      </c>
      <c r="B69" s="47" t="s">
        <v>54</v>
      </c>
      <c r="C69" s="96">
        <v>3</v>
      </c>
      <c r="D69" s="37">
        <v>0</v>
      </c>
      <c r="E69" s="34">
        <f t="shared" si="3"/>
        <v>0</v>
      </c>
      <c r="F69" s="34">
        <f t="shared" si="4"/>
        <v>-3</v>
      </c>
    </row>
    <row r="70" spans="1:7" ht="17.25" customHeight="1">
      <c r="A70" s="46" t="s">
        <v>210</v>
      </c>
      <c r="B70" s="47" t="s">
        <v>211</v>
      </c>
      <c r="C70" s="96">
        <v>10</v>
      </c>
      <c r="D70" s="37">
        <v>7.9</v>
      </c>
      <c r="E70" s="34">
        <f t="shared" si="3"/>
        <v>79</v>
      </c>
      <c r="F70" s="34">
        <f t="shared" si="4"/>
        <v>-2.0999999999999996</v>
      </c>
    </row>
    <row r="71" spans="1:7" ht="17.25" customHeight="1">
      <c r="A71" s="46" t="s">
        <v>331</v>
      </c>
      <c r="B71" s="47" t="s">
        <v>386</v>
      </c>
      <c r="C71" s="96">
        <v>2</v>
      </c>
      <c r="D71" s="37">
        <v>2</v>
      </c>
      <c r="E71" s="34">
        <f>SUM(D71/C71*100)</f>
        <v>100</v>
      </c>
      <c r="F71" s="34">
        <f>SUM(D71-C71)</f>
        <v>0</v>
      </c>
    </row>
    <row r="72" spans="1:7" s="6" customFormat="1" ht="16.5" customHeight="1">
      <c r="A72" s="30" t="s">
        <v>55</v>
      </c>
      <c r="B72" s="31" t="s">
        <v>56</v>
      </c>
      <c r="C72" s="48">
        <f>SUM(C73:C76)</f>
        <v>3588.0214699999997</v>
      </c>
      <c r="D72" s="48">
        <f>SUM(D73:D76)</f>
        <v>3506.3091199999999</v>
      </c>
      <c r="E72" s="34">
        <f t="shared" si="3"/>
        <v>97.722634864835413</v>
      </c>
      <c r="F72" s="34">
        <f t="shared" si="4"/>
        <v>-81.712349999999788</v>
      </c>
    </row>
    <row r="73" spans="1:7" ht="15" customHeight="1">
      <c r="A73" s="35" t="s">
        <v>57</v>
      </c>
      <c r="B73" s="39" t="s">
        <v>58</v>
      </c>
      <c r="C73" s="49">
        <v>64.344399999999993</v>
      </c>
      <c r="D73" s="37">
        <v>64.316699999999997</v>
      </c>
      <c r="E73" s="38">
        <f t="shared" si="3"/>
        <v>99.956950410602957</v>
      </c>
      <c r="F73" s="38">
        <f t="shared" si="4"/>
        <v>-2.7699999999995839E-2</v>
      </c>
    </row>
    <row r="74" spans="1:7" s="6" customFormat="1" ht="15.75" customHeight="1">
      <c r="A74" s="35" t="s">
        <v>59</v>
      </c>
      <c r="B74" s="39" t="s">
        <v>60</v>
      </c>
      <c r="C74" s="49"/>
      <c r="D74" s="37"/>
      <c r="E74" s="38" t="e">
        <f t="shared" si="3"/>
        <v>#DIV/0!</v>
      </c>
      <c r="F74" s="38">
        <f t="shared" si="4"/>
        <v>0</v>
      </c>
      <c r="G74" s="50"/>
    </row>
    <row r="75" spans="1:7" ht="15" customHeight="1">
      <c r="A75" s="35" t="s">
        <v>61</v>
      </c>
      <c r="B75" s="39" t="s">
        <v>62</v>
      </c>
      <c r="C75" s="49">
        <v>3344.5917199999999</v>
      </c>
      <c r="D75" s="37">
        <v>3332.9070700000002</v>
      </c>
      <c r="E75" s="38">
        <f t="shared" si="3"/>
        <v>99.65064046741108</v>
      </c>
      <c r="F75" s="38">
        <f t="shared" si="4"/>
        <v>-11.684649999999692</v>
      </c>
    </row>
    <row r="76" spans="1:7" ht="18" customHeight="1">
      <c r="A76" s="35" t="s">
        <v>63</v>
      </c>
      <c r="B76" s="39" t="s">
        <v>64</v>
      </c>
      <c r="C76" s="49">
        <v>179.08535000000001</v>
      </c>
      <c r="D76" s="37">
        <v>109.08535000000001</v>
      </c>
      <c r="E76" s="38">
        <f t="shared" si="3"/>
        <v>60.912492283707188</v>
      </c>
      <c r="F76" s="38">
        <f t="shared" si="4"/>
        <v>-70</v>
      </c>
    </row>
    <row r="77" spans="1:7" s="6" customFormat="1" ht="17.25" customHeight="1">
      <c r="A77" s="30" t="s">
        <v>65</v>
      </c>
      <c r="B77" s="31" t="s">
        <v>66</v>
      </c>
      <c r="C77" s="32">
        <f>C78+C79+C80+C83</f>
        <v>19062.27504</v>
      </c>
      <c r="D77" s="32">
        <f>D78+D79+D80+D83</f>
        <v>6375.7250000000004</v>
      </c>
      <c r="E77" s="34">
        <f t="shared" si="3"/>
        <v>33.446820941473518</v>
      </c>
      <c r="F77" s="34">
        <f t="shared" si="4"/>
        <v>-12686.55004</v>
      </c>
    </row>
    <row r="78" spans="1:7" ht="18" hidden="1" customHeight="1">
      <c r="A78" s="35" t="s">
        <v>67</v>
      </c>
      <c r="B78" s="51" t="s">
        <v>68</v>
      </c>
      <c r="C78" s="37">
        <v>0</v>
      </c>
      <c r="D78" s="37">
        <v>0</v>
      </c>
      <c r="E78" s="38" t="e">
        <f t="shared" si="3"/>
        <v>#DIV/0!</v>
      </c>
      <c r="F78" s="38">
        <f t="shared" si="4"/>
        <v>0</v>
      </c>
    </row>
    <row r="79" spans="1:7" ht="15" customHeight="1">
      <c r="A79" s="35" t="s">
        <v>69</v>
      </c>
      <c r="B79" s="51" t="s">
        <v>70</v>
      </c>
      <c r="C79" s="37">
        <v>735</v>
      </c>
      <c r="D79" s="37">
        <v>713.20635000000004</v>
      </c>
      <c r="E79" s="38">
        <f t="shared" si="3"/>
        <v>97.034877551020415</v>
      </c>
      <c r="F79" s="38">
        <f t="shared" si="4"/>
        <v>-21.793649999999957</v>
      </c>
    </row>
    <row r="80" spans="1:7" ht="17.25" customHeight="1">
      <c r="A80" s="35" t="s">
        <v>71</v>
      </c>
      <c r="B80" s="39" t="s">
        <v>72</v>
      </c>
      <c r="C80" s="37">
        <v>18327.27504</v>
      </c>
      <c r="D80" s="37">
        <v>5662.51865</v>
      </c>
      <c r="E80" s="38">
        <f t="shared" si="3"/>
        <v>30.896675242998917</v>
      </c>
      <c r="F80" s="38">
        <f t="shared" si="4"/>
        <v>-12664.75639</v>
      </c>
    </row>
    <row r="81" spans="1:6" s="6" customFormat="1" ht="18.75" customHeight="1">
      <c r="A81" s="30" t="s">
        <v>81</v>
      </c>
      <c r="B81" s="31" t="s">
        <v>82</v>
      </c>
      <c r="C81" s="32">
        <f>C82</f>
        <v>6815.3</v>
      </c>
      <c r="D81" s="32">
        <f>D82</f>
        <v>6808.3</v>
      </c>
      <c r="E81" s="38">
        <f t="shared" si="3"/>
        <v>99.897289921206706</v>
      </c>
      <c r="F81" s="38">
        <f t="shared" si="4"/>
        <v>-7</v>
      </c>
    </row>
    <row r="82" spans="1:6" ht="19.5" customHeight="1">
      <c r="A82" s="35" t="s">
        <v>83</v>
      </c>
      <c r="B82" s="39" t="s">
        <v>225</v>
      </c>
      <c r="C82" s="37">
        <v>6815.3</v>
      </c>
      <c r="D82" s="37">
        <v>6808.3</v>
      </c>
      <c r="E82" s="38">
        <f t="shared" si="3"/>
        <v>99.897289921206706</v>
      </c>
      <c r="F82" s="38">
        <f t="shared" si="4"/>
        <v>-7</v>
      </c>
    </row>
    <row r="83" spans="1:6" ht="15" hidden="1" customHeight="1">
      <c r="A83" s="35" t="s">
        <v>247</v>
      </c>
      <c r="B83" s="39" t="s">
        <v>248</v>
      </c>
      <c r="C83" s="37">
        <v>0</v>
      </c>
      <c r="D83" s="37"/>
      <c r="E83" s="38" t="e">
        <f t="shared" si="3"/>
        <v>#DIV/0!</v>
      </c>
      <c r="F83" s="38">
        <f t="shared" si="4"/>
        <v>0</v>
      </c>
    </row>
    <row r="84" spans="1:6" s="6" customFormat="1" ht="12.75" hidden="1" customHeight="1">
      <c r="A84" s="52">
        <v>1000</v>
      </c>
      <c r="B84" s="31" t="s">
        <v>84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12.75" hidden="1" customHeight="1">
      <c r="A85" s="53">
        <v>1001</v>
      </c>
      <c r="B85" s="54" t="s">
        <v>85</v>
      </c>
      <c r="C85" s="37"/>
      <c r="D85" s="37"/>
      <c r="E85" s="38" t="e">
        <f t="shared" si="3"/>
        <v>#DIV/0!</v>
      </c>
      <c r="F85" s="38">
        <f t="shared" si="4"/>
        <v>0</v>
      </c>
    </row>
    <row r="86" spans="1:6" ht="15.75" hidden="1" customHeight="1">
      <c r="A86" s="53">
        <v>1003</v>
      </c>
      <c r="B86" s="54" t="s">
        <v>86</v>
      </c>
      <c r="C86" s="37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8.75" hidden="1" customHeight="1">
      <c r="A87" s="53">
        <v>1004</v>
      </c>
      <c r="B87" s="54" t="s">
        <v>87</v>
      </c>
      <c r="C87" s="37">
        <v>0</v>
      </c>
      <c r="D87" s="55">
        <v>0</v>
      </c>
      <c r="E87" s="38" t="e">
        <f t="shared" si="3"/>
        <v>#DIV/0!</v>
      </c>
      <c r="F87" s="38">
        <f t="shared" si="4"/>
        <v>0</v>
      </c>
    </row>
    <row r="88" spans="1:6" ht="17.25" hidden="1" customHeight="1">
      <c r="A88" s="35" t="s">
        <v>88</v>
      </c>
      <c r="B88" s="39" t="s">
        <v>89</v>
      </c>
      <c r="C88" s="37">
        <v>0</v>
      </c>
      <c r="D88" s="37">
        <v>0</v>
      </c>
      <c r="E88" s="38"/>
      <c r="F88" s="38">
        <f t="shared" si="4"/>
        <v>0</v>
      </c>
    </row>
    <row r="89" spans="1:6" ht="19.5" customHeight="1">
      <c r="A89" s="30" t="s">
        <v>90</v>
      </c>
      <c r="B89" s="31" t="s">
        <v>91</v>
      </c>
      <c r="C89" s="32">
        <f>C90+C91+C92+C93+C94</f>
        <v>2</v>
      </c>
      <c r="D89" s="32">
        <f>D90+D91+D92+D93+D94</f>
        <v>0</v>
      </c>
      <c r="E89" s="38">
        <f t="shared" si="3"/>
        <v>0</v>
      </c>
      <c r="F89" s="22">
        <f>F90+F91+F92+F93+F94</f>
        <v>-2</v>
      </c>
    </row>
    <row r="90" spans="1:6" ht="15.75" customHeight="1">
      <c r="A90" s="35" t="s">
        <v>92</v>
      </c>
      <c r="B90" s="39" t="s">
        <v>93</v>
      </c>
      <c r="C90" s="37">
        <v>2</v>
      </c>
      <c r="D90" s="37">
        <v>0</v>
      </c>
      <c r="E90" s="38">
        <f t="shared" si="3"/>
        <v>0</v>
      </c>
      <c r="F90" s="38">
        <f>SUM(D90-C90)</f>
        <v>-2</v>
      </c>
    </row>
    <row r="91" spans="1:6" ht="15" hidden="1" customHeight="1">
      <c r="A91" s="35" t="s">
        <v>94</v>
      </c>
      <c r="B91" s="39" t="s">
        <v>95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15" hidden="1" customHeight="1">
      <c r="A92" s="35" t="s">
        <v>96</v>
      </c>
      <c r="B92" s="39" t="s">
        <v>97</v>
      </c>
      <c r="C92" s="37"/>
      <c r="D92" s="37"/>
      <c r="E92" s="38" t="e">
        <f t="shared" si="3"/>
        <v>#DIV/0!</v>
      </c>
      <c r="F92" s="38"/>
    </row>
    <row r="93" spans="1:6" ht="15" hidden="1" customHeight="1">
      <c r="A93" s="35" t="s">
        <v>98</v>
      </c>
      <c r="B93" s="39" t="s">
        <v>99</v>
      </c>
      <c r="C93" s="37"/>
      <c r="D93" s="37"/>
      <c r="E93" s="38" t="e">
        <f t="shared" si="3"/>
        <v>#DIV/0!</v>
      </c>
      <c r="F93" s="38"/>
    </row>
    <row r="94" spans="1:6" ht="15" hidden="1" customHeight="1">
      <c r="A94" s="35" t="s">
        <v>100</v>
      </c>
      <c r="B94" s="39" t="s">
        <v>101</v>
      </c>
      <c r="C94" s="37"/>
      <c r="D94" s="37"/>
      <c r="E94" s="38" t="e">
        <f t="shared" si="3"/>
        <v>#DIV/0!</v>
      </c>
      <c r="F94" s="38"/>
    </row>
    <row r="95" spans="1:6" s="6" customFormat="1" ht="18" hidden="1" customHeight="1">
      <c r="A95" s="52">
        <v>1400</v>
      </c>
      <c r="B95" s="56" t="s">
        <v>109</v>
      </c>
      <c r="C95" s="48">
        <f>SUM(C96+C97)</f>
        <v>0</v>
      </c>
      <c r="D95" s="48">
        <f>SUM(D96+D97)</f>
        <v>0</v>
      </c>
      <c r="E95" s="34" t="e">
        <f t="shared" si="3"/>
        <v>#DIV/0!</v>
      </c>
      <c r="F95" s="34">
        <f t="shared" si="4"/>
        <v>0</v>
      </c>
    </row>
    <row r="96" spans="1:6" ht="20.25" hidden="1" customHeight="1">
      <c r="A96" s="53">
        <v>1402</v>
      </c>
      <c r="B96" s="54" t="s">
        <v>111</v>
      </c>
      <c r="C96" s="170"/>
      <c r="D96" s="171"/>
      <c r="E96" s="38" t="e">
        <f t="shared" si="3"/>
        <v>#DIV/0!</v>
      </c>
      <c r="F96" s="38">
        <f t="shared" si="4"/>
        <v>0</v>
      </c>
    </row>
    <row r="97" spans="1:7" ht="15" hidden="1" customHeight="1">
      <c r="A97" s="53">
        <v>1403</v>
      </c>
      <c r="B97" s="54" t="s">
        <v>112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7" s="6" customFormat="1" ht="16.5" customHeight="1">
      <c r="A98" s="52"/>
      <c r="B98" s="57" t="s">
        <v>113</v>
      </c>
      <c r="C98" s="243">
        <f>C56+C72+C77+C84+C89+C95+C66+C81</f>
        <v>31911.257020000001</v>
      </c>
      <c r="D98" s="243">
        <f>SUM(D56+D66+D72+D77+D81+D89)</f>
        <v>18988.433000000001</v>
      </c>
      <c r="E98" s="34">
        <f t="shared" si="3"/>
        <v>59.503870336725463</v>
      </c>
      <c r="F98" s="34">
        <f t="shared" si="4"/>
        <v>-12922.82402</v>
      </c>
      <c r="G98" s="193"/>
    </row>
    <row r="99" spans="1:7" ht="20.25" customHeight="1">
      <c r="D99" s="175"/>
    </row>
    <row r="100" spans="1:7" s="65" customFormat="1" ht="13.5" customHeight="1">
      <c r="A100" s="63" t="s">
        <v>114</v>
      </c>
      <c r="B100" s="63"/>
      <c r="C100" s="117"/>
      <c r="D100" s="64"/>
    </row>
    <row r="101" spans="1:7" s="65" customFormat="1" ht="12.75">
      <c r="A101" s="66" t="s">
        <v>115</v>
      </c>
      <c r="B101" s="66"/>
      <c r="C101" s="132" t="s">
        <v>116</v>
      </c>
      <c r="D101" s="132"/>
    </row>
    <row r="102" spans="1:7" ht="5.25" customHeight="1"/>
    <row r="142" hidden="1"/>
  </sheetData>
  <customSheetViews>
    <customSheetView guid="{61528DAC-5C4C-48F4-ADE2-8A724B05A086}" scale="70" showPageBreaks="1" printArea="1" hiddenRows="1" state="hidden" view="pageBreakPreview" topLeftCell="A31">
      <selection activeCell="C90" sqref="C90"/>
      <pageMargins left="0.70866141732283472" right="0.70866141732283472" top="0.74803149606299213" bottom="0.74803149606299213" header="0.31496062992125984" footer="0.31496062992125984"/>
      <pageSetup paperSize="9" scale="58" orientation="portrait" r:id="rId1"/>
    </customSheetView>
    <customSheetView guid="{5C539BE6-C8E0-453F-AB5E-9E58094195EA}" scale="70" showPageBreaks="1" printArea="1" hiddenRows="1" view="pageBreakPreview" topLeftCell="A34">
      <selection activeCell="C77" sqref="C77"/>
      <pageMargins left="0.70866141732283472" right="0.70866141732283472" top="0.74803149606299213" bottom="0.74803149606299213" header="0.31496062992125984" footer="0.31496062992125984"/>
      <pageSetup paperSize="9" scale="58" orientation="portrait" r:id="rId2"/>
    </customSheetView>
    <customSheetView guid="{42584DC0-1D41-4C93-9B38-C388E7B8DAC4}" scale="70" showPageBreaks="1" printArea="1" hiddenRows="1" view="pageBreakPreview" topLeftCell="A54">
      <selection activeCell="C97" sqref="C97:D97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A54C432C-6C68-4B53-A75C-446EB3A61B2B}" scale="70" showPageBreaks="1" printArea="1" hiddenRows="1" view="pageBreakPreview" topLeftCell="A42">
      <selection activeCell="G97" sqref="G97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1A52382B-3765-4E8C-903F-6B8919B7242E}" scale="70" showPageBreaks="1" printArea="1" hiddenRows="1" view="pageBreakPreview" topLeftCell="A34">
      <selection activeCell="C69" sqref="C69"/>
      <pageMargins left="0.7" right="0.7" top="0.75" bottom="0.75" header="0.3" footer="0.3"/>
      <pageSetup paperSize="9" scale="50" orientation="portrait" r:id="rId5"/>
    </customSheetView>
    <customSheetView guid="{B31C8DB7-3E78-4144-A6B5-8DE36DE63F0E}" showPageBreaks="1" printArea="1" hiddenRows="1" topLeftCell="A32">
      <selection activeCell="D97" sqref="D97"/>
      <pageMargins left="0.7" right="0.7" top="0.75" bottom="0.75" header="0.3" footer="0.3"/>
      <pageSetup paperSize="9" scale="50" orientation="portrait" r:id="rId6"/>
    </customSheetView>
    <customSheetView guid="{5BFCA170-DEAE-4D2C-98A0-1E68B427AC01}" showPageBreaks="1" printArea="1" hiddenRows="1" topLeftCell="A41">
      <selection activeCell="D97" sqref="D97"/>
      <pageMargins left="0.7" right="0.7" top="0.75" bottom="0.75" header="0.3" footer="0.3"/>
      <pageSetup paperSize="9" scale="50" orientation="portrait" r:id="rId7"/>
    </customSheetView>
    <customSheetView guid="{B30CE22D-C12F-4E12-8BB9-3AAE0A6991CC}" scale="70" showPageBreaks="1" printArea="1" hiddenRows="1" view="pageBreakPreview">
      <selection activeCell="W45" sqref="W45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1718F1EE-9F48-4DBE-9531-3B70F9C4A5DD}" scale="70" showPageBreaks="1" printArea="1" hiddenRows="1" view="pageBreakPreview">
      <selection activeCell="D3" sqref="D3"/>
      <pageMargins left="0.7" right="0.7" top="0.75" bottom="0.75" header="0.3" footer="0.3"/>
      <pageSetup paperSize="9" scale="41" orientation="portrait" r:id="rId9"/>
    </customSheetView>
    <customSheetView guid="{3DCB9AAA-F09C-4EA6-B992-F93E466D374A}" printArea="1" hiddenRows="1" topLeftCell="A31">
      <selection activeCell="B100" sqref="B100"/>
      <pageMargins left="0.7" right="0.7" top="0.75" bottom="0.75" header="0.3" footer="0.3"/>
      <pageSetup paperSize="9" scale="50" orientation="portrait" r:id="rId10"/>
    </customSheetView>
    <customSheetView guid="{F85EE840-0C31-454A-8951-832C2E9E0600}" scale="70" showPageBreaks="1" printArea="1" hiddenRows="1" state="hidden" view="pageBreakPreview" topLeftCell="A37">
      <selection activeCell="C69" sqref="C69"/>
      <pageMargins left="0.70866141732283472" right="0.70866141732283472" top="0.74803149606299213" bottom="0.74803149606299213" header="0.31496062992125984" footer="0.31496062992125984"/>
      <pageSetup paperSize="9" scale="58" orientation="portrait" r:id="rId11"/>
    </customSheetView>
    <customSheetView guid="{F1E84C44-1ACD-474A-BDE0-C7088DB6C590}" scale="70" showPageBreaks="1" printArea="1" hiddenRows="1" state="hidden" view="pageBreakPreview" topLeftCell="A31">
      <selection activeCell="C90" sqref="C90"/>
      <pageMargins left="0.70866141732283472" right="0.70866141732283472" top="0.74803149606299213" bottom="0.74803149606299213" header="0.31496062992125984" footer="0.31496062992125984"/>
      <pageSetup paperSize="9" scale="58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8" orientation="portrait" r:id="rId1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25</vt:i4>
      </vt:variant>
      <vt:variant>
        <vt:lpstr>Именованные диапазоны</vt:lpstr>
      </vt:variant>
      <vt:variant>
        <vt:i4>10</vt:i4>
      </vt:variant>
    </vt:vector>
  </HeadingPairs>
  <TitlesOfParts>
    <vt:vector size="35" baseType="lpstr">
      <vt:lpstr>Консол</vt:lpstr>
      <vt:lpstr>Справка</vt:lpstr>
      <vt:lpstr>район</vt:lpstr>
      <vt:lpstr>Лист5</vt:lpstr>
      <vt:lpstr>Але</vt:lpstr>
      <vt:lpstr>Сун</vt:lpstr>
      <vt:lpstr>Иль</vt:lpstr>
      <vt:lpstr>Кад</vt:lpstr>
      <vt:lpstr>Мор</vt:lpstr>
      <vt:lpstr>Мос</vt:lpstr>
      <vt:lpstr>Ори</vt:lpstr>
      <vt:lpstr>Сят</vt:lpstr>
      <vt:lpstr>Тор</vt:lpstr>
      <vt:lpstr>Хор</vt:lpstr>
      <vt:lpstr>Чум</vt:lpstr>
      <vt:lpstr>Шать</vt:lpstr>
      <vt:lpstr>Юнг</vt:lpstr>
      <vt:lpstr>Юсь</vt:lpstr>
      <vt:lpstr>Яра</vt:lpstr>
      <vt:lpstr>Ярос</vt:lpstr>
      <vt:lpstr>Лист1</vt:lpstr>
      <vt:lpstr>Лист2</vt:lpstr>
      <vt:lpstr>Лист3</vt:lpstr>
      <vt:lpstr>Лист4</vt:lpstr>
      <vt:lpstr>Лист6</vt:lpstr>
      <vt:lpstr>Але!Область_печати</vt:lpstr>
      <vt:lpstr>Иль!Область_печати</vt:lpstr>
      <vt:lpstr>Консол!Область_печати</vt:lpstr>
      <vt:lpstr>Мор!Область_печати</vt:lpstr>
      <vt:lpstr>район!Область_печати</vt:lpstr>
      <vt:lpstr>Справка!Область_печати</vt:lpstr>
      <vt:lpstr>Сун!Область_печати</vt:lpstr>
      <vt:lpstr>Тор!Область_печати</vt:lpstr>
      <vt:lpstr>Юнг!Область_печати</vt:lpstr>
      <vt:lpstr>Яра!Область_печати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morgau_fin3</cp:lastModifiedBy>
  <cp:lastPrinted>2024-04-05T12:23:07Z</cp:lastPrinted>
  <dcterms:created xsi:type="dcterms:W3CDTF">1996-10-08T23:32:33Z</dcterms:created>
  <dcterms:modified xsi:type="dcterms:W3CDTF">2024-04-09T12:10:46Z</dcterms:modified>
</cp:coreProperties>
</file>