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730" windowHeight="11760" tabRatio="331"/>
  </bookViews>
  <sheets>
    <sheet name="01.06.2024" sheetId="29" r:id="rId1"/>
  </sheets>
  <definedNames>
    <definedName name="_xlnm._FilterDatabase" localSheetId="0" hidden="1">'01.06.2024'!$B$1:$B$180</definedName>
    <definedName name="_xlnm.Print_Area" localSheetId="0">'01.06.2024'!$A$1:$F$162</definedName>
  </definedNames>
  <calcPr calcId="125725"/>
</workbook>
</file>

<file path=xl/calcChain.xml><?xml version="1.0" encoding="utf-8"?>
<calcChain xmlns="http://schemas.openxmlformats.org/spreadsheetml/2006/main">
  <c r="C51" i="29"/>
  <c r="C42"/>
  <c r="F46"/>
  <c r="E46"/>
  <c r="E43"/>
  <c r="F43"/>
  <c r="C36"/>
  <c r="F38"/>
  <c r="D78"/>
  <c r="D129"/>
  <c r="E90"/>
  <c r="F90"/>
  <c r="B25"/>
  <c r="C25"/>
  <c r="B42"/>
  <c r="D42"/>
  <c r="E49"/>
  <c r="F49"/>
  <c r="D25"/>
  <c r="C123"/>
  <c r="B123"/>
  <c r="B113"/>
  <c r="B78"/>
  <c r="B152"/>
  <c r="C64"/>
  <c r="C6"/>
  <c r="F54"/>
  <c r="D51"/>
  <c r="D91"/>
  <c r="B8" l="1"/>
  <c r="C8"/>
  <c r="C113"/>
  <c r="F89"/>
  <c r="E89"/>
  <c r="C152"/>
  <c r="D113"/>
  <c r="E84"/>
  <c r="B97"/>
  <c r="B91" s="1"/>
  <c r="C132"/>
  <c r="D141"/>
  <c r="D36"/>
  <c r="B36"/>
  <c r="C39"/>
  <c r="D39"/>
  <c r="B39"/>
  <c r="C58"/>
  <c r="D58"/>
  <c r="B58"/>
  <c r="D120"/>
  <c r="C120"/>
  <c r="B120"/>
  <c r="C30"/>
  <c r="C97"/>
  <c r="C91" s="1"/>
  <c r="C78" l="1"/>
  <c r="C61" s="1"/>
  <c r="B64"/>
  <c r="B61" s="1"/>
  <c r="D61"/>
  <c r="F69"/>
  <c r="C135"/>
  <c r="D123" l="1"/>
  <c r="C141"/>
  <c r="B141"/>
  <c r="B135"/>
  <c r="D9"/>
  <c r="E121"/>
  <c r="D152"/>
  <c r="C159" l="1"/>
  <c r="B159"/>
  <c r="D135"/>
  <c r="D118"/>
  <c r="D30"/>
  <c r="D23"/>
  <c r="D19"/>
  <c r="D14"/>
  <c r="D6"/>
  <c r="E116"/>
  <c r="E117"/>
  <c r="E119"/>
  <c r="D159" l="1"/>
  <c r="D29"/>
  <c r="D5"/>
  <c r="F110"/>
  <c r="E110"/>
  <c r="B30"/>
  <c r="B29" s="1"/>
  <c r="B51"/>
  <c r="E69"/>
  <c r="D4" l="1"/>
  <c r="D55" s="1"/>
  <c r="F48"/>
  <c r="E48"/>
  <c r="E70"/>
  <c r="F70"/>
  <c r="E71"/>
  <c r="F71"/>
  <c r="E72"/>
  <c r="F72"/>
  <c r="E73"/>
  <c r="F73"/>
  <c r="E93"/>
  <c r="F93"/>
  <c r="E94"/>
  <c r="F94"/>
  <c r="E95"/>
  <c r="F95"/>
  <c r="E109"/>
  <c r="F109"/>
  <c r="F115"/>
  <c r="E115"/>
  <c r="E113" s="1"/>
  <c r="E92"/>
  <c r="F92"/>
  <c r="F68" l="1"/>
  <c r="E68"/>
  <c r="F65"/>
  <c r="F66"/>
  <c r="F67"/>
  <c r="E65"/>
  <c r="E66"/>
  <c r="E67"/>
  <c r="F52"/>
  <c r="E52"/>
  <c r="F44"/>
  <c r="F45"/>
  <c r="E45"/>
  <c r="E44"/>
  <c r="F34"/>
  <c r="F35"/>
  <c r="F33"/>
  <c r="E35"/>
  <c r="E34"/>
  <c r="E33"/>
  <c r="F32"/>
  <c r="E32"/>
  <c r="F31"/>
  <c r="E31"/>
  <c r="C9"/>
  <c r="C14"/>
  <c r="C19"/>
  <c r="C23"/>
  <c r="F23" s="1"/>
  <c r="E87"/>
  <c r="F87"/>
  <c r="C118"/>
  <c r="B6"/>
  <c r="D57"/>
  <c r="F158"/>
  <c r="E158"/>
  <c r="F157"/>
  <c r="E157"/>
  <c r="F156"/>
  <c r="E156"/>
  <c r="F155"/>
  <c r="E155"/>
  <c r="F154"/>
  <c r="E154"/>
  <c r="F153"/>
  <c r="E153"/>
  <c r="F151"/>
  <c r="E151"/>
  <c r="F150"/>
  <c r="E150"/>
  <c r="F149"/>
  <c r="E149"/>
  <c r="F148"/>
  <c r="E148"/>
  <c r="F147"/>
  <c r="E147"/>
  <c r="F146"/>
  <c r="E146"/>
  <c r="F145"/>
  <c r="E145"/>
  <c r="F144"/>
  <c r="E144"/>
  <c r="F143"/>
  <c r="E143"/>
  <c r="F142"/>
  <c r="E142"/>
  <c r="F140"/>
  <c r="E140"/>
  <c r="F139"/>
  <c r="E139"/>
  <c r="F138"/>
  <c r="E138"/>
  <c r="F137"/>
  <c r="E137"/>
  <c r="F136"/>
  <c r="E136"/>
  <c r="F134"/>
  <c r="E134"/>
  <c r="F133"/>
  <c r="E133"/>
  <c r="B132"/>
  <c r="F131"/>
  <c r="E131"/>
  <c r="F130"/>
  <c r="E130"/>
  <c r="F129"/>
  <c r="E129"/>
  <c r="F126"/>
  <c r="E126"/>
  <c r="F122"/>
  <c r="E122"/>
  <c r="F121"/>
  <c r="F119"/>
  <c r="B118"/>
  <c r="E118" s="1"/>
  <c r="F117"/>
  <c r="F116"/>
  <c r="F112"/>
  <c r="E112"/>
  <c r="F111"/>
  <c r="E111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6"/>
  <c r="E96"/>
  <c r="F88"/>
  <c r="E88"/>
  <c r="F86"/>
  <c r="E86"/>
  <c r="F85"/>
  <c r="E85"/>
  <c r="F83"/>
  <c r="E83"/>
  <c r="F82"/>
  <c r="E82"/>
  <c r="F80"/>
  <c r="E80"/>
  <c r="F79"/>
  <c r="E79"/>
  <c r="F63"/>
  <c r="E63"/>
  <c r="F60"/>
  <c r="E60"/>
  <c r="F59"/>
  <c r="E59"/>
  <c r="F53"/>
  <c r="E53"/>
  <c r="F50"/>
  <c r="E50"/>
  <c r="F41"/>
  <c r="E41"/>
  <c r="F40"/>
  <c r="E40"/>
  <c r="E39" s="1"/>
  <c r="F37"/>
  <c r="F36" s="1"/>
  <c r="E37"/>
  <c r="E36" s="1"/>
  <c r="F26"/>
  <c r="F25" s="1"/>
  <c r="E26"/>
  <c r="E25" s="1"/>
  <c r="F24"/>
  <c r="E24"/>
  <c r="B23"/>
  <c r="F22"/>
  <c r="E22"/>
  <c r="F21"/>
  <c r="E21"/>
  <c r="F20"/>
  <c r="E20"/>
  <c r="B19"/>
  <c r="F18"/>
  <c r="E18"/>
  <c r="F17"/>
  <c r="E17"/>
  <c r="F16"/>
  <c r="E16"/>
  <c r="F15"/>
  <c r="E15"/>
  <c r="B14"/>
  <c r="F13"/>
  <c r="E13"/>
  <c r="F12"/>
  <c r="E12"/>
  <c r="F11"/>
  <c r="E11"/>
  <c r="F10"/>
  <c r="E10"/>
  <c r="B9"/>
  <c r="F7"/>
  <c r="E7"/>
  <c r="E58" l="1"/>
  <c r="C5"/>
  <c r="F113"/>
  <c r="F39"/>
  <c r="F58"/>
  <c r="C57"/>
  <c r="C56" s="1"/>
  <c r="E120"/>
  <c r="D56"/>
  <c r="D127" s="1"/>
  <c r="E23"/>
  <c r="B57"/>
  <c r="B56" s="1"/>
  <c r="F6"/>
  <c r="E64"/>
  <c r="E135"/>
  <c r="F64"/>
  <c r="F123"/>
  <c r="E6"/>
  <c r="F120"/>
  <c r="E8"/>
  <c r="E51"/>
  <c r="F97"/>
  <c r="F91" s="1"/>
  <c r="F152"/>
  <c r="F141"/>
  <c r="F135"/>
  <c r="F132"/>
  <c r="F51"/>
  <c r="F19"/>
  <c r="E123"/>
  <c r="E97"/>
  <c r="E91" s="1"/>
  <c r="F78"/>
  <c r="E78"/>
  <c r="E152"/>
  <c r="E141"/>
  <c r="E9"/>
  <c r="F118"/>
  <c r="E42"/>
  <c r="C29"/>
  <c r="F30"/>
  <c r="E30"/>
  <c r="E19"/>
  <c r="E14"/>
  <c r="B5"/>
  <c r="F9"/>
  <c r="F8"/>
  <c r="E132"/>
  <c r="F42"/>
  <c r="F14"/>
  <c r="F61" l="1"/>
  <c r="E61"/>
  <c r="E159"/>
  <c r="F159"/>
  <c r="E29"/>
  <c r="B4"/>
  <c r="F29"/>
  <c r="C4"/>
  <c r="C55" s="1"/>
  <c r="E5"/>
  <c r="F5"/>
  <c r="E57"/>
  <c r="F57"/>
  <c r="B55" l="1"/>
  <c r="D160"/>
  <c r="F55"/>
  <c r="F4"/>
  <c r="E4"/>
  <c r="F56"/>
  <c r="E56"/>
  <c r="C127"/>
  <c r="C160" s="1"/>
  <c r="E55" l="1"/>
  <c r="B127"/>
  <c r="B160" s="1"/>
  <c r="F127"/>
  <c r="E127" l="1"/>
</calcChain>
</file>

<file path=xl/sharedStrings.xml><?xml version="1.0" encoding="utf-8"?>
<sst xmlns="http://schemas.openxmlformats.org/spreadsheetml/2006/main" count="166" uniqueCount="163">
  <si>
    <t>Наименование</t>
  </si>
  <si>
    <t>Налог на доходы с физических лиц</t>
  </si>
  <si>
    <t>НАЛОГИ НА СОВОКУПНЫЙ ДОХОД</t>
  </si>
  <si>
    <t>Единый сельскохозяйственный налог</t>
  </si>
  <si>
    <t>Налог на добычу общераспространенных полезных ископаемых</t>
  </si>
  <si>
    <t>ПЛАТЕЖИ ПРИ ПОЛЬЗОВАНИИ ПРИРОДНЫМИ РЕСУРСАМИ</t>
  </si>
  <si>
    <t>Единый налог на вмененный доход для отдельных видов деятельности</t>
  </si>
  <si>
    <t>НАЛОГИ, СБОРЫ И РЕГУЛЯРНЫЕ ПЛАТЕЖИ ЗА ПОЛЬЗОВАНИЕ ПРИРОДНЫМИ РЕСУРСАМИ</t>
  </si>
  <si>
    <t xml:space="preserve">  НАЛОГОВЫЕ ДОХОДЫ</t>
  </si>
  <si>
    <t xml:space="preserve"> НЕНАЛОГОВЫЕ ДОХОДЫ</t>
  </si>
  <si>
    <t>НАЛОГИ НА ИМУЩЕСТВО</t>
  </si>
  <si>
    <t>Земельный налог</t>
  </si>
  <si>
    <t>1. ДОХОДЫ налоговые и неналоговые</t>
  </si>
  <si>
    <t>НАЛОГИ НА ПРИБЫЛЬ, ДОХОДЫ</t>
  </si>
  <si>
    <t>% исп. к уточ. плану</t>
  </si>
  <si>
    <t>ГОСУДАРСТВЕННАЯ ПОШЛИНА</t>
  </si>
  <si>
    <t>Субсидии  бюджетам субъектов РФ и муниципальных  образований</t>
  </si>
  <si>
    <t xml:space="preserve"> 3.  БЕЗВОЗМЕЗДНЫЕ ПОСТУПЛЕНИЯ</t>
  </si>
  <si>
    <t>СОБСТВЕННЫЕ ДОХОДЫ</t>
  </si>
  <si>
    <t>Субвенции бюджетам субъектов РФ и муниципальных  образований</t>
  </si>
  <si>
    <t>Иные межбюджетные трансферты</t>
  </si>
  <si>
    <t>Налог на имущество  физических лиц</t>
  </si>
  <si>
    <t>из них:</t>
  </si>
  <si>
    <t>2. РАСХОДЫ</t>
  </si>
  <si>
    <t>Общегосударственные вопросы</t>
  </si>
  <si>
    <t xml:space="preserve">  - ФОТ с начислениями</t>
  </si>
  <si>
    <t xml:space="preserve">  - коммунальные услуги</t>
  </si>
  <si>
    <t xml:space="preserve">  - матзатраты</t>
  </si>
  <si>
    <t>Национальная оборона</t>
  </si>
  <si>
    <t>Нац.безопасность и правоохранительная деятельность</t>
  </si>
  <si>
    <t>Национальная экономика</t>
  </si>
  <si>
    <t xml:space="preserve">   - Сельское хозяйство </t>
  </si>
  <si>
    <t xml:space="preserve">   - Дорожное хозяйство</t>
  </si>
  <si>
    <t xml:space="preserve">   - Другие вопросы в области нац. экономики</t>
  </si>
  <si>
    <t>Жилищно-коммунальное хозяйство</t>
  </si>
  <si>
    <t xml:space="preserve">  - Жилищное хозяйство</t>
  </si>
  <si>
    <t xml:space="preserve">  - Коммунальное хозяйство</t>
  </si>
  <si>
    <t xml:space="preserve">  - Благоустройство</t>
  </si>
  <si>
    <t>Образование</t>
  </si>
  <si>
    <t>Социальная политика</t>
  </si>
  <si>
    <t xml:space="preserve">   - Пенсионное обеспечение</t>
  </si>
  <si>
    <t xml:space="preserve">   - Социальное обеспечение населения</t>
  </si>
  <si>
    <t xml:space="preserve">   - Охрана семьи и детства</t>
  </si>
  <si>
    <t>Физическая культура и спорт</t>
  </si>
  <si>
    <t>Результат исполнения бюджета (дефицит"--", профицит"+")</t>
  </si>
  <si>
    <t xml:space="preserve">Культура,Кинематография </t>
  </si>
  <si>
    <t xml:space="preserve">  - Субсидии БУ и АУ</t>
  </si>
  <si>
    <t>3.1 Безвозмездные поступления из бюджетов других уровней</t>
  </si>
  <si>
    <t>Прочие субсидии</t>
  </si>
  <si>
    <t>Патентная система налогооблажения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</si>
  <si>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</si>
  <si>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Дотации бюджетам субъектов Российской Федерации и муниципальных образовани</t>
  </si>
  <si>
    <t>Дотации бюджетам на поддержку мер по обеспечению сбалансированности бюджетов</t>
  </si>
  <si>
    <t xml:space="preserve">    -Водные хозяйство </t>
  </si>
  <si>
    <t xml:space="preserve">   -  Другие вопросы в области социальной политики</t>
  </si>
  <si>
    <t>в т.ч. Доп.норматив</t>
  </si>
  <si>
    <t xml:space="preserve"> 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</si>
  <si>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</si>
  <si>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</si>
  <si>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</si>
  <si>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</si>
  <si>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Транспортный налог</t>
  </si>
  <si>
    <t xml:space="preserve">  - Другие вопросы в области жилищно-коммунального хозяйства</t>
  </si>
  <si>
    <t>(руб.)</t>
  </si>
  <si>
    <t>ИТОГО РАСХОДОВ</t>
  </si>
  <si>
    <t>ИТОГО ДОХОДОВ</t>
  </si>
  <si>
    <t>Охрана окружающей среды</t>
  </si>
  <si>
    <t>Межбюджетные трансферты общего характера</t>
  </si>
  <si>
    <t xml:space="preserve"> - создание комиссий по делам несовершеннолетних и защите их прав и организации деятельности таких комиссий</t>
  </si>
  <si>
    <t xml:space="preserve"> - организация и осуществление деятельности по опеке и попечительству</t>
  </si>
  <si>
    <t xml:space="preserve"> -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</si>
  <si>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- обеспечение мер социальной поддержки отдельных категорий граждан по оплате жилищно-коммунальных услуг (работникам культуры, искусства и кинематографии)</t>
  </si>
  <si>
    <t xml:space="preserve"> - обеспечение мер социальной поддержки отдельных категорий граждан по оплате жилищно-коммунальных услуг (педагогическим работникам и библиотекарям муниципальных образовательных организаций)</t>
  </si>
  <si>
    <t xml:space="preserve"> -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</t>
  </si>
  <si>
    <t xml:space="preserve">   -  реализация проектов развития общественной инфраструктуры, основанных на местных инициативах</t>
  </si>
  <si>
    <t>ШТРАФЫ, САНКЦИИ, ВОЗМЕЩЕНИЕ УЩЕРБА</t>
  </si>
  <si>
    <t xml:space="preserve">  -назначение и выплата единовременного денежного пособия гражданам, усыновившим (удочерившим) ребенка (детей) на территории Чувашской Республики</t>
  </si>
  <si>
    <t>ДОХОДЫ ОТ ИСПОЛЬЗОВАНИЯ ИМУЩЕСТВА, НАХОДЯЩЕГОСЯ В ГОСУДАРСТВЕННОЙ И МУНИЦИПАЛЬНОЙ СОБСТВЕННОСТИ</t>
  </si>
  <si>
    <t>Плата за выбросы загрязняющих веществ в атмосферный воздух стационарными объектами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</si>
  <si>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</si>
  <si>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</si>
  <si>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ПРОЧИЕ НЕНАЛОГОВЫЕ ДОХОДЫ</t>
  </si>
  <si>
    <t xml:space="preserve"> -  обеспечение деятельности административных комиссий для рассмотрения дел об административных правонарушениях</t>
  </si>
  <si>
    <t xml:space="preserve"> Прочие безвозмездные поступления</t>
  </si>
  <si>
    <t xml:space="preserve">   - Общеэкономические вопросы</t>
  </si>
  <si>
    <t xml:space="preserve">  - реализация вопросов местного значения в сфере образования, физической культуры и спорта</t>
  </si>
  <si>
    <t xml:space="preserve"> -  по организации на территории поселений и городских округов мероприятий при осуществлении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</si>
  <si>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</si>
  <si>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</si>
  <si>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Доходы бюджетов муниципальных районов от возврата организациями остатков субсидий прошлых лет</t>
  </si>
  <si>
    <t>Упрощенная система налогообложения</t>
  </si>
  <si>
    <t>Инициативные платежи, зачисляемые в бюджеты сельских поселений</t>
  </si>
  <si>
    <t xml:space="preserve"> - укрепление материально-технической базы муниципальных библиотек</t>
  </si>
  <si>
    <t xml:space="preserve"> - реализация комплекса мероприятий по борьбе с распространением борщевика Сосновского на территории Чувашской Республики</t>
  </si>
  <si>
    <t xml:space="preserve"> -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</si>
  <si>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 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</si>
  <si>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</si>
  <si>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Прочие доходы от компенсации затрат бюджетов муниципальных округов</t>
  </si>
  <si>
    <t>Доходы, поступающие в порядке возмещения расходов, понесенных в связи с эксплуатацией имущества муниципальных округов</t>
  </si>
  <si>
    <t>Дотации бюджетам муниципальных округов на выравнивание бюджетной обеспеченности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</si>
  <si>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</si>
  <si>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</si>
  <si>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</si>
  <si>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</si>
  <si>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</si>
  <si>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</si>
  <si>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</si>
  <si>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Невыясненные поступления, зачисляемые в бюджеты муниципальных округов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</si>
  <si>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</si>
  <si>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</si>
  <si>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Субсидии бюджетам муниципальных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</si>
  <si>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</si>
  <si>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</si>
  <si>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обеспечение комплексного развития сельских территорий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</si>
  <si>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</si>
  <si>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 xml:space="preserve"> -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</si>
  <si>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 xml:space="preserve"> -  содержание автомобильных дорог общего пользования местного значения в границах населенных пунктов поселения</t>
  </si>
  <si>
    <t>Субвенции бюджетам муниципальных округов на государственную регистрацию актов гражданского состояния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</si>
  <si>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</si>
  <si>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</si>
  <si>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</si>
  <si>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</si>
  <si>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- предоставление многодетным семьям, имеющим пять и более несовершеннолетних детей и состоящим на учете в качестве нуждающихся в жилых помещениях, единовременных денежных выплат на приобретение или строительство жилых помещений</t>
  </si>
  <si>
    <t xml:space="preserve"> - 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</si>
  <si>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</si>
  <si>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</t>
  </si>
  <si>
    <t>Прочие безвозмездные поступления в бюджеты муниципальных округов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</si>
  <si>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</si>
  <si>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- 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</si>
  <si>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</si>
  <si>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 Субвенции бюджетам муниципальных округов на выполнение передаваемых полномочий субъектов Российской Федерации</t>
  </si>
  <si>
    <t>План на 2024</t>
  </si>
  <si>
    <t>% исп. 2024 г. к 2023 г.</t>
  </si>
  <si>
    <t>Субсидии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 (Созданы новые места в образовательных организациях различных типов для реализации дополнительных общеразвивающих программ всех направленностей)</t>
  </si>
  <si>
    <t xml:space="preserve"> - субсидии на капитальный ремонт муниципальных учреждений культуры клубного типа</t>
  </si>
  <si>
    <t>Субсидии бюджетам муниципальных округов на развитие сети учреждений культурно-досугового типа</t>
  </si>
  <si>
    <t>Субсидии бюджетам муниципальных округов на проведение комплексных кадастровых работ</t>
  </si>
  <si>
    <t xml:space="preserve"> - осуществление государственных полномочий Чувашской Республики по ведению учета граждан, нуждающихся в жилых помещениях</t>
  </si>
  <si>
    <t xml:space="preserve"> - субвенции для осуществления государственных полномочий Чувашской Республики в сфере трудовых отношений</t>
  </si>
  <si>
    <t>Плата за размещение отходов производства</t>
  </si>
  <si>
    <t xml:space="preserve">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</si>
  <si>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округов на поддержку отрасли культуры</t>
  </si>
  <si>
    <t>Межбюджетные трансферты, передаваемые бюджетам муниципальных округов на создание модельных муниципальных библиотек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</si>
  <si>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</si>
  <si>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</si>
  <si>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</si>
  <si>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- укрепление материально-технической базы муниципальных образовательных организаций (в части модернизации инфраструктуры) (общеобразовательные организации)</t>
  </si>
  <si>
    <t xml:space="preserve"> - создание и (или) модернизация источников водоснабжения (водонапорных башен и водозаборных скважин) в населенных пунктах</t>
  </si>
  <si>
    <t>Начальник финансового отдела                                                                                                                                                          З.М.Айнетдинова</t>
  </si>
  <si>
    <t xml:space="preserve">Прочие неналоговые доходы бюджетов </t>
  </si>
  <si>
    <t>Исполнено на 01.06.2024г.</t>
  </si>
  <si>
    <t>Исполнено на 01.06.2023г.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</si>
  <si>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соответствиис законодательными актами Российской Федерации на совершение инотариальный действий</t>
  </si>
  <si>
    <t>Государственная пошлина за выдачу разрешения на установку рекламной конструкции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</si>
  <si>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</si>
  <si>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иного имущества, находящегося в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</si>
  <si>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софинансирование расходных обязательств муниципальных образований, связанных с повышением заработанной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№761 "О Национальной стратегии действий в интересах детей на 2012-2017годы."</t>
  </si>
  <si>
    <t xml:space="preserve"> ИСПОЛНЕНИЕ БЮДЖЕТА КОМСОМОЛЬСКОГО МУНИЦИПАЛЬНОГО ОКРУГА  НА 01 ИЮНЯ 2024 г.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</si>
  <si>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</si>
  <si>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</si>
  <si>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</si>
  <si>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развитие транспортной инфраструктуры на сельских территориях</t>
  </si>
  <si>
    <t>Доходы бюджетов муниципальных округов от возврата  учреждениями остатков субсидий прошлых лет</t>
  </si>
</sst>
</file>

<file path=xl/styles.xml><?xml version="1.0" encoding="utf-8"?>
<styleSheet xmlns="http://schemas.openxmlformats.org/spreadsheetml/2006/main">
  <numFmts count="1">
    <numFmt numFmtId="164" formatCode="#,##0.00_р_."/>
  </numFmts>
  <fonts count="47"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sz val="10"/>
      <color rgb="FF000000"/>
      <name val="Arial"/>
      <family val="2"/>
    </font>
    <font>
      <sz val="10"/>
      <color rgb="FF000000"/>
      <name val="Cambria"/>
      <family val="2"/>
    </font>
    <font>
      <b/>
      <sz val="8"/>
      <color rgb="FF000000"/>
      <name val="Cambria"/>
      <family val="2"/>
    </font>
    <font>
      <b/>
      <sz val="12"/>
      <color rgb="FF000000"/>
      <name val="Cambria"/>
      <family val="2"/>
    </font>
    <font>
      <b/>
      <sz val="12"/>
      <color rgb="FF000000"/>
      <name val="Arial Cyr"/>
      <family val="2"/>
    </font>
    <font>
      <sz val="8"/>
      <color rgb="FF000000"/>
      <name val="Cambria"/>
      <family val="2"/>
    </font>
    <font>
      <b/>
      <sz val="11"/>
      <color rgb="FF000000"/>
      <name val="Cambria"/>
      <family val="2"/>
    </font>
    <font>
      <sz val="9"/>
      <color rgb="FF000000"/>
      <name val="Cambria"/>
      <family val="2"/>
    </font>
    <font>
      <b/>
      <sz val="10"/>
      <color rgb="FF000000"/>
      <name val="Arial CYR"/>
      <family val="2"/>
    </font>
    <font>
      <i/>
      <sz val="9"/>
      <color rgb="FF000000"/>
      <name val="Cambria"/>
      <family val="2"/>
    </font>
    <font>
      <i/>
      <sz val="9"/>
      <color rgb="FF000000"/>
      <name val="Cambria"/>
      <family val="1"/>
      <charset val="204"/>
    </font>
    <font>
      <sz val="11"/>
      <color rgb="FF000000"/>
      <name val="Cambria"/>
      <family val="2"/>
    </font>
    <font>
      <sz val="7"/>
      <color rgb="FF000000"/>
      <name val="Cambria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35">
    <xf numFmtId="0" fontId="0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5" fillId="0" borderId="0"/>
    <xf numFmtId="0" fontId="6" fillId="0" borderId="0"/>
    <xf numFmtId="0" fontId="13" fillId="4" borderId="0"/>
    <xf numFmtId="0" fontId="15" fillId="4" borderId="0">
      <alignment vertical="center"/>
    </xf>
    <xf numFmtId="0" fontId="13" fillId="0" borderId="0">
      <alignment wrapText="1"/>
    </xf>
    <xf numFmtId="0" fontId="16" fillId="0" borderId="0">
      <alignment horizontal="center" vertical="center"/>
    </xf>
    <xf numFmtId="0" fontId="13" fillId="0" borderId="0"/>
    <xf numFmtId="0" fontId="17" fillId="0" borderId="0">
      <alignment horizontal="center" vertical="center" wrapText="1"/>
    </xf>
    <xf numFmtId="0" fontId="18" fillId="0" borderId="0">
      <alignment horizontal="center" wrapText="1"/>
    </xf>
    <xf numFmtId="0" fontId="15" fillId="0" borderId="0">
      <alignment vertical="center"/>
    </xf>
    <xf numFmtId="0" fontId="18" fillId="0" borderId="0">
      <alignment horizontal="center"/>
    </xf>
    <xf numFmtId="0" fontId="15" fillId="0" borderId="0">
      <alignment horizontal="center" vertical="center"/>
    </xf>
    <xf numFmtId="0" fontId="13" fillId="0" borderId="0">
      <alignment horizontal="right"/>
    </xf>
    <xf numFmtId="0" fontId="15" fillId="0" borderId="0">
      <alignment horizontal="center" vertical="center"/>
    </xf>
    <xf numFmtId="0" fontId="13" fillId="4" borderId="10"/>
    <xf numFmtId="0" fontId="15" fillId="0" borderId="0">
      <alignment vertical="center" wrapText="1"/>
    </xf>
    <xf numFmtId="0" fontId="13" fillId="0" borderId="11">
      <alignment horizontal="center" vertical="center" wrapText="1"/>
    </xf>
    <xf numFmtId="0" fontId="19" fillId="0" borderId="0">
      <alignment vertical="center"/>
    </xf>
    <xf numFmtId="0" fontId="13" fillId="4" borderId="12"/>
    <xf numFmtId="0" fontId="20" fillId="0" borderId="0">
      <alignment vertical="center" wrapText="1"/>
    </xf>
    <xf numFmtId="49" fontId="13" fillId="0" borderId="11">
      <alignment horizontal="left" vertical="top" wrapText="1" indent="2"/>
    </xf>
    <xf numFmtId="0" fontId="19" fillId="0" borderId="10">
      <alignment vertical="center"/>
    </xf>
    <xf numFmtId="49" fontId="13" fillId="0" borderId="11">
      <alignment horizontal="center" vertical="top" shrinkToFit="1"/>
    </xf>
    <xf numFmtId="0" fontId="19" fillId="0" borderId="11">
      <alignment horizontal="center" vertical="center" wrapText="1"/>
    </xf>
    <xf numFmtId="4" fontId="13" fillId="0" borderId="11">
      <alignment horizontal="right" vertical="top" shrinkToFit="1"/>
    </xf>
    <xf numFmtId="0" fontId="19" fillId="0" borderId="11">
      <alignment horizontal="center" vertical="center" wrapText="1"/>
    </xf>
    <xf numFmtId="10" fontId="13" fillId="0" borderId="11">
      <alignment horizontal="right" vertical="top" shrinkToFit="1"/>
    </xf>
    <xf numFmtId="0" fontId="15" fillId="4" borderId="12">
      <alignment vertical="center"/>
    </xf>
    <xf numFmtId="0" fontId="13" fillId="4" borderId="12">
      <alignment shrinkToFit="1"/>
    </xf>
    <xf numFmtId="49" fontId="21" fillId="0" borderId="13">
      <alignment vertical="center" wrapText="1"/>
    </xf>
    <xf numFmtId="0" fontId="22" fillId="0" borderId="11">
      <alignment horizontal="left"/>
    </xf>
    <xf numFmtId="0" fontId="15" fillId="4" borderId="14">
      <alignment vertical="center"/>
    </xf>
    <xf numFmtId="4" fontId="22" fillId="5" borderId="11">
      <alignment horizontal="right" vertical="top" shrinkToFit="1"/>
    </xf>
    <xf numFmtId="49" fontId="23" fillId="0" borderId="15">
      <alignment horizontal="left" vertical="center" wrapText="1" indent="1"/>
    </xf>
    <xf numFmtId="10" fontId="22" fillId="5" borderId="11">
      <alignment horizontal="right" vertical="top" shrinkToFit="1"/>
    </xf>
    <xf numFmtId="0" fontId="15" fillId="4" borderId="16">
      <alignment vertical="center"/>
    </xf>
    <xf numFmtId="0" fontId="13" fillId="4" borderId="14"/>
    <xf numFmtId="0" fontId="21" fillId="0" borderId="0">
      <alignment horizontal="left" vertical="center" wrapText="1"/>
    </xf>
    <xf numFmtId="0" fontId="13" fillId="0" borderId="0">
      <alignment horizontal="left" wrapText="1"/>
    </xf>
    <xf numFmtId="0" fontId="16" fillId="0" borderId="0">
      <alignment vertical="center"/>
    </xf>
    <xf numFmtId="0" fontId="22" fillId="0" borderId="11">
      <alignment vertical="top" wrapText="1"/>
    </xf>
    <xf numFmtId="0" fontId="15" fillId="0" borderId="10">
      <alignment horizontal="left" vertical="center" wrapText="1"/>
    </xf>
    <xf numFmtId="4" fontId="22" fillId="6" borderId="11">
      <alignment horizontal="right" vertical="top" shrinkToFit="1"/>
    </xf>
    <xf numFmtId="0" fontId="15" fillId="0" borderId="12">
      <alignment horizontal="left" vertical="center" wrapText="1"/>
    </xf>
    <xf numFmtId="10" fontId="22" fillId="6" borderId="11">
      <alignment horizontal="right" vertical="top" shrinkToFit="1"/>
    </xf>
    <xf numFmtId="0" fontId="15" fillId="0" borderId="14">
      <alignment vertical="center" wrapText="1"/>
    </xf>
    <xf numFmtId="0" fontId="13" fillId="4" borderId="12">
      <alignment horizontal="center"/>
    </xf>
    <xf numFmtId="0" fontId="19" fillId="0" borderId="17">
      <alignment horizontal="center" vertical="center" wrapText="1"/>
    </xf>
    <xf numFmtId="0" fontId="13" fillId="4" borderId="12">
      <alignment horizontal="left"/>
    </xf>
    <xf numFmtId="0" fontId="15" fillId="4" borderId="18">
      <alignment vertical="center"/>
    </xf>
    <xf numFmtId="0" fontId="13" fillId="4" borderId="14">
      <alignment horizontal="center"/>
    </xf>
    <xf numFmtId="49" fontId="21" fillId="0" borderId="19">
      <alignment horizontal="center" vertical="center" shrinkToFit="1"/>
    </xf>
    <xf numFmtId="0" fontId="13" fillId="4" borderId="14">
      <alignment horizontal="left"/>
    </xf>
    <xf numFmtId="49" fontId="23" fillId="0" borderId="19">
      <alignment horizontal="center" vertical="center" shrinkToFit="1"/>
    </xf>
    <xf numFmtId="0" fontId="15" fillId="4" borderId="20">
      <alignment vertical="center"/>
    </xf>
    <xf numFmtId="0" fontId="15" fillId="0" borderId="21">
      <alignment vertical="center"/>
    </xf>
    <xf numFmtId="0" fontId="15" fillId="4" borderId="0">
      <alignment vertical="center" shrinkToFit="1"/>
    </xf>
    <xf numFmtId="0" fontId="19" fillId="0" borderId="0">
      <alignment vertical="center" wrapText="1"/>
    </xf>
    <xf numFmtId="1" fontId="21" fillId="0" borderId="11">
      <alignment horizontal="center" vertical="center" shrinkToFit="1"/>
    </xf>
    <xf numFmtId="1" fontId="23" fillId="0" borderId="11">
      <alignment horizontal="center" vertical="center" shrinkToFit="1"/>
    </xf>
    <xf numFmtId="49" fontId="19" fillId="0" borderId="0">
      <alignment vertical="center" wrapText="1"/>
    </xf>
    <xf numFmtId="49" fontId="15" fillId="0" borderId="14">
      <alignment vertical="center" wrapText="1"/>
    </xf>
    <xf numFmtId="49" fontId="15" fillId="0" borderId="0">
      <alignment vertical="center" wrapText="1"/>
    </xf>
    <xf numFmtId="49" fontId="19" fillId="0" borderId="11">
      <alignment horizontal="center" vertical="center" wrapText="1"/>
    </xf>
    <xf numFmtId="49" fontId="19" fillId="0" borderId="11">
      <alignment horizontal="center" vertical="center" wrapText="1"/>
    </xf>
    <xf numFmtId="4" fontId="21" fillId="0" borderId="11">
      <alignment horizontal="right" vertical="center" shrinkToFit="1"/>
    </xf>
    <xf numFmtId="4" fontId="24" fillId="0" borderId="11">
      <alignment horizontal="right" vertical="center" shrinkToFit="1"/>
    </xf>
    <xf numFmtId="4" fontId="23" fillId="0" borderId="11">
      <alignment horizontal="right" vertical="center" shrinkToFit="1"/>
    </xf>
    <xf numFmtId="0" fontId="15" fillId="0" borderId="14">
      <alignment vertical="center"/>
    </xf>
    <xf numFmtId="0" fontId="19" fillId="0" borderId="0">
      <alignment horizontal="right" vertical="center"/>
    </xf>
    <xf numFmtId="0" fontId="21" fillId="0" borderId="0">
      <alignment horizontal="left" vertical="center" wrapText="1"/>
    </xf>
    <xf numFmtId="0" fontId="25" fillId="0" borderId="0">
      <alignment vertical="center"/>
    </xf>
    <xf numFmtId="0" fontId="25" fillId="0" borderId="10">
      <alignment vertical="center"/>
    </xf>
    <xf numFmtId="0" fontId="25" fillId="0" borderId="14">
      <alignment vertical="center"/>
    </xf>
    <xf numFmtId="0" fontId="19" fillId="0" borderId="11">
      <alignment horizontal="center" vertical="center" wrapText="1"/>
    </xf>
    <xf numFmtId="0" fontId="26" fillId="0" borderId="0">
      <alignment horizontal="center" vertical="center" wrapText="1"/>
    </xf>
    <xf numFmtId="0" fontId="19" fillId="0" borderId="22">
      <alignment vertical="center"/>
    </xf>
    <xf numFmtId="0" fontId="19" fillId="0" borderId="23">
      <alignment horizontal="right" vertical="center"/>
    </xf>
    <xf numFmtId="0" fontId="21" fillId="0" borderId="23">
      <alignment horizontal="right" vertical="center"/>
    </xf>
    <xf numFmtId="0" fontId="21" fillId="0" borderId="17">
      <alignment horizontal="center" vertical="center"/>
    </xf>
    <xf numFmtId="49" fontId="19" fillId="0" borderId="24">
      <alignment horizontal="center" vertical="center"/>
    </xf>
    <xf numFmtId="0" fontId="19" fillId="0" borderId="25">
      <alignment horizontal="center" vertical="center" shrinkToFit="1"/>
    </xf>
    <xf numFmtId="1" fontId="21" fillId="0" borderId="25">
      <alignment horizontal="center" vertical="center" shrinkToFit="1"/>
    </xf>
    <xf numFmtId="0" fontId="21" fillId="0" borderId="25">
      <alignment vertical="center"/>
    </xf>
    <xf numFmtId="49" fontId="21" fillId="0" borderId="25">
      <alignment horizontal="center" vertical="center"/>
    </xf>
    <xf numFmtId="49" fontId="21" fillId="0" borderId="26">
      <alignment horizontal="center" vertical="center"/>
    </xf>
    <xf numFmtId="0" fontId="25" fillId="0" borderId="21">
      <alignment vertical="center"/>
    </xf>
    <xf numFmtId="4" fontId="21" fillId="0" borderId="13">
      <alignment horizontal="right" vertical="center" shrinkToFit="1"/>
    </xf>
    <xf numFmtId="4" fontId="23" fillId="0" borderId="13">
      <alignment horizontal="right" vertical="center" shrinkToFit="1"/>
    </xf>
    <xf numFmtId="0" fontId="19" fillId="0" borderId="19">
      <alignment horizontal="center" vertical="center" wrapText="1"/>
    </xf>
    <xf numFmtId="0" fontId="19" fillId="0" borderId="11">
      <alignment horizontal="center" vertical="center" wrapText="1"/>
    </xf>
    <xf numFmtId="0" fontId="20" fillId="0" borderId="0">
      <alignment horizontal="left" vertical="center" wrapText="1"/>
    </xf>
    <xf numFmtId="0" fontId="19" fillId="0" borderId="19">
      <alignment horizontal="center" vertical="center" wrapText="1"/>
    </xf>
    <xf numFmtId="49" fontId="15" fillId="4" borderId="14">
      <alignment vertical="center"/>
    </xf>
    <xf numFmtId="1" fontId="21" fillId="0" borderId="19">
      <alignment horizontal="center" vertical="center" shrinkToFit="1"/>
    </xf>
    <xf numFmtId="0" fontId="23" fillId="0" borderId="19">
      <alignment horizontal="center" vertical="center" shrinkToFit="1"/>
    </xf>
    <xf numFmtId="0" fontId="19" fillId="0" borderId="11">
      <alignment horizontal="center" vertical="center" wrapText="1"/>
    </xf>
    <xf numFmtId="0" fontId="17" fillId="0" borderId="0">
      <alignment vertical="center" wrapText="1"/>
    </xf>
    <xf numFmtId="49" fontId="19" fillId="0" borderId="11">
      <alignment horizontal="center" vertical="center" wrapText="1"/>
    </xf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27" fillId="13" borderId="27" applyNumberFormat="0" applyAlignment="0" applyProtection="0"/>
    <xf numFmtId="0" fontId="28" fillId="14" borderId="28" applyNumberFormat="0" applyAlignment="0" applyProtection="0"/>
    <xf numFmtId="0" fontId="29" fillId="14" borderId="27" applyNumberFormat="0" applyAlignment="0" applyProtection="0"/>
    <xf numFmtId="0" fontId="30" fillId="0" borderId="29" applyNumberFormat="0" applyFill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32" applyNumberFormat="0" applyFill="0" applyAlignment="0" applyProtection="0"/>
    <xf numFmtId="0" fontId="34" fillId="15" borderId="33" applyNumberFormat="0" applyAlignment="0" applyProtection="0"/>
    <xf numFmtId="0" fontId="35" fillId="0" borderId="0" applyNumberFormat="0" applyFill="0" applyBorder="0" applyAlignment="0" applyProtection="0"/>
    <xf numFmtId="0" fontId="36" fillId="16" borderId="0" applyNumberFormat="0" applyBorder="0" applyAlignment="0" applyProtection="0"/>
    <xf numFmtId="0" fontId="2" fillId="2" borderId="0"/>
    <xf numFmtId="0" fontId="1" fillId="2" borderId="0"/>
    <xf numFmtId="0" fontId="4" fillId="0" borderId="0"/>
    <xf numFmtId="0" fontId="1" fillId="2" borderId="0"/>
    <xf numFmtId="0" fontId="37" fillId="17" borderId="0" applyNumberFormat="0" applyBorder="0" applyAlignment="0" applyProtection="0"/>
    <xf numFmtId="0" fontId="38" fillId="0" borderId="0" applyNumberFormat="0" applyFill="0" applyBorder="0" applyAlignment="0" applyProtection="0"/>
    <xf numFmtId="0" fontId="3" fillId="5" borderId="34" applyNumberFormat="0" applyFont="0" applyAlignment="0" applyProtection="0"/>
    <xf numFmtId="0" fontId="39" fillId="0" borderId="35" applyNumberFormat="0" applyFill="0" applyAlignment="0" applyProtection="0"/>
    <xf numFmtId="0" fontId="40" fillId="0" borderId="0" applyNumberFormat="0" applyFill="0" applyBorder="0" applyAlignment="0" applyProtection="0"/>
    <xf numFmtId="0" fontId="41" fillId="18" borderId="0" applyNumberFormat="0" applyBorder="0" applyAlignment="0" applyProtection="0"/>
  </cellStyleXfs>
  <cellXfs count="93">
    <xf numFmtId="0" fontId="0" fillId="0" borderId="0" xfId="0"/>
    <xf numFmtId="0" fontId="7" fillId="0" borderId="0" xfId="0" applyFont="1"/>
    <xf numFmtId="0" fontId="7" fillId="3" borderId="0" xfId="0" applyFont="1" applyFill="1" applyAlignment="1"/>
    <xf numFmtId="0" fontId="7" fillId="3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64" fontId="8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28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164" fontId="8" fillId="3" borderId="2" xfId="0" applyNumberFormat="1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7" fillId="3" borderId="2" xfId="0" applyNumberFormat="1" applyFont="1" applyFill="1" applyBorder="1" applyAlignment="1">
      <alignment horizontal="left" vertical="center" wrapText="1"/>
    </xf>
    <xf numFmtId="0" fontId="9" fillId="3" borderId="2" xfId="0" applyNumberFormat="1" applyFont="1" applyFill="1" applyBorder="1" applyAlignment="1">
      <alignment horizontal="left" vertical="center" wrapText="1"/>
    </xf>
    <xf numFmtId="49" fontId="9" fillId="3" borderId="2" xfId="0" applyNumberFormat="1" applyFont="1" applyFill="1" applyBorder="1" applyAlignment="1">
      <alignment horizontal="left" vertical="center" wrapText="1"/>
    </xf>
    <xf numFmtId="2" fontId="9" fillId="3" borderId="2" xfId="0" applyNumberFormat="1" applyFont="1" applyFill="1" applyBorder="1" applyAlignment="1">
      <alignment horizontal="lef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19" borderId="2" xfId="0" applyNumberFormat="1" applyFont="1" applyFill="1" applyBorder="1" applyAlignment="1">
      <alignment horizontal="center" vertical="center"/>
    </xf>
    <xf numFmtId="164" fontId="8" fillId="19" borderId="2" xfId="0" applyNumberFormat="1" applyFont="1" applyFill="1" applyBorder="1" applyAlignment="1">
      <alignment horizontal="center" vertical="center" wrapText="1"/>
    </xf>
    <xf numFmtId="164" fontId="7" fillId="19" borderId="2" xfId="0" applyNumberFormat="1" applyFont="1" applyFill="1" applyBorder="1" applyAlignment="1">
      <alignment horizontal="center" vertical="center" wrapText="1"/>
    </xf>
    <xf numFmtId="164" fontId="9" fillId="19" borderId="2" xfId="0" applyNumberFormat="1" applyFont="1" applyFill="1" applyBorder="1" applyAlignment="1">
      <alignment horizontal="center" vertical="center" wrapText="1"/>
    </xf>
    <xf numFmtId="164" fontId="8" fillId="19" borderId="2" xfId="0" applyNumberFormat="1" applyFont="1" applyFill="1" applyBorder="1" applyAlignment="1">
      <alignment horizontal="center" vertical="center"/>
    </xf>
    <xf numFmtId="164" fontId="42" fillId="3" borderId="2" xfId="0" applyNumberFormat="1" applyFont="1" applyFill="1" applyBorder="1" applyAlignment="1">
      <alignment horizontal="right" vertical="center"/>
    </xf>
    <xf numFmtId="4" fontId="11" fillId="19" borderId="7" xfId="51" applyNumberFormat="1" applyFont="1" applyFill="1" applyBorder="1" applyAlignment="1" applyProtection="1">
      <alignment horizontal="center" vertical="center" shrinkToFit="1"/>
    </xf>
    <xf numFmtId="4" fontId="7" fillId="19" borderId="11" xfId="51" applyNumberFormat="1" applyFont="1" applyFill="1" applyBorder="1" applyAlignment="1" applyProtection="1">
      <alignment horizontal="center" vertical="center" shrinkToFit="1"/>
    </xf>
    <xf numFmtId="4" fontId="7" fillId="19" borderId="11" xfId="51" applyNumberFormat="1" applyFont="1" applyFill="1" applyAlignment="1" applyProtection="1">
      <alignment horizontal="center" vertical="center" shrinkToFit="1"/>
    </xf>
    <xf numFmtId="4" fontId="7" fillId="19" borderId="7" xfId="75" applyNumberFormat="1" applyFont="1" applyFill="1" applyBorder="1" applyAlignment="1" applyProtection="1">
      <alignment horizontal="center" vertical="center" shrinkToFit="1"/>
    </xf>
    <xf numFmtId="4" fontId="7" fillId="19" borderId="2" xfId="75" applyNumberFormat="1" applyFont="1" applyFill="1" applyBorder="1" applyAlignment="1" applyProtection="1">
      <alignment horizontal="center" vertical="center" shrinkToFit="1"/>
    </xf>
    <xf numFmtId="4" fontId="7" fillId="19" borderId="2" xfId="0" applyNumberFormat="1" applyFont="1" applyFill="1" applyBorder="1" applyAlignment="1">
      <alignment horizontal="center" vertical="center"/>
    </xf>
    <xf numFmtId="164" fontId="7" fillId="19" borderId="3" xfId="0" applyNumberFormat="1" applyFont="1" applyFill="1" applyBorder="1" applyAlignment="1">
      <alignment horizontal="center" vertical="center" wrapText="1"/>
    </xf>
    <xf numFmtId="4" fontId="8" fillId="19" borderId="11" xfId="51" applyNumberFormat="1" applyFont="1" applyFill="1" applyAlignment="1" applyProtection="1">
      <alignment horizontal="center" vertical="center" shrinkToFit="1"/>
    </xf>
    <xf numFmtId="164" fontId="8" fillId="19" borderId="5" xfId="0" applyNumberFormat="1" applyFont="1" applyFill="1" applyBorder="1" applyAlignment="1">
      <alignment horizontal="center" vertical="center"/>
    </xf>
    <xf numFmtId="0" fontId="7" fillId="19" borderId="2" xfId="0" applyFont="1" applyFill="1" applyBorder="1" applyAlignment="1">
      <alignment horizontal="left" vertical="center" wrapText="1"/>
    </xf>
    <xf numFmtId="164" fontId="7" fillId="19" borderId="2" xfId="0" applyNumberFormat="1" applyFont="1" applyFill="1" applyBorder="1" applyAlignment="1">
      <alignment horizontal="right" vertical="center"/>
    </xf>
    <xf numFmtId="0" fontId="8" fillId="19" borderId="0" xfId="0" applyFont="1" applyFill="1" applyBorder="1" applyAlignment="1">
      <alignment vertical="center" wrapText="1"/>
    </xf>
    <xf numFmtId="164" fontId="8" fillId="19" borderId="0" xfId="0" applyNumberFormat="1" applyFont="1" applyFill="1" applyBorder="1" applyAlignment="1">
      <alignment horizontal="center" wrapText="1"/>
    </xf>
    <xf numFmtId="164" fontId="8" fillId="19" borderId="0" xfId="0" applyNumberFormat="1" applyFont="1" applyFill="1" applyBorder="1" applyAlignment="1">
      <alignment horizontal="right" wrapText="1"/>
    </xf>
    <xf numFmtId="164" fontId="8" fillId="19" borderId="0" xfId="0" applyNumberFormat="1" applyFont="1" applyFill="1" applyBorder="1" applyAlignment="1">
      <alignment horizontal="center"/>
    </xf>
    <xf numFmtId="0" fontId="7" fillId="19" borderId="0" xfId="0" applyFont="1" applyFill="1"/>
    <xf numFmtId="164" fontId="8" fillId="19" borderId="2" xfId="0" applyNumberFormat="1" applyFont="1" applyFill="1" applyBorder="1" applyAlignment="1">
      <alignment horizontal="right" vertical="center"/>
    </xf>
    <xf numFmtId="164" fontId="45" fillId="19" borderId="2" xfId="0" applyNumberFormat="1" applyFont="1" applyFill="1" applyBorder="1" applyAlignment="1">
      <alignment horizontal="center" vertical="center" wrapText="1"/>
    </xf>
    <xf numFmtId="0" fontId="7" fillId="19" borderId="3" xfId="0" applyFont="1" applyFill="1" applyBorder="1" applyAlignment="1">
      <alignment horizontal="left" vertical="center" wrapText="1"/>
    </xf>
    <xf numFmtId="4" fontId="7" fillId="19" borderId="7" xfId="51" applyNumberFormat="1" applyFont="1" applyFill="1" applyBorder="1" applyAlignment="1" applyProtection="1">
      <alignment horizontal="center" vertical="center" shrinkToFit="1"/>
    </xf>
    <xf numFmtId="164" fontId="7" fillId="19" borderId="5" xfId="0" applyNumberFormat="1" applyFont="1" applyFill="1" applyBorder="1" applyAlignment="1">
      <alignment horizontal="center" vertical="center"/>
    </xf>
    <xf numFmtId="4" fontId="10" fillId="19" borderId="7" xfId="51" applyNumberFormat="1" applyFont="1" applyFill="1" applyBorder="1" applyAlignment="1" applyProtection="1">
      <alignment horizontal="center" vertical="center" shrinkToFit="1"/>
    </xf>
    <xf numFmtId="4" fontId="8" fillId="19" borderId="7" xfId="51" applyNumberFormat="1" applyFont="1" applyFill="1" applyBorder="1" applyAlignment="1" applyProtection="1">
      <alignment horizontal="center" vertical="center" shrinkToFit="1"/>
    </xf>
    <xf numFmtId="4" fontId="7" fillId="19" borderId="8" xfId="75" applyNumberFormat="1" applyFont="1" applyFill="1" applyBorder="1" applyAlignment="1" applyProtection="1">
      <alignment horizontal="center" vertical="center" shrinkToFit="1"/>
    </xf>
    <xf numFmtId="4" fontId="7" fillId="19" borderId="1" xfId="75" applyNumberFormat="1" applyFont="1" applyFill="1" applyBorder="1" applyAlignment="1" applyProtection="1">
      <alignment horizontal="center" vertical="center" shrinkToFit="1"/>
    </xf>
    <xf numFmtId="4" fontId="7" fillId="19" borderId="2" xfId="0" applyNumberFormat="1" applyFont="1" applyFill="1" applyBorder="1" applyAlignment="1" applyProtection="1">
      <alignment horizontal="center" vertical="center"/>
      <protection locked="0"/>
    </xf>
    <xf numFmtId="164" fontId="7" fillId="19" borderId="0" xfId="0" applyNumberFormat="1" applyFont="1" applyFill="1" applyBorder="1" applyAlignment="1">
      <alignment horizontal="center" vertical="center" wrapText="1"/>
    </xf>
    <xf numFmtId="164" fontId="7" fillId="19" borderId="5" xfId="0" applyNumberFormat="1" applyFont="1" applyFill="1" applyBorder="1" applyAlignment="1">
      <alignment horizontal="center" vertical="center" wrapText="1"/>
    </xf>
    <xf numFmtId="4" fontId="7" fillId="19" borderId="0" xfId="0" applyNumberFormat="1" applyFont="1" applyFill="1"/>
    <xf numFmtId="164" fontId="7" fillId="19" borderId="0" xfId="0" applyNumberFormat="1" applyFont="1" applyFill="1" applyAlignment="1">
      <alignment horizontal="center"/>
    </xf>
    <xf numFmtId="164" fontId="7" fillId="19" borderId="0" xfId="0" applyNumberFormat="1" applyFont="1" applyFill="1" applyAlignment="1">
      <alignment horizontal="right"/>
    </xf>
    <xf numFmtId="0" fontId="8" fillId="19" borderId="2" xfId="0" applyFont="1" applyFill="1" applyBorder="1" applyAlignment="1">
      <alignment horizontal="left" vertical="center" wrapText="1"/>
    </xf>
    <xf numFmtId="0" fontId="7" fillId="19" borderId="2" xfId="0" applyNumberFormat="1" applyFont="1" applyFill="1" applyBorder="1" applyAlignment="1">
      <alignment horizontal="left" vertical="center" wrapText="1"/>
    </xf>
    <xf numFmtId="2" fontId="9" fillId="19" borderId="2" xfId="0" applyNumberFormat="1" applyFont="1" applyFill="1" applyBorder="1" applyAlignment="1">
      <alignment horizontal="left" vertical="center" wrapText="1"/>
    </xf>
    <xf numFmtId="0" fontId="9" fillId="19" borderId="2" xfId="0" applyFont="1" applyFill="1" applyBorder="1" applyAlignment="1">
      <alignment horizontal="left" vertical="center" wrapText="1"/>
    </xf>
    <xf numFmtId="0" fontId="9" fillId="19" borderId="6" xfId="0" applyFont="1" applyFill="1" applyBorder="1" applyAlignment="1">
      <alignment horizontal="left" vertical="center" wrapText="1"/>
    </xf>
    <xf numFmtId="49" fontId="9" fillId="19" borderId="6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0" fontId="7" fillId="19" borderId="0" xfId="0" applyFont="1" applyFill="1" applyAlignment="1">
      <alignment horizontal="left"/>
    </xf>
    <xf numFmtId="164" fontId="43" fillId="0" borderId="0" xfId="0" applyNumberFormat="1" applyFont="1" applyFill="1" applyAlignment="1">
      <alignment horizontal="center"/>
    </xf>
    <xf numFmtId="164" fontId="8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4" fontId="8" fillId="0" borderId="11" xfId="51" applyNumberFormat="1" applyFont="1" applyFill="1" applyAlignment="1" applyProtection="1">
      <alignment horizontal="center" vertical="center" shrinkToFit="1"/>
    </xf>
    <xf numFmtId="164" fontId="8" fillId="0" borderId="5" xfId="0" applyNumberFormat="1" applyFont="1" applyFill="1" applyBorder="1" applyAlignment="1">
      <alignment horizontal="center" vertical="center"/>
    </xf>
    <xf numFmtId="164" fontId="44" fillId="0" borderId="0" xfId="0" applyNumberFormat="1" applyFont="1" applyFill="1" applyBorder="1" applyAlignment="1">
      <alignment horizontal="center" wrapText="1"/>
    </xf>
    <xf numFmtId="0" fontId="43" fillId="0" borderId="0" xfId="0" applyFont="1" applyFill="1"/>
    <xf numFmtId="164" fontId="8" fillId="20" borderId="2" xfId="0" applyNumberFormat="1" applyFont="1" applyFill="1" applyBorder="1" applyAlignment="1">
      <alignment horizontal="left" vertical="center"/>
    </xf>
    <xf numFmtId="164" fontId="8" fillId="20" borderId="2" xfId="0" applyNumberFormat="1" applyFont="1" applyFill="1" applyBorder="1" applyAlignment="1">
      <alignment horizontal="center" vertical="center"/>
    </xf>
    <xf numFmtId="164" fontId="8" fillId="20" borderId="2" xfId="0" applyNumberFormat="1" applyFont="1" applyFill="1" applyBorder="1" applyAlignment="1">
      <alignment horizontal="right" vertical="center"/>
    </xf>
    <xf numFmtId="164" fontId="8" fillId="20" borderId="2" xfId="0" applyNumberFormat="1" applyFont="1" applyFill="1" applyBorder="1" applyAlignment="1">
      <alignment horizontal="left" vertical="center" wrapText="1"/>
    </xf>
    <xf numFmtId="164" fontId="8" fillId="20" borderId="2" xfId="0" applyNumberFormat="1" applyFont="1" applyFill="1" applyBorder="1" applyAlignment="1">
      <alignment horizontal="center" vertical="center" wrapText="1"/>
    </xf>
    <xf numFmtId="0" fontId="8" fillId="20" borderId="2" xfId="0" applyFont="1" applyFill="1" applyBorder="1" applyAlignment="1">
      <alignment horizontal="left" vertical="center" wrapText="1"/>
    </xf>
    <xf numFmtId="4" fontId="8" fillId="20" borderId="2" xfId="0" applyNumberFormat="1" applyFont="1" applyFill="1" applyBorder="1" applyAlignment="1">
      <alignment horizontal="center" vertical="center"/>
    </xf>
    <xf numFmtId="0" fontId="7" fillId="2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19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" fontId="7" fillId="20" borderId="0" xfId="0" applyNumberFormat="1" applyFont="1" applyFill="1" applyAlignment="1">
      <alignment vertical="center"/>
    </xf>
    <xf numFmtId="0" fontId="46" fillId="0" borderId="13" xfId="31" applyNumberFormat="1" applyFont="1" applyBorder="1" applyAlignment="1" applyProtection="1">
      <alignment wrapText="1"/>
    </xf>
  </cellXfs>
  <cellStyles count="135">
    <cellStyle name="br" xfId="1"/>
    <cellStyle name="br 2" xfId="2"/>
    <cellStyle name="col" xfId="3"/>
    <cellStyle name="col 2" xfId="4"/>
    <cellStyle name="style0" xfId="5"/>
    <cellStyle name="style0 2" xfId="6"/>
    <cellStyle name="td" xfId="7"/>
    <cellStyle name="td 2" xfId="8"/>
    <cellStyle name="tr" xfId="9"/>
    <cellStyle name="tr 2" xfId="10"/>
    <cellStyle name="xl21" xfId="11"/>
    <cellStyle name="xl21 2" xfId="12"/>
    <cellStyle name="xl22" xfId="13"/>
    <cellStyle name="xl22 2" xfId="14"/>
    <cellStyle name="xl23" xfId="15"/>
    <cellStyle name="xl23 2" xfId="16"/>
    <cellStyle name="xl24" xfId="17"/>
    <cellStyle name="xl24 2" xfId="18"/>
    <cellStyle name="xl25" xfId="19"/>
    <cellStyle name="xl25 2" xfId="20"/>
    <cellStyle name="xl26" xfId="21"/>
    <cellStyle name="xl26 2" xfId="22"/>
    <cellStyle name="xl27" xfId="23"/>
    <cellStyle name="xl27 2" xfId="24"/>
    <cellStyle name="xl28" xfId="25"/>
    <cellStyle name="xl28 2" xfId="26"/>
    <cellStyle name="xl29" xfId="27"/>
    <cellStyle name="xl29 2" xfId="28"/>
    <cellStyle name="xl30" xfId="29"/>
    <cellStyle name="xl30 2" xfId="30"/>
    <cellStyle name="xl31" xfId="31"/>
    <cellStyle name="xl31 2" xfId="32"/>
    <cellStyle name="xl32" xfId="33"/>
    <cellStyle name="xl32 2" xfId="34"/>
    <cellStyle name="xl33" xfId="35"/>
    <cellStyle name="xl33 2" xfId="36"/>
    <cellStyle name="xl34" xfId="37"/>
    <cellStyle name="xl34 2" xfId="38"/>
    <cellStyle name="xl35" xfId="39"/>
    <cellStyle name="xl35 2" xfId="40"/>
    <cellStyle name="xl36" xfId="41"/>
    <cellStyle name="xl36 2" xfId="42"/>
    <cellStyle name="xl37" xfId="43"/>
    <cellStyle name="xl37 2" xfId="44"/>
    <cellStyle name="xl38" xfId="45"/>
    <cellStyle name="xl38 2" xfId="46"/>
    <cellStyle name="xl39" xfId="47"/>
    <cellStyle name="xl39 2" xfId="48"/>
    <cellStyle name="xl40" xfId="49"/>
    <cellStyle name="xl40 2" xfId="50"/>
    <cellStyle name="xl41" xfId="51"/>
    <cellStyle name="xl41 2" xfId="52"/>
    <cellStyle name="xl42" xfId="53"/>
    <cellStyle name="xl42 2" xfId="54"/>
    <cellStyle name="xl43" xfId="55"/>
    <cellStyle name="xl43 2" xfId="56"/>
    <cellStyle name="xl44" xfId="57"/>
    <cellStyle name="xl44 2" xfId="58"/>
    <cellStyle name="xl45" xfId="59"/>
    <cellStyle name="xl45 2" xfId="60"/>
    <cellStyle name="xl46" xfId="61"/>
    <cellStyle name="xl46 2" xfId="62"/>
    <cellStyle name="xl47" xfId="63"/>
    <cellStyle name="xl48" xfId="64"/>
    <cellStyle name="xl49" xfId="65"/>
    <cellStyle name="xl50" xfId="66"/>
    <cellStyle name="xl51" xfId="67"/>
    <cellStyle name="xl52" xfId="68"/>
    <cellStyle name="xl53" xfId="69"/>
    <cellStyle name="xl54" xfId="70"/>
    <cellStyle name="xl55" xfId="71"/>
    <cellStyle name="xl56" xfId="72"/>
    <cellStyle name="xl57" xfId="73"/>
    <cellStyle name="xl58" xfId="74"/>
    <cellStyle name="xl59" xfId="75"/>
    <cellStyle name="xl59 2" xfId="76"/>
    <cellStyle name="xl60" xfId="77"/>
    <cellStyle name="xl61" xfId="78"/>
    <cellStyle name="xl62" xfId="79"/>
    <cellStyle name="xl63" xfId="80"/>
    <cellStyle name="xl64" xfId="81"/>
    <cellStyle name="xl65" xfId="82"/>
    <cellStyle name="xl66" xfId="83"/>
    <cellStyle name="xl67" xfId="84"/>
    <cellStyle name="xl68" xfId="85"/>
    <cellStyle name="xl69" xfId="86"/>
    <cellStyle name="xl70" xfId="87"/>
    <cellStyle name="xl71" xfId="88"/>
    <cellStyle name="xl72" xfId="89"/>
    <cellStyle name="xl73" xfId="90"/>
    <cellStyle name="xl74" xfId="91"/>
    <cellStyle name="xl75" xfId="92"/>
    <cellStyle name="xl76" xfId="93"/>
    <cellStyle name="xl77" xfId="94"/>
    <cellStyle name="xl78" xfId="95"/>
    <cellStyle name="xl79" xfId="96"/>
    <cellStyle name="xl80" xfId="97"/>
    <cellStyle name="xl81" xfId="98"/>
    <cellStyle name="xl82" xfId="99"/>
    <cellStyle name="xl83" xfId="100"/>
    <cellStyle name="xl84" xfId="101"/>
    <cellStyle name="xl85" xfId="102"/>
    <cellStyle name="xl86" xfId="103"/>
    <cellStyle name="xl87" xfId="104"/>
    <cellStyle name="xl88" xfId="105"/>
    <cellStyle name="xl89" xfId="106"/>
    <cellStyle name="xl90" xfId="107"/>
    <cellStyle name="Акцент1" xfId="108" builtinId="29" customBuiltin="1"/>
    <cellStyle name="Акцент2" xfId="109" builtinId="33" customBuiltin="1"/>
    <cellStyle name="Акцент3" xfId="110" builtinId="37" customBuiltin="1"/>
    <cellStyle name="Акцент4" xfId="111" builtinId="41" customBuiltin="1"/>
    <cellStyle name="Акцент5" xfId="112" builtinId="45" customBuiltin="1"/>
    <cellStyle name="Акцент6" xfId="113" builtinId="49" customBuiltin="1"/>
    <cellStyle name="Ввод " xfId="114" builtinId="20" customBuiltin="1"/>
    <cellStyle name="Вывод" xfId="115" builtinId="21" customBuiltin="1"/>
    <cellStyle name="Вычисление" xfId="116" builtinId="22" customBuiltin="1"/>
    <cellStyle name="Заголовок 1" xfId="117" builtinId="16" customBuiltin="1"/>
    <cellStyle name="Заголовок 2" xfId="118" builtinId="17" customBuiltin="1"/>
    <cellStyle name="Заголовок 3" xfId="119" builtinId="18" customBuiltin="1"/>
    <cellStyle name="Заголовок 4" xfId="120" builtinId="19" customBuiltin="1"/>
    <cellStyle name="Итог" xfId="121" builtinId="25" customBuiltin="1"/>
    <cellStyle name="Контрольная ячейка" xfId="122" builtinId="23" customBuiltin="1"/>
    <cellStyle name="Название" xfId="123" builtinId="15" customBuiltin="1"/>
    <cellStyle name="Нейтральный" xfId="124" builtinId="28" customBuiltin="1"/>
    <cellStyle name="Обычный" xfId="0" builtinId="0"/>
    <cellStyle name="Обычный 2" xfId="125"/>
    <cellStyle name="Обычный 3" xfId="126"/>
    <cellStyle name="Обычный 4" xfId="127"/>
    <cellStyle name="Обычный_Лист2" xfId="128"/>
    <cellStyle name="Плохой" xfId="129" builtinId="27" customBuiltin="1"/>
    <cellStyle name="Пояснение" xfId="130" builtinId="53" customBuiltin="1"/>
    <cellStyle name="Примечание 2" xfId="131"/>
    <cellStyle name="Связанная ячейка" xfId="132" builtinId="24" customBuiltin="1"/>
    <cellStyle name="Текст предупреждения" xfId="133" builtinId="11" customBuiltin="1"/>
    <cellStyle name="Хороший" xfId="134" builtinId="26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0"/>
  <sheetViews>
    <sheetView tabSelected="1" view="pageBreakPreview" zoomScale="130" zoomScaleNormal="110" zoomScaleSheetLayoutView="130" workbookViewId="0">
      <selection activeCell="C151" sqref="C151"/>
    </sheetView>
  </sheetViews>
  <sheetFormatPr defaultRowHeight="12.75"/>
  <cols>
    <col min="1" max="1" width="86.5703125" style="1" customWidth="1"/>
    <col min="2" max="2" width="19.140625" style="43" customWidth="1"/>
    <col min="3" max="3" width="18.7109375" style="43" customWidth="1"/>
    <col min="4" max="4" width="19.140625" style="77" customWidth="1"/>
    <col min="5" max="5" width="12" style="1" customWidth="1"/>
    <col min="6" max="6" width="12.85546875" style="1" customWidth="1"/>
    <col min="7" max="7" width="16.5703125" style="1" customWidth="1"/>
    <col min="8" max="8" width="9.140625" style="1"/>
    <col min="9" max="9" width="9.85546875" style="1" bestFit="1" customWidth="1"/>
    <col min="10" max="16384" width="9.140625" style="1"/>
  </cols>
  <sheetData>
    <row r="1" spans="1:6">
      <c r="A1" s="65" t="s">
        <v>157</v>
      </c>
      <c r="B1" s="65"/>
      <c r="C1" s="65"/>
      <c r="D1" s="65"/>
      <c r="E1" s="65"/>
      <c r="F1" s="65"/>
    </row>
    <row r="2" spans="1:6">
      <c r="A2" s="2"/>
      <c r="B2" s="57"/>
      <c r="C2" s="58"/>
      <c r="D2" s="68"/>
      <c r="E2" s="66" t="s">
        <v>63</v>
      </c>
      <c r="F2" s="66"/>
    </row>
    <row r="3" spans="1:6" ht="25.5">
      <c r="A3" s="3" t="s">
        <v>0</v>
      </c>
      <c r="B3" s="24" t="s">
        <v>131</v>
      </c>
      <c r="C3" s="24" t="s">
        <v>150</v>
      </c>
      <c r="D3" s="21" t="s">
        <v>151</v>
      </c>
      <c r="E3" s="21" t="s">
        <v>14</v>
      </c>
      <c r="F3" s="21" t="s">
        <v>132</v>
      </c>
    </row>
    <row r="4" spans="1:6" s="85" customFormat="1">
      <c r="A4" s="78" t="s">
        <v>12</v>
      </c>
      <c r="B4" s="79">
        <f>B5+B29</f>
        <v>157440896.49000001</v>
      </c>
      <c r="C4" s="79">
        <f>C5+C29</f>
        <v>55107457.373000003</v>
      </c>
      <c r="D4" s="79">
        <f>D5+D29</f>
        <v>52383568.670000002</v>
      </c>
      <c r="E4" s="80">
        <f t="shared" ref="E4:E52" si="0">C4/B4*100</f>
        <v>35.001996686737741</v>
      </c>
      <c r="F4" s="80">
        <f>C4/D4*100</f>
        <v>105.19989143954594</v>
      </c>
    </row>
    <row r="5" spans="1:6" s="86" customFormat="1">
      <c r="A5" s="4" t="s">
        <v>8</v>
      </c>
      <c r="B5" s="26">
        <f>B6+B9+B14+B19+B23+B25</f>
        <v>145430140</v>
      </c>
      <c r="C5" s="26">
        <f>C6+C9+C14+C19+C23+C25</f>
        <v>48484794.110000007</v>
      </c>
      <c r="D5" s="69">
        <f>D6+D9+D14+D19+D23+D25</f>
        <v>47885004.68</v>
      </c>
      <c r="E5" s="5">
        <f t="shared" si="0"/>
        <v>33.338889799597254</v>
      </c>
      <c r="F5" s="5">
        <f t="shared" ref="F5:F52" si="1">C5/D5*100</f>
        <v>101.25256212045545</v>
      </c>
    </row>
    <row r="6" spans="1:6" s="86" customFormat="1">
      <c r="A6" s="4" t="s">
        <v>13</v>
      </c>
      <c r="B6" s="26">
        <f>B7</f>
        <v>93241540</v>
      </c>
      <c r="C6" s="26">
        <f>C7</f>
        <v>27837492.32</v>
      </c>
      <c r="D6" s="69">
        <f>D7</f>
        <v>32206608.030000001</v>
      </c>
      <c r="E6" s="5">
        <f t="shared" si="0"/>
        <v>29.855247264255823</v>
      </c>
      <c r="F6" s="5">
        <f t="shared" si="1"/>
        <v>86.434101641718271</v>
      </c>
    </row>
    <row r="7" spans="1:6" s="86" customFormat="1">
      <c r="A7" s="6" t="s">
        <v>1</v>
      </c>
      <c r="B7" s="31">
        <v>93241540</v>
      </c>
      <c r="C7" s="22">
        <v>27837492.32</v>
      </c>
      <c r="D7" s="70">
        <v>32206608.030000001</v>
      </c>
      <c r="E7" s="5">
        <f t="shared" si="0"/>
        <v>29.855247264255823</v>
      </c>
      <c r="F7" s="5">
        <f t="shared" si="1"/>
        <v>86.434101641718271</v>
      </c>
    </row>
    <row r="8" spans="1:6" s="86" customFormat="1">
      <c r="A8" s="6" t="s">
        <v>55</v>
      </c>
      <c r="B8" s="22">
        <f>B7*45.32/63.32</f>
        <v>66735732.672141507</v>
      </c>
      <c r="C8" s="22">
        <f>C7*45.32/63.32</f>
        <v>19924118.002880607</v>
      </c>
      <c r="D8" s="70">
        <v>24305569.57</v>
      </c>
      <c r="E8" s="5">
        <f t="shared" si="0"/>
        <v>29.855247264255823</v>
      </c>
      <c r="F8" s="5">
        <f t="shared" si="1"/>
        <v>81.973466803561962</v>
      </c>
    </row>
    <row r="9" spans="1:6" s="86" customFormat="1" ht="25.5">
      <c r="A9" s="7" t="s">
        <v>56</v>
      </c>
      <c r="B9" s="26">
        <f>B10+B11+B12+B13</f>
        <v>9645600</v>
      </c>
      <c r="C9" s="26">
        <f>C10+C11+C12+C13</f>
        <v>4205876.17</v>
      </c>
      <c r="D9" s="69">
        <f>SUM(D10:D13)</f>
        <v>3699641.4700000007</v>
      </c>
      <c r="E9" s="5">
        <f t="shared" si="0"/>
        <v>43.604090673467695</v>
      </c>
      <c r="F9" s="5">
        <f t="shared" si="1"/>
        <v>113.68334483503342</v>
      </c>
    </row>
    <row r="10" spans="1:6" s="86" customFormat="1" ht="38.25">
      <c r="A10" s="8" t="s">
        <v>57</v>
      </c>
      <c r="B10" s="31">
        <v>4661000</v>
      </c>
      <c r="C10" s="31">
        <v>2125831.06</v>
      </c>
      <c r="D10" s="71">
        <v>1907546.08</v>
      </c>
      <c r="E10" s="5">
        <f t="shared" si="0"/>
        <v>45.608904956018023</v>
      </c>
      <c r="F10" s="5">
        <f t="shared" si="1"/>
        <v>111.44323496499754</v>
      </c>
    </row>
    <row r="11" spans="1:6" s="86" customFormat="1" ht="51">
      <c r="A11" s="8" t="s">
        <v>58</v>
      </c>
      <c r="B11" s="31">
        <v>25000</v>
      </c>
      <c r="C11" s="51">
        <v>11828.21</v>
      </c>
      <c r="D11" s="71">
        <v>9464.8700000000008</v>
      </c>
      <c r="E11" s="5">
        <f t="shared" si="0"/>
        <v>47.312839999999994</v>
      </c>
      <c r="F11" s="5">
        <f t="shared" si="1"/>
        <v>124.96959810330198</v>
      </c>
    </row>
    <row r="12" spans="1:6" s="86" customFormat="1" ht="38.25">
      <c r="A12" s="8" t="s">
        <v>59</v>
      </c>
      <c r="B12" s="52">
        <v>4959600</v>
      </c>
      <c r="C12" s="32">
        <v>2307704.91</v>
      </c>
      <c r="D12" s="71">
        <v>2020304.57</v>
      </c>
      <c r="E12" s="5">
        <f t="shared" si="0"/>
        <v>46.53006109363659</v>
      </c>
      <c r="F12" s="5">
        <f t="shared" si="1"/>
        <v>114.22559470822759</v>
      </c>
    </row>
    <row r="13" spans="1:6" s="86" customFormat="1" ht="38.25">
      <c r="A13" s="8" t="s">
        <v>60</v>
      </c>
      <c r="B13" s="32">
        <v>0</v>
      </c>
      <c r="C13" s="32">
        <v>-239488.01</v>
      </c>
      <c r="D13" s="71">
        <v>-237674.05</v>
      </c>
      <c r="E13" s="5" t="e">
        <f t="shared" si="0"/>
        <v>#DIV/0!</v>
      </c>
      <c r="F13" s="5">
        <f t="shared" si="1"/>
        <v>100.76321331672516</v>
      </c>
    </row>
    <row r="14" spans="1:6" s="86" customFormat="1">
      <c r="A14" s="4" t="s">
        <v>2</v>
      </c>
      <c r="B14" s="26">
        <f>B16+B17+B18+B15</f>
        <v>20873000</v>
      </c>
      <c r="C14" s="26">
        <f>C16+C17+C18+C15</f>
        <v>13898878.27</v>
      </c>
      <c r="D14" s="69">
        <f>D16+D17+D18+D15</f>
        <v>11149618.4</v>
      </c>
      <c r="E14" s="5">
        <f t="shared" si="0"/>
        <v>66.587832462990463</v>
      </c>
      <c r="F14" s="5">
        <f t="shared" si="1"/>
        <v>124.65788308952348</v>
      </c>
    </row>
    <row r="15" spans="1:6" s="86" customFormat="1">
      <c r="A15" s="8" t="s">
        <v>90</v>
      </c>
      <c r="B15" s="22">
        <v>16500000</v>
      </c>
      <c r="C15" s="22">
        <v>9999738.3000000007</v>
      </c>
      <c r="D15" s="71">
        <v>9311683.3399999999</v>
      </c>
      <c r="E15" s="5">
        <f t="shared" si="0"/>
        <v>60.604474545454543</v>
      </c>
      <c r="F15" s="5">
        <f t="shared" si="1"/>
        <v>107.38915763001022</v>
      </c>
    </row>
    <row r="16" spans="1:6" s="86" customFormat="1">
      <c r="A16" s="8" t="s">
        <v>6</v>
      </c>
      <c r="B16" s="24">
        <v>0</v>
      </c>
      <c r="C16" s="53">
        <v>23787.94</v>
      </c>
      <c r="D16" s="21">
        <v>-11511.76</v>
      </c>
      <c r="E16" s="5" t="e">
        <f t="shared" si="0"/>
        <v>#DIV/0!</v>
      </c>
      <c r="F16" s="5">
        <f t="shared" si="1"/>
        <v>-206.64033996539192</v>
      </c>
    </row>
    <row r="17" spans="1:6" s="86" customFormat="1">
      <c r="A17" s="8" t="s">
        <v>3</v>
      </c>
      <c r="B17" s="24">
        <v>2543000</v>
      </c>
      <c r="C17" s="24">
        <v>2115090.88</v>
      </c>
      <c r="D17" s="21">
        <v>1411751.62</v>
      </c>
      <c r="E17" s="5">
        <f t="shared" si="0"/>
        <v>83.173058592213906</v>
      </c>
      <c r="F17" s="5">
        <f t="shared" si="1"/>
        <v>149.82032604290544</v>
      </c>
    </row>
    <row r="18" spans="1:6" s="86" customFormat="1">
      <c r="A18" s="8" t="s">
        <v>49</v>
      </c>
      <c r="B18" s="24">
        <v>1830000</v>
      </c>
      <c r="C18" s="32">
        <v>1760261.15</v>
      </c>
      <c r="D18" s="21">
        <v>437695.2</v>
      </c>
      <c r="E18" s="5">
        <f t="shared" si="0"/>
        <v>96.189133879781423</v>
      </c>
      <c r="F18" s="5">
        <f t="shared" si="1"/>
        <v>402.16597074859396</v>
      </c>
    </row>
    <row r="19" spans="1:6" s="86" customFormat="1">
      <c r="A19" s="7" t="s">
        <v>10</v>
      </c>
      <c r="B19" s="26">
        <f>B21+B20+B22</f>
        <v>16100000</v>
      </c>
      <c r="C19" s="26">
        <f>C21+C20+C22</f>
        <v>1914629.29</v>
      </c>
      <c r="D19" s="69">
        <f>D21+D20+D22</f>
        <v>744119.25</v>
      </c>
      <c r="E19" s="5">
        <f t="shared" si="0"/>
        <v>11.892107391304348</v>
      </c>
      <c r="F19" s="5">
        <f t="shared" si="1"/>
        <v>257.3014056550748</v>
      </c>
    </row>
    <row r="20" spans="1:6" s="86" customFormat="1">
      <c r="A20" s="8" t="s">
        <v>21</v>
      </c>
      <c r="B20" s="24">
        <v>6700000</v>
      </c>
      <c r="C20" s="32">
        <v>127486.39999999999</v>
      </c>
      <c r="D20" s="21">
        <v>-257759.81</v>
      </c>
      <c r="E20" s="5">
        <f t="shared" si="0"/>
        <v>1.9027820895522387</v>
      </c>
      <c r="F20" s="5">
        <f t="shared" si="1"/>
        <v>-49.459378481075071</v>
      </c>
    </row>
    <row r="21" spans="1:6" s="86" customFormat="1">
      <c r="A21" s="9" t="s">
        <v>61</v>
      </c>
      <c r="B21" s="33">
        <v>2600000</v>
      </c>
      <c r="C21" s="53">
        <v>290251.73</v>
      </c>
      <c r="D21" s="70">
        <v>114768.95</v>
      </c>
      <c r="E21" s="5">
        <f t="shared" si="0"/>
        <v>11.163528076923077</v>
      </c>
      <c r="F21" s="5">
        <f t="shared" si="1"/>
        <v>252.90091963026583</v>
      </c>
    </row>
    <row r="22" spans="1:6" s="86" customFormat="1">
      <c r="A22" s="8" t="s">
        <v>11</v>
      </c>
      <c r="B22" s="24">
        <v>6800000</v>
      </c>
      <c r="C22" s="24">
        <v>1496891.16</v>
      </c>
      <c r="D22" s="21">
        <v>887110.11</v>
      </c>
      <c r="E22" s="5">
        <f t="shared" si="0"/>
        <v>22.013105294117647</v>
      </c>
      <c r="F22" s="5">
        <f t="shared" si="1"/>
        <v>168.73792138385167</v>
      </c>
    </row>
    <row r="23" spans="1:6" s="86" customFormat="1" ht="21.75" customHeight="1">
      <c r="A23" s="7" t="s">
        <v>7</v>
      </c>
      <c r="B23" s="23">
        <f>B24</f>
        <v>3700000</v>
      </c>
      <c r="C23" s="23">
        <f>C24</f>
        <v>0</v>
      </c>
      <c r="D23" s="72">
        <f>D24</f>
        <v>-310720.56</v>
      </c>
      <c r="E23" s="5">
        <f t="shared" si="0"/>
        <v>0</v>
      </c>
      <c r="F23" s="5">
        <f t="shared" si="1"/>
        <v>0</v>
      </c>
    </row>
    <row r="24" spans="1:6" s="86" customFormat="1">
      <c r="A24" s="8" t="s">
        <v>4</v>
      </c>
      <c r="B24" s="24">
        <v>3700000</v>
      </c>
      <c r="C24" s="32">
        <v>0</v>
      </c>
      <c r="D24" s="21">
        <v>-310720.56</v>
      </c>
      <c r="E24" s="5">
        <f t="shared" si="0"/>
        <v>0</v>
      </c>
      <c r="F24" s="5">
        <f t="shared" si="1"/>
        <v>0</v>
      </c>
    </row>
    <row r="25" spans="1:6" s="86" customFormat="1">
      <c r="A25" s="7" t="s">
        <v>15</v>
      </c>
      <c r="B25" s="26">
        <f>B26+B27+B28</f>
        <v>1870000</v>
      </c>
      <c r="C25" s="26">
        <f>C26+C27+C28</f>
        <v>627918.06000000006</v>
      </c>
      <c r="D25" s="69">
        <f>D26+D27+D28</f>
        <v>395738.09</v>
      </c>
      <c r="E25" s="26">
        <f t="shared" ref="E25:F25" si="2">E26</f>
        <v>33.578505882352943</v>
      </c>
      <c r="F25" s="26">
        <f t="shared" si="2"/>
        <v>160.82397595992748</v>
      </c>
    </row>
    <row r="26" spans="1:6" s="86" customFormat="1" ht="25.5">
      <c r="A26" s="8" t="s">
        <v>50</v>
      </c>
      <c r="B26" s="24">
        <v>1870000</v>
      </c>
      <c r="C26" s="32">
        <v>627918.06000000006</v>
      </c>
      <c r="D26" s="21">
        <v>390438.09</v>
      </c>
      <c r="E26" s="5">
        <f t="shared" si="0"/>
        <v>33.578505882352943</v>
      </c>
      <c r="F26" s="5">
        <f t="shared" si="1"/>
        <v>160.82397595992748</v>
      </c>
    </row>
    <row r="27" spans="1:6" s="86" customFormat="1" ht="38.25">
      <c r="A27" s="8" t="s">
        <v>152</v>
      </c>
      <c r="B27" s="24">
        <v>0</v>
      </c>
      <c r="C27" s="32">
        <v>0</v>
      </c>
      <c r="D27" s="21">
        <v>300</v>
      </c>
      <c r="E27" s="5"/>
      <c r="F27" s="5"/>
    </row>
    <row r="28" spans="1:6" s="86" customFormat="1">
      <c r="A28" s="8" t="s">
        <v>153</v>
      </c>
      <c r="B28" s="24">
        <v>0</v>
      </c>
      <c r="C28" s="32">
        <v>0</v>
      </c>
      <c r="D28" s="21">
        <v>5000</v>
      </c>
      <c r="E28" s="5"/>
      <c r="F28" s="5"/>
    </row>
    <row r="29" spans="1:6" s="86" customFormat="1">
      <c r="A29" s="7" t="s">
        <v>9</v>
      </c>
      <c r="B29" s="26">
        <f>B30+B36+B39+B42+B50+B51</f>
        <v>12010756.49</v>
      </c>
      <c r="C29" s="26">
        <f>C30+C36+C39+C42+C50+C51</f>
        <v>6622663.2629999993</v>
      </c>
      <c r="D29" s="69">
        <f>D30+D36+D39+D42+D50+D51</f>
        <v>4498563.99</v>
      </c>
      <c r="E29" s="5">
        <f t="shared" si="0"/>
        <v>55.139434959937304</v>
      </c>
      <c r="F29" s="5">
        <f t="shared" si="1"/>
        <v>147.21727372827701</v>
      </c>
    </row>
    <row r="30" spans="1:6" s="86" customFormat="1" ht="25.5">
      <c r="A30" s="7" t="s">
        <v>77</v>
      </c>
      <c r="B30" s="23">
        <f>SUM(B31:B35)</f>
        <v>3287800</v>
      </c>
      <c r="C30" s="23">
        <f>SUM(C31:C35)</f>
        <v>2669310.3130000001</v>
      </c>
      <c r="D30" s="72">
        <f>SUM(D31:D35)</f>
        <v>1217356.0899999999</v>
      </c>
      <c r="E30" s="5">
        <f t="shared" si="0"/>
        <v>81.188342143682718</v>
      </c>
      <c r="F30" s="5">
        <f t="shared" si="1"/>
        <v>219.27111836274631</v>
      </c>
    </row>
    <row r="31" spans="1:6" s="86" customFormat="1" ht="38.25">
      <c r="A31" s="8" t="s">
        <v>100</v>
      </c>
      <c r="B31" s="54">
        <v>2347010</v>
      </c>
      <c r="C31" s="34">
        <v>2311567.89</v>
      </c>
      <c r="D31" s="21">
        <v>1027936.52</v>
      </c>
      <c r="E31" s="5">
        <f t="shared" si="0"/>
        <v>98.489903749877499</v>
      </c>
      <c r="F31" s="5">
        <f t="shared" si="1"/>
        <v>224.87457591252814</v>
      </c>
    </row>
    <row r="32" spans="1:6" s="86" customFormat="1" ht="38.25">
      <c r="A32" s="8" t="s">
        <v>101</v>
      </c>
      <c r="B32" s="24">
        <v>632860</v>
      </c>
      <c r="C32" s="24">
        <v>194858.85</v>
      </c>
      <c r="D32" s="21">
        <v>132009.92000000001</v>
      </c>
      <c r="E32" s="5">
        <f t="shared" si="0"/>
        <v>30.790198464115289</v>
      </c>
      <c r="F32" s="5">
        <f t="shared" si="1"/>
        <v>147.60924785046456</v>
      </c>
    </row>
    <row r="33" spans="1:9" s="86" customFormat="1" ht="25.5">
      <c r="A33" s="8" t="s">
        <v>102</v>
      </c>
      <c r="B33" s="24">
        <v>97730</v>
      </c>
      <c r="C33" s="24">
        <v>45617.11</v>
      </c>
      <c r="D33" s="21">
        <v>28360.45</v>
      </c>
      <c r="E33" s="5">
        <f t="shared" si="0"/>
        <v>46.676670418499953</v>
      </c>
      <c r="F33" s="5">
        <f t="shared" si="1"/>
        <v>160.84762406802432</v>
      </c>
    </row>
    <row r="34" spans="1:9" s="86" customFormat="1" ht="38.25">
      <c r="A34" s="8" t="s">
        <v>103</v>
      </c>
      <c r="B34" s="24">
        <v>103200</v>
      </c>
      <c r="C34" s="24">
        <v>59901.14</v>
      </c>
      <c r="D34" s="21">
        <v>0</v>
      </c>
      <c r="E34" s="5">
        <f t="shared" si="0"/>
        <v>58.043740310077517</v>
      </c>
      <c r="F34" s="5" t="e">
        <f t="shared" si="1"/>
        <v>#DIV/0!</v>
      </c>
    </row>
    <row r="35" spans="1:9" s="86" customFormat="1" ht="51">
      <c r="A35" s="8" t="s">
        <v>104</v>
      </c>
      <c r="B35" s="24">
        <v>107000</v>
      </c>
      <c r="C35" s="24">
        <v>57365.322999999997</v>
      </c>
      <c r="D35" s="21">
        <v>29049.200000000001</v>
      </c>
      <c r="E35" s="5">
        <f t="shared" si="0"/>
        <v>53.612451401869151</v>
      </c>
      <c r="F35" s="5">
        <f t="shared" si="1"/>
        <v>197.47642964350135</v>
      </c>
    </row>
    <row r="36" spans="1:9" s="86" customFormat="1">
      <c r="A36" s="7" t="s">
        <v>5</v>
      </c>
      <c r="B36" s="23">
        <f>B37</f>
        <v>210000</v>
      </c>
      <c r="C36" s="23">
        <f>C37+C38</f>
        <v>120354.43</v>
      </c>
      <c r="D36" s="72">
        <f>D37+D38</f>
        <v>139180.07999999999</v>
      </c>
      <c r="E36" s="23">
        <f t="shared" ref="E36:F36" si="3">E37</f>
        <v>57.218585714285716</v>
      </c>
      <c r="F36" s="23">
        <f t="shared" si="3"/>
        <v>86.819148603342754</v>
      </c>
    </row>
    <row r="37" spans="1:9" s="86" customFormat="1">
      <c r="A37" s="8" t="s">
        <v>78</v>
      </c>
      <c r="B37" s="24">
        <v>210000</v>
      </c>
      <c r="C37" s="24">
        <v>120159.03</v>
      </c>
      <c r="D37" s="21">
        <v>138401.53</v>
      </c>
      <c r="E37" s="5">
        <f t="shared" si="0"/>
        <v>57.218585714285716</v>
      </c>
      <c r="F37" s="5">
        <f t="shared" si="1"/>
        <v>86.819148603342754</v>
      </c>
    </row>
    <row r="38" spans="1:9" s="86" customFormat="1">
      <c r="A38" s="8" t="s">
        <v>139</v>
      </c>
      <c r="B38" s="24"/>
      <c r="C38" s="24">
        <v>195.4</v>
      </c>
      <c r="D38" s="21">
        <v>778.55</v>
      </c>
      <c r="E38" s="5"/>
      <c r="F38" s="5">
        <f t="shared" si="1"/>
        <v>25.097938475370885</v>
      </c>
    </row>
    <row r="39" spans="1:9" s="86" customFormat="1" ht="20.25" customHeight="1">
      <c r="A39" s="7" t="s">
        <v>79</v>
      </c>
      <c r="B39" s="26">
        <f>B40+B41</f>
        <v>3330000</v>
      </c>
      <c r="C39" s="26">
        <f t="shared" ref="C39:F39" si="4">C40+C41</f>
        <v>872009.36</v>
      </c>
      <c r="D39" s="69">
        <f t="shared" si="4"/>
        <v>54776.22</v>
      </c>
      <c r="E39" s="26">
        <f t="shared" si="4"/>
        <v>69.93970262798635</v>
      </c>
      <c r="F39" s="26">
        <f t="shared" si="4"/>
        <v>17591.369486691739</v>
      </c>
    </row>
    <row r="40" spans="1:9" s="86" customFormat="1" ht="25.5">
      <c r="A40" s="8" t="s">
        <v>98</v>
      </c>
      <c r="B40" s="31">
        <v>400000</v>
      </c>
      <c r="C40" s="31">
        <v>186122.36</v>
      </c>
      <c r="D40" s="71">
        <v>50794.28</v>
      </c>
      <c r="E40" s="5">
        <f t="shared" si="0"/>
        <v>46.530589999999997</v>
      </c>
      <c r="F40" s="5">
        <f t="shared" si="1"/>
        <v>366.42385717446922</v>
      </c>
    </row>
    <row r="41" spans="1:9" s="86" customFormat="1">
      <c r="A41" s="8" t="s">
        <v>97</v>
      </c>
      <c r="B41" s="31">
        <v>2930000</v>
      </c>
      <c r="C41" s="31">
        <v>685887</v>
      </c>
      <c r="D41" s="71">
        <v>3981.94</v>
      </c>
      <c r="E41" s="5">
        <f t="shared" si="0"/>
        <v>23.409112627986346</v>
      </c>
      <c r="F41" s="5">
        <f t="shared" si="1"/>
        <v>17224.945629517271</v>
      </c>
    </row>
    <row r="42" spans="1:9" s="86" customFormat="1">
      <c r="A42" s="59" t="s">
        <v>80</v>
      </c>
      <c r="B42" s="23">
        <f>SUM(B44:B49)</f>
        <v>2300000</v>
      </c>
      <c r="C42" s="23">
        <f>SUM(C43:C49)</f>
        <v>2285661.5100000002</v>
      </c>
      <c r="D42" s="72">
        <f>SUM(D44:D49)</f>
        <v>2131782.21</v>
      </c>
      <c r="E42" s="5">
        <f t="shared" si="0"/>
        <v>99.376587391304355</v>
      </c>
      <c r="F42" s="5">
        <f t="shared" si="1"/>
        <v>107.21834056397348</v>
      </c>
      <c r="I42" s="87"/>
    </row>
    <row r="43" spans="1:9" s="86" customFormat="1" ht="51">
      <c r="A43" s="46" t="s">
        <v>158</v>
      </c>
      <c r="B43" s="55">
        <v>0</v>
      </c>
      <c r="C43" s="55">
        <v>9336</v>
      </c>
      <c r="D43" s="21">
        <v>0</v>
      </c>
      <c r="E43" s="44" t="e">
        <f t="shared" ref="E43" si="5">C43/B43*100</f>
        <v>#DIV/0!</v>
      </c>
      <c r="F43" s="44" t="e">
        <f t="shared" ref="F43" si="6">C43/D43*100</f>
        <v>#DIV/0!</v>
      </c>
      <c r="I43" s="87"/>
    </row>
    <row r="44" spans="1:9" s="88" customFormat="1" ht="51">
      <c r="A44" s="46" t="s">
        <v>105</v>
      </c>
      <c r="B44" s="55">
        <v>250000</v>
      </c>
      <c r="C44" s="55">
        <v>1119000</v>
      </c>
      <c r="D44" s="21">
        <v>431150</v>
      </c>
      <c r="E44" s="44">
        <f t="shared" si="0"/>
        <v>447.6</v>
      </c>
      <c r="F44" s="44">
        <f t="shared" si="1"/>
        <v>259.53844369708918</v>
      </c>
    </row>
    <row r="45" spans="1:9" s="88" customFormat="1" ht="25.5">
      <c r="A45" s="46" t="s">
        <v>106</v>
      </c>
      <c r="B45" s="55">
        <v>2000000</v>
      </c>
      <c r="C45" s="55">
        <v>856764.64</v>
      </c>
      <c r="D45" s="21">
        <v>1644405.76</v>
      </c>
      <c r="E45" s="44">
        <f t="shared" si="0"/>
        <v>42.838231999999998</v>
      </c>
      <c r="F45" s="44">
        <f t="shared" si="1"/>
        <v>52.101778091558138</v>
      </c>
    </row>
    <row r="46" spans="1:9" s="88" customFormat="1" ht="25.5">
      <c r="A46" s="46" t="s">
        <v>159</v>
      </c>
      <c r="B46" s="55">
        <v>0</v>
      </c>
      <c r="C46" s="55">
        <v>281452.71999999997</v>
      </c>
      <c r="D46" s="21">
        <v>0</v>
      </c>
      <c r="E46" s="44" t="e">
        <f t="shared" si="0"/>
        <v>#DIV/0!</v>
      </c>
      <c r="F46" s="44" t="e">
        <f t="shared" si="1"/>
        <v>#DIV/0!</v>
      </c>
    </row>
    <row r="47" spans="1:9" s="88" customFormat="1" ht="51">
      <c r="A47" s="46" t="s">
        <v>154</v>
      </c>
      <c r="B47" s="55">
        <v>0</v>
      </c>
      <c r="C47" s="55">
        <v>0</v>
      </c>
      <c r="D47" s="21">
        <v>26226.45</v>
      </c>
      <c r="E47" s="44"/>
      <c r="F47" s="44"/>
    </row>
    <row r="48" spans="1:9" s="86" customFormat="1" ht="45" customHeight="1">
      <c r="A48" s="46" t="s">
        <v>129</v>
      </c>
      <c r="B48" s="55">
        <v>50000</v>
      </c>
      <c r="C48" s="55">
        <v>19108.150000000001</v>
      </c>
      <c r="D48" s="21">
        <v>0</v>
      </c>
      <c r="E48" s="44">
        <f t="shared" si="0"/>
        <v>38.216300000000004</v>
      </c>
      <c r="F48" s="44" t="e">
        <f t="shared" si="1"/>
        <v>#DIV/0!</v>
      </c>
      <c r="G48" s="88"/>
      <c r="H48" s="88"/>
    </row>
    <row r="49" spans="1:8" s="86" customFormat="1" ht="53.25" customHeight="1">
      <c r="A49" s="46" t="s">
        <v>155</v>
      </c>
      <c r="B49" s="55">
        <v>0</v>
      </c>
      <c r="C49" s="55">
        <v>0</v>
      </c>
      <c r="D49" s="21">
        <v>30000</v>
      </c>
      <c r="E49" s="44" t="e">
        <f t="shared" si="0"/>
        <v>#DIV/0!</v>
      </c>
      <c r="F49" s="44">
        <f t="shared" si="1"/>
        <v>0</v>
      </c>
      <c r="G49" s="88"/>
      <c r="H49" s="88"/>
    </row>
    <row r="50" spans="1:8" s="86" customFormat="1">
      <c r="A50" s="7" t="s">
        <v>75</v>
      </c>
      <c r="B50" s="23">
        <v>1100000</v>
      </c>
      <c r="C50" s="23">
        <v>691545.02</v>
      </c>
      <c r="D50" s="72">
        <v>266519.03000000003</v>
      </c>
      <c r="E50" s="5">
        <f t="shared" si="0"/>
        <v>62.867729090909094</v>
      </c>
      <c r="F50" s="5">
        <f t="shared" si="1"/>
        <v>259.47303650324704</v>
      </c>
    </row>
    <row r="51" spans="1:8" s="86" customFormat="1">
      <c r="A51" s="10" t="s">
        <v>81</v>
      </c>
      <c r="B51" s="23">
        <f>SUM(B52:B53)</f>
        <v>1782956.49</v>
      </c>
      <c r="C51" s="23">
        <f>SUM(C52:C54)</f>
        <v>-16217.37000000001</v>
      </c>
      <c r="D51" s="72">
        <f>SUM(D52:D54)</f>
        <v>688950.36</v>
      </c>
      <c r="E51" s="5">
        <f t="shared" si="0"/>
        <v>-0.90957744010904096</v>
      </c>
      <c r="F51" s="5">
        <f t="shared" si="1"/>
        <v>-2.353924308857319</v>
      </c>
    </row>
    <row r="52" spans="1:8" s="86" customFormat="1">
      <c r="A52" s="11" t="s">
        <v>107</v>
      </c>
      <c r="B52" s="24">
        <v>0</v>
      </c>
      <c r="C52" s="24">
        <v>0</v>
      </c>
      <c r="D52" s="21">
        <v>16090.1</v>
      </c>
      <c r="E52" s="5" t="e">
        <f t="shared" si="0"/>
        <v>#DIV/0!</v>
      </c>
      <c r="F52" s="5">
        <f t="shared" si="1"/>
        <v>0</v>
      </c>
    </row>
    <row r="53" spans="1:8" s="86" customFormat="1">
      <c r="A53" s="12" t="s">
        <v>91</v>
      </c>
      <c r="B53" s="24">
        <v>1782956.49</v>
      </c>
      <c r="C53" s="24">
        <v>-101766.57</v>
      </c>
      <c r="D53" s="21">
        <v>0</v>
      </c>
      <c r="E53" s="13">
        <f t="shared" ref="E53" si="7">C53/B53*100</f>
        <v>-5.7077427615746252</v>
      </c>
      <c r="F53" s="13" t="e">
        <f>C53/D53*100</f>
        <v>#DIV/0!</v>
      </c>
    </row>
    <row r="54" spans="1:8" s="86" customFormat="1">
      <c r="A54" s="12" t="s">
        <v>149</v>
      </c>
      <c r="B54" s="24"/>
      <c r="C54" s="24">
        <v>85549.2</v>
      </c>
      <c r="D54" s="21">
        <v>672860.26</v>
      </c>
      <c r="E54" s="13"/>
      <c r="F54" s="13">
        <f>C54/D54*100</f>
        <v>12.71425957003316</v>
      </c>
    </row>
    <row r="55" spans="1:8" s="85" customFormat="1">
      <c r="A55" s="81" t="s">
        <v>18</v>
      </c>
      <c r="B55" s="82">
        <f>B4</f>
        <v>157440896.49000001</v>
      </c>
      <c r="C55" s="82">
        <f>C4</f>
        <v>55107457.373000003</v>
      </c>
      <c r="D55" s="82">
        <f>D4</f>
        <v>52383568.670000002</v>
      </c>
      <c r="E55" s="80">
        <f t="shared" ref="E55:E86" si="8">C55/B55*100</f>
        <v>35.001996686737741</v>
      </c>
      <c r="F55" s="80">
        <f t="shared" ref="F55:F97" si="9">C55/D55*100</f>
        <v>105.19989143954594</v>
      </c>
    </row>
    <row r="56" spans="1:8" s="85" customFormat="1">
      <c r="A56" s="83" t="s">
        <v>17</v>
      </c>
      <c r="B56" s="82">
        <f>B57+B118+B120+B123</f>
        <v>730141982.63999999</v>
      </c>
      <c r="C56" s="82">
        <f>C57+C118+C120+C123</f>
        <v>276253966.85999995</v>
      </c>
      <c r="D56" s="79">
        <f>D57+D118+D120+D123</f>
        <v>235651077.14999998</v>
      </c>
      <c r="E56" s="80">
        <f t="shared" si="8"/>
        <v>37.835650247249006</v>
      </c>
      <c r="F56" s="80">
        <f t="shared" si="9"/>
        <v>117.23008874012268</v>
      </c>
    </row>
    <row r="57" spans="1:8" s="89" customFormat="1">
      <c r="A57" s="14" t="s">
        <v>47</v>
      </c>
      <c r="B57" s="26">
        <f>B58+B61+B91+B113</f>
        <v>736403677.19000006</v>
      </c>
      <c r="C57" s="26">
        <f>C58+C61+C91+C113</f>
        <v>276438323.14999998</v>
      </c>
      <c r="D57" s="69">
        <f>D58+D61+D91+D113</f>
        <v>237120434.75999999</v>
      </c>
      <c r="E57" s="13">
        <f t="shared" si="8"/>
        <v>37.538965612562514</v>
      </c>
      <c r="F57" s="13">
        <f t="shared" si="9"/>
        <v>116.58140026176798</v>
      </c>
    </row>
    <row r="58" spans="1:8" s="89" customFormat="1">
      <c r="A58" s="14" t="s">
        <v>51</v>
      </c>
      <c r="B58" s="26">
        <f>B59+B60</f>
        <v>89254800</v>
      </c>
      <c r="C58" s="26">
        <f t="shared" ref="C58:F58" si="10">C59+C60</f>
        <v>44627400</v>
      </c>
      <c r="D58" s="69">
        <f t="shared" si="10"/>
        <v>40488700</v>
      </c>
      <c r="E58" s="26">
        <f t="shared" si="10"/>
        <v>100.00113874205756</v>
      </c>
      <c r="F58" s="26" t="e">
        <f t="shared" si="10"/>
        <v>#DIV/0!</v>
      </c>
    </row>
    <row r="59" spans="1:8" s="89" customFormat="1">
      <c r="A59" s="15" t="s">
        <v>99</v>
      </c>
      <c r="B59" s="45">
        <v>72408500</v>
      </c>
      <c r="C59" s="45">
        <v>36204000</v>
      </c>
      <c r="D59" s="21">
        <v>40488700</v>
      </c>
      <c r="E59" s="13">
        <f t="shared" si="8"/>
        <v>49.999654736667658</v>
      </c>
      <c r="F59" s="13">
        <f t="shared" si="9"/>
        <v>89.417541190505005</v>
      </c>
    </row>
    <row r="60" spans="1:8" s="89" customFormat="1">
      <c r="A60" s="12" t="s">
        <v>52</v>
      </c>
      <c r="B60" s="45">
        <v>16846300</v>
      </c>
      <c r="C60" s="45">
        <v>8423400</v>
      </c>
      <c r="D60" s="21">
        <v>0</v>
      </c>
      <c r="E60" s="13">
        <f t="shared" si="8"/>
        <v>50.001484005389905</v>
      </c>
      <c r="F60" s="13" t="e">
        <f t="shared" si="9"/>
        <v>#DIV/0!</v>
      </c>
    </row>
    <row r="61" spans="1:8" s="89" customFormat="1">
      <c r="A61" s="14" t="s">
        <v>16</v>
      </c>
      <c r="B61" s="23">
        <f>B62+B63+B64+B68+B69+B70+B71+B72+B73+B74+B75+B78+B76+B77</f>
        <v>225462752.03</v>
      </c>
      <c r="C61" s="23">
        <f>C62+C63+C64+C68+C69+C70+C71+C72+C73+C74+C75+C78+C76+C77</f>
        <v>48369495.359999999</v>
      </c>
      <c r="D61" s="72">
        <f>D62+D63+D64+D68+D69+D70+D71+D72+D73+D74+D75+D78+D76</f>
        <v>41398053.07</v>
      </c>
      <c r="E61" s="23">
        <f>E62+E63+E64+E68+E69+E70+E71+E72+E73+E74+E75+E78</f>
        <v>312.64006619915631</v>
      </c>
      <c r="F61" s="23" t="e">
        <f>F62+F63+F64+F68+F69+F70+F71+F72+F73+F74+F75+F78</f>
        <v>#DIV/0!</v>
      </c>
    </row>
    <row r="62" spans="1:8" s="89" customFormat="1" ht="23.25" customHeight="1">
      <c r="A62" s="12" t="s">
        <v>161</v>
      </c>
      <c r="B62" s="24">
        <v>57729000</v>
      </c>
      <c r="C62" s="24">
        <v>0</v>
      </c>
      <c r="D62" s="21">
        <v>0</v>
      </c>
      <c r="E62" s="13"/>
      <c r="F62" s="13"/>
    </row>
    <row r="63" spans="1:8" s="89" customFormat="1" ht="38.25">
      <c r="A63" s="12" t="s">
        <v>160</v>
      </c>
      <c r="B63" s="24">
        <v>10957060.609999999</v>
      </c>
      <c r="C63" s="24">
        <v>5545079.2599999998</v>
      </c>
      <c r="D63" s="21">
        <v>4930606.84</v>
      </c>
      <c r="E63" s="13">
        <f t="shared" si="8"/>
        <v>50.607361384304696</v>
      </c>
      <c r="F63" s="13">
        <f t="shared" si="9"/>
        <v>112.46240959662481</v>
      </c>
    </row>
    <row r="64" spans="1:8" s="89" customFormat="1" ht="51">
      <c r="A64" s="17" t="s">
        <v>108</v>
      </c>
      <c r="B64" s="24">
        <f>B65+B66+B67</f>
        <v>21932900</v>
      </c>
      <c r="C64" s="24">
        <f>C65+C66+C67</f>
        <v>5813999.8700000001</v>
      </c>
      <c r="D64" s="21">
        <v>0</v>
      </c>
      <c r="E64" s="13">
        <f t="shared" si="8"/>
        <v>26.508121908183597</v>
      </c>
      <c r="F64" s="13" t="e">
        <f t="shared" si="9"/>
        <v>#DIV/0!</v>
      </c>
    </row>
    <row r="65" spans="1:6" s="90" customFormat="1" ht="25.5">
      <c r="A65" s="18" t="s">
        <v>109</v>
      </c>
      <c r="B65" s="25">
        <v>13757100</v>
      </c>
      <c r="C65" s="25">
        <v>5813999.8700000001</v>
      </c>
      <c r="D65" s="73">
        <v>0</v>
      </c>
      <c r="E65" s="27">
        <f t="shared" si="8"/>
        <v>42.261812954765176</v>
      </c>
      <c r="F65" s="27" t="e">
        <f t="shared" si="9"/>
        <v>#DIV/0!</v>
      </c>
    </row>
    <row r="66" spans="1:6" s="90" customFormat="1" ht="25.5">
      <c r="A66" s="18" t="s">
        <v>95</v>
      </c>
      <c r="B66" s="25">
        <v>7484600</v>
      </c>
      <c r="C66" s="25">
        <v>0</v>
      </c>
      <c r="D66" s="73">
        <v>0</v>
      </c>
      <c r="E66" s="27">
        <f t="shared" si="8"/>
        <v>0</v>
      </c>
      <c r="F66" s="27" t="e">
        <f t="shared" si="9"/>
        <v>#DIV/0!</v>
      </c>
    </row>
    <row r="67" spans="1:6" s="90" customFormat="1" ht="25.5">
      <c r="A67" s="18" t="s">
        <v>96</v>
      </c>
      <c r="B67" s="25">
        <v>691200</v>
      </c>
      <c r="C67" s="25">
        <v>0</v>
      </c>
      <c r="D67" s="73">
        <v>0</v>
      </c>
      <c r="E67" s="27">
        <f t="shared" si="8"/>
        <v>0</v>
      </c>
      <c r="F67" s="27" t="e">
        <f t="shared" si="9"/>
        <v>#DIV/0!</v>
      </c>
    </row>
    <row r="68" spans="1:6" s="89" customFormat="1" ht="25.5">
      <c r="A68" s="17" t="s">
        <v>110</v>
      </c>
      <c r="B68" s="24">
        <v>3581615.1</v>
      </c>
      <c r="C68" s="24">
        <v>0</v>
      </c>
      <c r="D68" s="21">
        <v>0</v>
      </c>
      <c r="E68" s="13">
        <f t="shared" si="8"/>
        <v>0</v>
      </c>
      <c r="F68" s="13" t="e">
        <f t="shared" si="9"/>
        <v>#DIV/0!</v>
      </c>
    </row>
    <row r="69" spans="1:6" s="89" customFormat="1">
      <c r="A69" s="17" t="s">
        <v>135</v>
      </c>
      <c r="B69" s="24">
        <v>30463636.359999999</v>
      </c>
      <c r="C69" s="24">
        <v>923042.43</v>
      </c>
      <c r="D69" s="21">
        <v>0</v>
      </c>
      <c r="E69" s="13">
        <f t="shared" ref="E69:E73" si="11">C69/B69*100</f>
        <v>3.0299811194306159</v>
      </c>
      <c r="F69" s="13" t="e">
        <f t="shared" ref="F69:F73" si="12">C69/D69*100</f>
        <v>#DIV/0!</v>
      </c>
    </row>
    <row r="70" spans="1:6" s="89" customFormat="1" ht="25.5">
      <c r="A70" s="17" t="s">
        <v>111</v>
      </c>
      <c r="B70" s="24">
        <v>3651810.47</v>
      </c>
      <c r="C70" s="24">
        <v>3651810.47</v>
      </c>
      <c r="D70" s="21">
        <v>4683946.21</v>
      </c>
      <c r="E70" s="13">
        <f t="shared" si="11"/>
        <v>100</v>
      </c>
      <c r="F70" s="13">
        <f t="shared" si="12"/>
        <v>77.964398100976481</v>
      </c>
    </row>
    <row r="71" spans="1:6" s="89" customFormat="1" ht="25.5">
      <c r="A71" s="17" t="s">
        <v>112</v>
      </c>
      <c r="B71" s="24">
        <v>4252041.0999999996</v>
      </c>
      <c r="C71" s="24">
        <v>0</v>
      </c>
      <c r="D71" s="21">
        <v>0</v>
      </c>
      <c r="E71" s="13">
        <f t="shared" si="11"/>
        <v>0</v>
      </c>
      <c r="F71" s="13" t="e">
        <f t="shared" si="12"/>
        <v>#DIV/0!</v>
      </c>
    </row>
    <row r="72" spans="1:6" s="89" customFormat="1" ht="25.5">
      <c r="A72" s="60" t="s">
        <v>113</v>
      </c>
      <c r="B72" s="24">
        <v>1189292.93</v>
      </c>
      <c r="C72" s="24">
        <v>1189292.93</v>
      </c>
      <c r="D72" s="21">
        <v>929899</v>
      </c>
      <c r="E72" s="13">
        <f t="shared" si="11"/>
        <v>100</v>
      </c>
      <c r="F72" s="13">
        <f t="shared" si="12"/>
        <v>127.8948498707924</v>
      </c>
    </row>
    <row r="73" spans="1:6" s="89" customFormat="1" ht="25.5">
      <c r="A73" s="60" t="s">
        <v>114</v>
      </c>
      <c r="B73" s="24">
        <v>171010.1</v>
      </c>
      <c r="C73" s="24">
        <v>0</v>
      </c>
      <c r="D73" s="21">
        <v>0</v>
      </c>
      <c r="E73" s="13">
        <f t="shared" si="11"/>
        <v>0</v>
      </c>
      <c r="F73" s="13" t="e">
        <f t="shared" si="12"/>
        <v>#DIV/0!</v>
      </c>
    </row>
    <row r="74" spans="1:6" s="89" customFormat="1">
      <c r="A74" s="60" t="s">
        <v>136</v>
      </c>
      <c r="B74" s="24">
        <v>280455</v>
      </c>
      <c r="C74" s="24"/>
      <c r="D74" s="21"/>
      <c r="E74" s="13"/>
      <c r="F74" s="13"/>
    </row>
    <row r="75" spans="1:6" s="89" customFormat="1" ht="63.75">
      <c r="A75" s="60" t="s">
        <v>133</v>
      </c>
      <c r="B75" s="24">
        <v>542323.23</v>
      </c>
      <c r="C75" s="24">
        <v>489599.01</v>
      </c>
      <c r="D75" s="21">
        <v>328043.52000000002</v>
      </c>
      <c r="E75" s="13"/>
      <c r="F75" s="13"/>
    </row>
    <row r="76" spans="1:6" s="89" customFormat="1" ht="25.5">
      <c r="A76" s="60" t="s">
        <v>140</v>
      </c>
      <c r="B76" s="24">
        <v>1720202.02</v>
      </c>
      <c r="C76" s="24">
        <v>1636752.48</v>
      </c>
      <c r="D76" s="21">
        <v>1714882.72</v>
      </c>
      <c r="E76" s="13"/>
      <c r="F76" s="13"/>
    </row>
    <row r="77" spans="1:6" s="89" customFormat="1">
      <c r="A77" s="92" t="s">
        <v>141</v>
      </c>
      <c r="B77" s="24">
        <v>300000</v>
      </c>
      <c r="C77" s="24">
        <v>300000</v>
      </c>
      <c r="D77" s="21"/>
      <c r="E77" s="13"/>
      <c r="F77" s="13"/>
    </row>
    <row r="78" spans="1:6" s="89" customFormat="1">
      <c r="A78" s="12" t="s">
        <v>48</v>
      </c>
      <c r="B78" s="24">
        <f>SUM(B80:B89)</f>
        <v>88691405.109999999</v>
      </c>
      <c r="C78" s="24">
        <f>SUM(C80:C88)</f>
        <v>28819918.91</v>
      </c>
      <c r="D78" s="21">
        <f>SUM(D80:D90)</f>
        <v>28810674.780000001</v>
      </c>
      <c r="E78" s="13">
        <f t="shared" si="8"/>
        <v>32.494601787237379</v>
      </c>
      <c r="F78" s="13">
        <f t="shared" si="9"/>
        <v>100.03208578094956</v>
      </c>
    </row>
    <row r="79" spans="1:6" s="89" customFormat="1">
      <c r="A79" s="12" t="s">
        <v>22</v>
      </c>
      <c r="B79" s="24"/>
      <c r="C79" s="24"/>
      <c r="D79" s="21"/>
      <c r="E79" s="13" t="e">
        <f t="shared" si="8"/>
        <v>#DIV/0!</v>
      </c>
      <c r="F79" s="13" t="e">
        <f t="shared" si="9"/>
        <v>#DIV/0!</v>
      </c>
    </row>
    <row r="80" spans="1:6" s="89" customFormat="1">
      <c r="A80" s="16" t="s">
        <v>92</v>
      </c>
      <c r="B80" s="25">
        <v>530700</v>
      </c>
      <c r="C80" s="25">
        <v>530700</v>
      </c>
      <c r="D80" s="73">
        <v>57800</v>
      </c>
      <c r="E80" s="13">
        <f t="shared" si="8"/>
        <v>100</v>
      </c>
      <c r="F80" s="13">
        <f t="shared" si="9"/>
        <v>918.16608996539787</v>
      </c>
    </row>
    <row r="81" spans="1:6" s="89" customFormat="1" ht="25.5">
      <c r="A81" s="16" t="s">
        <v>146</v>
      </c>
      <c r="B81" s="25">
        <v>5485713.3399999999</v>
      </c>
      <c r="C81" s="25">
        <v>0</v>
      </c>
      <c r="D81" s="73">
        <v>0</v>
      </c>
      <c r="E81" s="13"/>
      <c r="F81" s="13"/>
    </row>
    <row r="82" spans="1:6" s="89" customFormat="1" ht="25.5">
      <c r="A82" s="16" t="s">
        <v>115</v>
      </c>
      <c r="B82" s="25">
        <v>10864900</v>
      </c>
      <c r="C82" s="25">
        <v>5595879.1799999997</v>
      </c>
      <c r="D82" s="73">
        <v>5961220</v>
      </c>
      <c r="E82" s="13">
        <f t="shared" si="8"/>
        <v>51.50419405608887</v>
      </c>
      <c r="F82" s="13">
        <f t="shared" si="9"/>
        <v>93.871374986999299</v>
      </c>
    </row>
    <row r="83" spans="1:6" s="89" customFormat="1" ht="25.5">
      <c r="A83" s="16" t="s">
        <v>93</v>
      </c>
      <c r="B83" s="24">
        <v>190100</v>
      </c>
      <c r="C83" s="24">
        <v>0</v>
      </c>
      <c r="D83" s="73">
        <v>0</v>
      </c>
      <c r="E83" s="13">
        <f t="shared" si="8"/>
        <v>0</v>
      </c>
      <c r="F83" s="13" t="e">
        <f t="shared" si="9"/>
        <v>#DIV/0!</v>
      </c>
    </row>
    <row r="84" spans="1:6" s="89" customFormat="1">
      <c r="A84" s="16" t="s">
        <v>134</v>
      </c>
      <c r="B84" s="24">
        <v>25856100</v>
      </c>
      <c r="C84" s="24">
        <v>0</v>
      </c>
      <c r="D84" s="73"/>
      <c r="E84" s="13">
        <f t="shared" si="8"/>
        <v>0</v>
      </c>
      <c r="F84" s="13"/>
    </row>
    <row r="85" spans="1:6" s="89" customFormat="1" ht="25.5">
      <c r="A85" s="16" t="s">
        <v>116</v>
      </c>
      <c r="B85" s="24">
        <v>2612200</v>
      </c>
      <c r="C85" s="24">
        <v>2147301.29</v>
      </c>
      <c r="D85" s="73">
        <v>1957499</v>
      </c>
      <c r="E85" s="13">
        <f t="shared" si="8"/>
        <v>82.202790368271963</v>
      </c>
      <c r="F85" s="13">
        <f t="shared" si="9"/>
        <v>109.69616280774601</v>
      </c>
    </row>
    <row r="86" spans="1:6" s="89" customFormat="1" ht="25.5">
      <c r="A86" s="16" t="s">
        <v>74</v>
      </c>
      <c r="B86" s="25">
        <v>12515573.57</v>
      </c>
      <c r="C86" s="25">
        <v>0</v>
      </c>
      <c r="D86" s="73">
        <v>0</v>
      </c>
      <c r="E86" s="13">
        <f t="shared" si="8"/>
        <v>0</v>
      </c>
      <c r="F86" s="13" t="e">
        <f t="shared" si="9"/>
        <v>#DIV/0!</v>
      </c>
    </row>
    <row r="87" spans="1:6" s="89" customFormat="1" ht="18.75" customHeight="1">
      <c r="A87" s="19" t="s">
        <v>85</v>
      </c>
      <c r="B87" s="25">
        <v>19740400</v>
      </c>
      <c r="C87" s="25">
        <v>19740400</v>
      </c>
      <c r="D87" s="73">
        <v>19521400</v>
      </c>
      <c r="E87" s="13">
        <f t="shared" ref="E87:E122" si="13">C87/B87*100</f>
        <v>100</v>
      </c>
      <c r="F87" s="13">
        <f t="shared" si="9"/>
        <v>101.12184576925836</v>
      </c>
    </row>
    <row r="88" spans="1:6" s="89" customFormat="1" ht="38.25">
      <c r="A88" s="20" t="s">
        <v>94</v>
      </c>
      <c r="B88" s="25">
        <v>1689800</v>
      </c>
      <c r="C88" s="25">
        <v>805638.44</v>
      </c>
      <c r="D88" s="73">
        <v>582755.78</v>
      </c>
      <c r="E88" s="13">
        <f t="shared" si="13"/>
        <v>47.676555805420755</v>
      </c>
      <c r="F88" s="13">
        <f t="shared" si="9"/>
        <v>138.24632335693005</v>
      </c>
    </row>
    <row r="89" spans="1:6" s="89" customFormat="1" ht="25.5">
      <c r="A89" s="20" t="s">
        <v>147</v>
      </c>
      <c r="B89" s="25">
        <v>9205918.1999999993</v>
      </c>
      <c r="C89" s="25">
        <v>0</v>
      </c>
      <c r="D89" s="73">
        <v>0</v>
      </c>
      <c r="E89" s="13">
        <f t="shared" si="13"/>
        <v>0</v>
      </c>
      <c r="F89" s="13" t="e">
        <f t="shared" si="9"/>
        <v>#DIV/0!</v>
      </c>
    </row>
    <row r="90" spans="1:6" s="89" customFormat="1" ht="51">
      <c r="A90" s="20" t="s">
        <v>156</v>
      </c>
      <c r="B90" s="25">
        <v>0</v>
      </c>
      <c r="C90" s="25">
        <v>0</v>
      </c>
      <c r="D90" s="73">
        <v>730000</v>
      </c>
      <c r="E90" s="13" t="e">
        <f t="shared" si="13"/>
        <v>#DIV/0!</v>
      </c>
      <c r="F90" s="13">
        <f t="shared" si="9"/>
        <v>0</v>
      </c>
    </row>
    <row r="91" spans="1:6" s="86" customFormat="1">
      <c r="A91" s="7" t="s">
        <v>19</v>
      </c>
      <c r="B91" s="23">
        <f>B92+B93+B94+B95+B96+B97</f>
        <v>392063122.10000002</v>
      </c>
      <c r="C91" s="23">
        <f t="shared" ref="C91:F91" si="14">C92+C93+C94+C95+C96+C97</f>
        <v>168020303.97999999</v>
      </c>
      <c r="D91" s="72">
        <f t="shared" si="14"/>
        <v>141945967.43000001</v>
      </c>
      <c r="E91" s="23">
        <f t="shared" si="14"/>
        <v>200.96355822400213</v>
      </c>
      <c r="F91" s="23" t="e">
        <f t="shared" si="14"/>
        <v>#DIV/0!</v>
      </c>
    </row>
    <row r="92" spans="1:6" s="86" customFormat="1" ht="25.5">
      <c r="A92" s="8" t="s">
        <v>117</v>
      </c>
      <c r="B92" s="24">
        <v>1260100</v>
      </c>
      <c r="C92" s="24">
        <v>466942.38</v>
      </c>
      <c r="D92" s="21">
        <v>439391.19</v>
      </c>
      <c r="E92" s="5">
        <f t="shared" si="13"/>
        <v>37.055978096976432</v>
      </c>
      <c r="F92" s="5">
        <f t="shared" si="9"/>
        <v>106.2703100624298</v>
      </c>
    </row>
    <row r="93" spans="1:6" s="86" customFormat="1" ht="38.25">
      <c r="A93" s="8" t="s">
        <v>120</v>
      </c>
      <c r="B93" s="24">
        <v>337500</v>
      </c>
      <c r="C93" s="24">
        <v>97976.48</v>
      </c>
      <c r="D93" s="21">
        <v>43347.4</v>
      </c>
      <c r="E93" s="5">
        <f t="shared" ref="E93:E95" si="15">C93/B93*100</f>
        <v>29.030068148148146</v>
      </c>
      <c r="F93" s="5">
        <f t="shared" ref="F93:F95" si="16">C93/D93*100</f>
        <v>226.02619764968603</v>
      </c>
    </row>
    <row r="94" spans="1:6" s="86" customFormat="1" ht="38.25">
      <c r="A94" s="8" t="s">
        <v>121</v>
      </c>
      <c r="B94" s="24">
        <v>18549498</v>
      </c>
      <c r="C94" s="24">
        <v>11915508</v>
      </c>
      <c r="D94" s="21">
        <v>1434939</v>
      </c>
      <c r="E94" s="5">
        <f t="shared" si="15"/>
        <v>64.236282836333359</v>
      </c>
      <c r="F94" s="5">
        <f t="shared" si="16"/>
        <v>830.38428811259575</v>
      </c>
    </row>
    <row r="95" spans="1:6" s="86" customFormat="1" ht="25.5">
      <c r="A95" s="8" t="s">
        <v>118</v>
      </c>
      <c r="B95" s="24">
        <v>1779600</v>
      </c>
      <c r="C95" s="24">
        <v>511757.55</v>
      </c>
      <c r="D95" s="21">
        <v>384354.25</v>
      </c>
      <c r="E95" s="5">
        <f t="shared" si="15"/>
        <v>28.756886378961568</v>
      </c>
      <c r="F95" s="5">
        <f t="shared" si="16"/>
        <v>133.14736340238204</v>
      </c>
    </row>
    <row r="96" spans="1:6" s="86" customFormat="1" ht="38.25">
      <c r="A96" s="8" t="s">
        <v>119</v>
      </c>
      <c r="B96" s="24">
        <v>2600</v>
      </c>
      <c r="C96" s="24">
        <v>0</v>
      </c>
      <c r="D96" s="21">
        <v>0</v>
      </c>
      <c r="E96" s="5">
        <f t="shared" si="13"/>
        <v>0</v>
      </c>
      <c r="F96" s="5" t="e">
        <f t="shared" si="9"/>
        <v>#DIV/0!</v>
      </c>
    </row>
    <row r="97" spans="1:6" s="86" customFormat="1" ht="25.5">
      <c r="A97" s="37" t="s">
        <v>130</v>
      </c>
      <c r="B97" s="24">
        <f>SUM(B99:B112)</f>
        <v>370133824.10000002</v>
      </c>
      <c r="C97" s="24">
        <f>SUM(C99:C112)</f>
        <v>155028119.56999999</v>
      </c>
      <c r="D97" s="21">
        <v>139643935.59</v>
      </c>
      <c r="E97" s="5">
        <f t="shared" si="13"/>
        <v>41.884342763582623</v>
      </c>
      <c r="F97" s="5">
        <f t="shared" si="9"/>
        <v>111.01672186121175</v>
      </c>
    </row>
    <row r="98" spans="1:6" s="86" customFormat="1">
      <c r="A98" s="37" t="s">
        <v>22</v>
      </c>
      <c r="B98" s="24"/>
      <c r="C98" s="24"/>
      <c r="D98" s="21"/>
      <c r="E98" s="5"/>
      <c r="F98" s="5"/>
    </row>
    <row r="99" spans="1:6" s="86" customFormat="1" ht="25.5">
      <c r="A99" s="61" t="s">
        <v>137</v>
      </c>
      <c r="B99" s="25">
        <v>1600</v>
      </c>
      <c r="C99" s="25">
        <v>400</v>
      </c>
      <c r="D99" s="73">
        <v>500</v>
      </c>
      <c r="E99" s="5">
        <f t="shared" si="13"/>
        <v>25</v>
      </c>
      <c r="F99" s="5">
        <f t="shared" ref="F99:F126" si="17">C99/D99*100</f>
        <v>80</v>
      </c>
    </row>
    <row r="100" spans="1:6" s="86" customFormat="1" ht="25.5">
      <c r="A100" s="62" t="s">
        <v>82</v>
      </c>
      <c r="B100" s="25">
        <v>900</v>
      </c>
      <c r="C100" s="25">
        <v>193</v>
      </c>
      <c r="D100" s="73">
        <v>0</v>
      </c>
      <c r="E100" s="5">
        <f t="shared" si="13"/>
        <v>21.444444444444443</v>
      </c>
      <c r="F100" s="5" t="e">
        <f t="shared" si="17"/>
        <v>#DIV/0!</v>
      </c>
    </row>
    <row r="101" spans="1:6" s="89" customFormat="1" ht="38.25">
      <c r="A101" s="62" t="s">
        <v>122</v>
      </c>
      <c r="B101" s="25">
        <v>15719024.1</v>
      </c>
      <c r="C101" s="25">
        <v>15663917.49</v>
      </c>
      <c r="D101" s="73">
        <v>0</v>
      </c>
      <c r="E101" s="13">
        <f t="shared" si="13"/>
        <v>99.649427282193685</v>
      </c>
      <c r="F101" s="13" t="e">
        <f t="shared" si="17"/>
        <v>#DIV/0!</v>
      </c>
    </row>
    <row r="102" spans="1:6" s="89" customFormat="1" ht="25.5">
      <c r="A102" s="62" t="s">
        <v>138</v>
      </c>
      <c r="B102" s="25">
        <v>85200</v>
      </c>
      <c r="C102" s="25">
        <v>29980.38</v>
      </c>
      <c r="D102" s="73">
        <v>26013.95</v>
      </c>
      <c r="E102" s="13">
        <f t="shared" si="13"/>
        <v>35.188239436619718</v>
      </c>
      <c r="F102" s="13">
        <f t="shared" si="17"/>
        <v>115.24731922679948</v>
      </c>
    </row>
    <row r="103" spans="1:6" s="89" customFormat="1" ht="25.5">
      <c r="A103" s="62" t="s">
        <v>68</v>
      </c>
      <c r="B103" s="25">
        <v>952300</v>
      </c>
      <c r="C103" s="25">
        <v>314896.93</v>
      </c>
      <c r="D103" s="73">
        <v>258841.01</v>
      </c>
      <c r="E103" s="13">
        <f t="shared" si="13"/>
        <v>33.066988344009239</v>
      </c>
      <c r="F103" s="13">
        <f t="shared" si="17"/>
        <v>121.65650643999572</v>
      </c>
    </row>
    <row r="104" spans="1:6" s="89" customFormat="1">
      <c r="A104" s="62" t="s">
        <v>69</v>
      </c>
      <c r="B104" s="25">
        <v>1370600</v>
      </c>
      <c r="C104" s="25">
        <v>368837.55</v>
      </c>
      <c r="D104" s="73">
        <v>451609.13</v>
      </c>
      <c r="E104" s="13">
        <f t="shared" si="13"/>
        <v>26.910663213191306</v>
      </c>
      <c r="F104" s="13">
        <f t="shared" si="17"/>
        <v>81.671854154055737</v>
      </c>
    </row>
    <row r="105" spans="1:6" s="89" customFormat="1" ht="38.25">
      <c r="A105" s="62" t="s">
        <v>70</v>
      </c>
      <c r="B105" s="25">
        <v>61478900</v>
      </c>
      <c r="C105" s="25">
        <v>29262185</v>
      </c>
      <c r="D105" s="73">
        <v>23293000</v>
      </c>
      <c r="E105" s="13">
        <f t="shared" si="13"/>
        <v>47.59711868624845</v>
      </c>
      <c r="F105" s="13">
        <f t="shared" si="17"/>
        <v>125.62651869660412</v>
      </c>
    </row>
    <row r="106" spans="1:6" s="89" customFormat="1" ht="38.25">
      <c r="A106" s="62" t="s">
        <v>73</v>
      </c>
      <c r="B106" s="25">
        <v>281010500</v>
      </c>
      <c r="C106" s="25">
        <v>106142251.84</v>
      </c>
      <c r="D106" s="73">
        <v>112078506</v>
      </c>
      <c r="E106" s="13">
        <f t="shared" si="13"/>
        <v>37.771631963930176</v>
      </c>
      <c r="F106" s="13">
        <f t="shared" si="17"/>
        <v>94.703485644250122</v>
      </c>
    </row>
    <row r="107" spans="1:6" s="89" customFormat="1" ht="25.5">
      <c r="A107" s="62" t="s">
        <v>76</v>
      </c>
      <c r="B107" s="25">
        <v>600000</v>
      </c>
      <c r="C107" s="25">
        <v>0</v>
      </c>
      <c r="D107" s="73">
        <v>0</v>
      </c>
      <c r="E107" s="13">
        <f t="shared" si="13"/>
        <v>0</v>
      </c>
      <c r="F107" s="13" t="e">
        <f t="shared" si="17"/>
        <v>#DIV/0!</v>
      </c>
    </row>
    <row r="108" spans="1:6" s="89" customFormat="1" ht="38.25">
      <c r="A108" s="62" t="s">
        <v>86</v>
      </c>
      <c r="B108" s="25">
        <v>250100</v>
      </c>
      <c r="C108" s="25">
        <v>0</v>
      </c>
      <c r="D108" s="73">
        <v>285852</v>
      </c>
      <c r="E108" s="13">
        <f t="shared" si="13"/>
        <v>0</v>
      </c>
      <c r="F108" s="13">
        <f t="shared" si="17"/>
        <v>0</v>
      </c>
    </row>
    <row r="109" spans="1:6" s="90" customFormat="1" ht="76.5">
      <c r="A109" s="63" t="s">
        <v>123</v>
      </c>
      <c r="B109" s="25">
        <v>812600</v>
      </c>
      <c r="C109" s="25">
        <v>239466.38</v>
      </c>
      <c r="D109" s="73">
        <v>115197</v>
      </c>
      <c r="E109" s="27">
        <f t="shared" ref="E109:E110" si="18">C109/B109*100</f>
        <v>29.469158257445237</v>
      </c>
      <c r="F109" s="27">
        <f t="shared" ref="F109:F110" si="19">C109/D109*100</f>
        <v>207.87553495316718</v>
      </c>
    </row>
    <row r="110" spans="1:6" s="90" customFormat="1" ht="38.25">
      <c r="A110" s="64" t="s">
        <v>128</v>
      </c>
      <c r="B110" s="25">
        <v>218000</v>
      </c>
      <c r="C110" s="25">
        <v>0</v>
      </c>
      <c r="D110" s="73">
        <v>0</v>
      </c>
      <c r="E110" s="27">
        <f t="shared" si="18"/>
        <v>0</v>
      </c>
      <c r="F110" s="27" t="e">
        <f t="shared" si="19"/>
        <v>#DIV/0!</v>
      </c>
    </row>
    <row r="111" spans="1:6" s="90" customFormat="1" ht="25.5">
      <c r="A111" s="62" t="s">
        <v>71</v>
      </c>
      <c r="B111" s="25">
        <v>1024500</v>
      </c>
      <c r="C111" s="25">
        <v>424804.5</v>
      </c>
      <c r="D111" s="73">
        <v>407950.5</v>
      </c>
      <c r="E111" s="27">
        <f t="shared" si="13"/>
        <v>41.464568081991217</v>
      </c>
      <c r="F111" s="27">
        <f t="shared" si="17"/>
        <v>104.13138358697931</v>
      </c>
    </row>
    <row r="112" spans="1:6" s="89" customFormat="1" ht="38.25">
      <c r="A112" s="62" t="s">
        <v>72</v>
      </c>
      <c r="B112" s="25">
        <v>6609600</v>
      </c>
      <c r="C112" s="25">
        <v>2581186.5</v>
      </c>
      <c r="D112" s="73">
        <v>2726466</v>
      </c>
      <c r="E112" s="13">
        <f t="shared" si="13"/>
        <v>39.052083333333329</v>
      </c>
      <c r="F112" s="13">
        <f t="shared" si="17"/>
        <v>94.671508832312597</v>
      </c>
    </row>
    <row r="113" spans="1:7" s="86" customFormat="1">
      <c r="A113" s="7" t="s">
        <v>20</v>
      </c>
      <c r="B113" s="23">
        <f>B117+B116+B115</f>
        <v>29623003.060000002</v>
      </c>
      <c r="C113" s="23">
        <f>C117+C116+C115</f>
        <v>15421123.810000001</v>
      </c>
      <c r="D113" s="72">
        <f>D117+D116+D115+D114</f>
        <v>13287714.26</v>
      </c>
      <c r="E113" s="23">
        <f t="shared" ref="E113:F113" si="20">E117+E116+E115</f>
        <v>136.30132331540776</v>
      </c>
      <c r="F113" s="23" t="e">
        <f t="shared" si="20"/>
        <v>#DIV/0!</v>
      </c>
    </row>
    <row r="114" spans="1:7" s="86" customFormat="1" ht="25.5">
      <c r="A114" s="8" t="s">
        <v>142</v>
      </c>
      <c r="B114" s="24">
        <v>0</v>
      </c>
      <c r="C114" s="24">
        <v>0</v>
      </c>
      <c r="D114" s="21">
        <v>3646415</v>
      </c>
      <c r="E114" s="24"/>
      <c r="F114" s="24"/>
    </row>
    <row r="115" spans="1:7" s="86" customFormat="1" ht="63.75">
      <c r="A115" s="8" t="s">
        <v>124</v>
      </c>
      <c r="B115" s="24">
        <v>16170800</v>
      </c>
      <c r="C115" s="24">
        <v>12499200</v>
      </c>
      <c r="D115" s="21">
        <v>8822140</v>
      </c>
      <c r="E115" s="5">
        <f t="shared" si="13"/>
        <v>77.294877186039031</v>
      </c>
      <c r="F115" s="5">
        <f t="shared" si="17"/>
        <v>141.67990986313978</v>
      </c>
    </row>
    <row r="116" spans="1:7" s="86" customFormat="1" ht="38.25">
      <c r="A116" s="8" t="s">
        <v>127</v>
      </c>
      <c r="B116" s="24">
        <v>2422593</v>
      </c>
      <c r="C116" s="24">
        <v>1009413.75</v>
      </c>
      <c r="D116" s="21">
        <v>819159.26</v>
      </c>
      <c r="E116" s="5">
        <f t="shared" si="13"/>
        <v>41.666666666666671</v>
      </c>
      <c r="F116" s="5">
        <f t="shared" si="17"/>
        <v>123.22558009049425</v>
      </c>
    </row>
    <row r="117" spans="1:7" s="86" customFormat="1">
      <c r="A117" s="8" t="s">
        <v>125</v>
      </c>
      <c r="B117" s="24">
        <v>11029610.060000001</v>
      </c>
      <c r="C117" s="24">
        <v>1912510.06</v>
      </c>
      <c r="D117" s="21">
        <v>0</v>
      </c>
      <c r="E117" s="5">
        <f t="shared" si="13"/>
        <v>17.339779462702058</v>
      </c>
      <c r="F117" s="5" t="e">
        <f t="shared" si="17"/>
        <v>#DIV/0!</v>
      </c>
    </row>
    <row r="118" spans="1:7" s="86" customFormat="1">
      <c r="A118" s="7" t="s">
        <v>83</v>
      </c>
      <c r="B118" s="23">
        <f>B119</f>
        <v>600000</v>
      </c>
      <c r="C118" s="23">
        <f>C119</f>
        <v>120980</v>
      </c>
      <c r="D118" s="72">
        <f>D119</f>
        <v>172386.45</v>
      </c>
      <c r="E118" s="5">
        <f t="shared" si="13"/>
        <v>20.163333333333334</v>
      </c>
      <c r="F118" s="5">
        <f t="shared" si="17"/>
        <v>70.179529771626477</v>
      </c>
    </row>
    <row r="119" spans="1:7" s="86" customFormat="1">
      <c r="A119" s="8" t="s">
        <v>126</v>
      </c>
      <c r="B119" s="24">
        <v>600000</v>
      </c>
      <c r="C119" s="24">
        <v>120980</v>
      </c>
      <c r="D119" s="21">
        <v>172386.45</v>
      </c>
      <c r="E119" s="5">
        <f t="shared" si="13"/>
        <v>20.163333333333334</v>
      </c>
      <c r="F119" s="5">
        <f t="shared" si="17"/>
        <v>70.179529771626477</v>
      </c>
    </row>
    <row r="120" spans="1:7" s="86" customFormat="1" ht="25.5">
      <c r="A120" s="7" t="s">
        <v>87</v>
      </c>
      <c r="B120" s="26">
        <f>B122+B121</f>
        <v>1006477.67</v>
      </c>
      <c r="C120" s="26">
        <f>C122+C121</f>
        <v>7562835.9299999997</v>
      </c>
      <c r="D120" s="69">
        <f>D122+D121</f>
        <v>0</v>
      </c>
      <c r="E120" s="5">
        <f t="shared" si="13"/>
        <v>751.41616703726766</v>
      </c>
      <c r="F120" s="5" t="e">
        <f t="shared" si="17"/>
        <v>#DIV/0!</v>
      </c>
    </row>
    <row r="121" spans="1:7" s="86" customFormat="1">
      <c r="A121" s="8" t="s">
        <v>162</v>
      </c>
      <c r="B121" s="22">
        <v>1006477.67</v>
      </c>
      <c r="C121" s="24">
        <v>7562835.9299999997</v>
      </c>
      <c r="D121" s="21">
        <v>0</v>
      </c>
      <c r="E121" s="5">
        <f t="shared" si="13"/>
        <v>751.41616703726766</v>
      </c>
      <c r="F121" s="5" t="e">
        <f t="shared" si="17"/>
        <v>#DIV/0!</v>
      </c>
    </row>
    <row r="122" spans="1:7" s="86" customFormat="1">
      <c r="A122" s="8" t="s">
        <v>89</v>
      </c>
      <c r="B122" s="24"/>
      <c r="C122" s="24"/>
      <c r="D122" s="21"/>
      <c r="E122" s="5" t="e">
        <f t="shared" si="13"/>
        <v>#DIV/0!</v>
      </c>
      <c r="F122" s="5" t="e">
        <f t="shared" si="17"/>
        <v>#DIV/0!</v>
      </c>
    </row>
    <row r="123" spans="1:7" s="86" customFormat="1" ht="25.5">
      <c r="A123" s="7" t="s">
        <v>88</v>
      </c>
      <c r="B123" s="23">
        <f>B126+B125+B124</f>
        <v>-7868172.2200000007</v>
      </c>
      <c r="C123" s="23">
        <f>C126+C125+C124</f>
        <v>-7868172.2200000007</v>
      </c>
      <c r="D123" s="72">
        <f>SUM(D126)</f>
        <v>-1641744.06</v>
      </c>
      <c r="E123" s="5">
        <f>C123/B123*100</f>
        <v>100</v>
      </c>
      <c r="F123" s="5">
        <f t="shared" si="17"/>
        <v>479.25693241125538</v>
      </c>
    </row>
    <row r="124" spans="1:7" s="86" customFormat="1" ht="38.25">
      <c r="A124" s="8" t="s">
        <v>143</v>
      </c>
      <c r="B124" s="24">
        <v>-715095.11</v>
      </c>
      <c r="C124" s="24">
        <v>-715095.11</v>
      </c>
      <c r="D124" s="72">
        <v>0</v>
      </c>
      <c r="E124" s="5"/>
      <c r="F124" s="5"/>
    </row>
    <row r="125" spans="1:7" s="86" customFormat="1" ht="63.75">
      <c r="A125" s="8" t="s">
        <v>144</v>
      </c>
      <c r="B125" s="24">
        <v>-128522.88</v>
      </c>
      <c r="C125" s="24">
        <v>-128522.88</v>
      </c>
      <c r="D125" s="72">
        <v>0</v>
      </c>
      <c r="E125" s="5"/>
      <c r="F125" s="5"/>
    </row>
    <row r="126" spans="1:7" s="86" customFormat="1" ht="25.5">
      <c r="A126" s="8" t="s">
        <v>145</v>
      </c>
      <c r="B126" s="22">
        <v>-7024554.2300000004</v>
      </c>
      <c r="C126" s="22">
        <v>-7024554.2300000004</v>
      </c>
      <c r="D126" s="21">
        <v>-1641744.06</v>
      </c>
      <c r="E126" s="5">
        <f>C126/B126*100</f>
        <v>100</v>
      </c>
      <c r="F126" s="5">
        <f t="shared" si="17"/>
        <v>427.87145701626599</v>
      </c>
    </row>
    <row r="127" spans="1:7" s="85" customFormat="1">
      <c r="A127" s="78" t="s">
        <v>65</v>
      </c>
      <c r="B127" s="79">
        <f>B55+B56</f>
        <v>887582879.13</v>
      </c>
      <c r="C127" s="79">
        <f>C55+C56</f>
        <v>331361424.23299998</v>
      </c>
      <c r="D127" s="84">
        <f>D55+D56</f>
        <v>288034645.81999999</v>
      </c>
      <c r="E127" s="80">
        <f>C127/B127*100</f>
        <v>37.333012164204568</v>
      </c>
      <c r="F127" s="80">
        <f>C127/D127*100</f>
        <v>115.04221073463363</v>
      </c>
      <c r="G127" s="91"/>
    </row>
    <row r="128" spans="1:7" s="86" customFormat="1">
      <c r="A128" s="8" t="s">
        <v>23</v>
      </c>
      <c r="B128" s="22"/>
      <c r="C128" s="22"/>
      <c r="D128" s="71"/>
      <c r="E128" s="5"/>
      <c r="F128" s="5"/>
    </row>
    <row r="129" spans="1:6" s="86" customFormat="1">
      <c r="A129" s="7" t="s">
        <v>24</v>
      </c>
      <c r="B129" s="50">
        <v>91781333.319999993</v>
      </c>
      <c r="C129" s="50">
        <v>33522229.34</v>
      </c>
      <c r="D129" s="74">
        <f>D130+D131+D132</f>
        <v>30550744.939999998</v>
      </c>
      <c r="E129" s="5">
        <f t="shared" ref="E129:E159" si="21">C129/B129*100</f>
        <v>36.524016515562217</v>
      </c>
      <c r="F129" s="5">
        <f t="shared" ref="F129:F157" si="22">C129/D129*100</f>
        <v>109.72638934283219</v>
      </c>
    </row>
    <row r="130" spans="1:6" s="86" customFormat="1">
      <c r="A130" s="8" t="s">
        <v>25</v>
      </c>
      <c r="B130" s="47">
        <v>72946962</v>
      </c>
      <c r="C130" s="30">
        <v>28772330.32</v>
      </c>
      <c r="D130" s="71">
        <v>25084471.829999998</v>
      </c>
      <c r="E130" s="5">
        <f t="shared" si="21"/>
        <v>39.442808214549089</v>
      </c>
      <c r="F130" s="5">
        <f t="shared" si="22"/>
        <v>114.70175858193463</v>
      </c>
    </row>
    <row r="131" spans="1:6" s="86" customFormat="1">
      <c r="A131" s="8" t="s">
        <v>26</v>
      </c>
      <c r="B131" s="48">
        <v>3040042</v>
      </c>
      <c r="C131" s="30">
        <v>1430945.42</v>
      </c>
      <c r="D131" s="71">
        <v>768775.06</v>
      </c>
      <c r="E131" s="5">
        <f t="shared" si="21"/>
        <v>47.069922718172968</v>
      </c>
      <c r="F131" s="5">
        <f t="shared" si="22"/>
        <v>186.13317398719983</v>
      </c>
    </row>
    <row r="132" spans="1:6" s="86" customFormat="1">
      <c r="A132" s="8" t="s">
        <v>27</v>
      </c>
      <c r="B132" s="48">
        <f>B129-B130-B131</f>
        <v>15794329.319999993</v>
      </c>
      <c r="C132" s="22">
        <f>C129-C130-C131</f>
        <v>3318953.5999999996</v>
      </c>
      <c r="D132" s="71">
        <v>4697498.05</v>
      </c>
      <c r="E132" s="5">
        <f t="shared" si="21"/>
        <v>21.013577295727814</v>
      </c>
      <c r="F132" s="5">
        <f t="shared" si="22"/>
        <v>70.653645082407209</v>
      </c>
    </row>
    <row r="133" spans="1:6" s="86" customFormat="1">
      <c r="A133" s="7" t="s">
        <v>28</v>
      </c>
      <c r="B133" s="49">
        <v>1779600</v>
      </c>
      <c r="C133" s="49">
        <v>511757.55</v>
      </c>
      <c r="D133" s="69">
        <v>384354.25</v>
      </c>
      <c r="E133" s="5">
        <f t="shared" si="21"/>
        <v>28.756886378961568</v>
      </c>
      <c r="F133" s="5">
        <f t="shared" si="22"/>
        <v>133.14736340238204</v>
      </c>
    </row>
    <row r="134" spans="1:6" s="86" customFormat="1">
      <c r="A134" s="7" t="s">
        <v>29</v>
      </c>
      <c r="B134" s="49">
        <v>7793446</v>
      </c>
      <c r="C134" s="49">
        <v>2114803.4900000002</v>
      </c>
      <c r="D134" s="69">
        <v>1675361.13</v>
      </c>
      <c r="E134" s="5">
        <f t="shared" si="21"/>
        <v>27.135666173859423</v>
      </c>
      <c r="F134" s="5">
        <f t="shared" si="22"/>
        <v>126.22970965071873</v>
      </c>
    </row>
    <row r="135" spans="1:6" s="86" customFormat="1">
      <c r="A135" s="7" t="s">
        <v>30</v>
      </c>
      <c r="B135" s="36">
        <f>SUM(B136:B140)</f>
        <v>132284695.49000001</v>
      </c>
      <c r="C135" s="36">
        <f>SUM(C136:C140)</f>
        <v>15872363.58</v>
      </c>
      <c r="D135" s="75">
        <f>SUM(D136:D140)</f>
        <v>11145880.119999999</v>
      </c>
      <c r="E135" s="5">
        <f t="shared" si="21"/>
        <v>11.998639389996452</v>
      </c>
      <c r="F135" s="5">
        <f t="shared" si="22"/>
        <v>142.40565490668493</v>
      </c>
    </row>
    <row r="136" spans="1:6" s="86" customFormat="1">
      <c r="A136" s="8" t="s">
        <v>84</v>
      </c>
      <c r="B136" s="22">
        <v>500000</v>
      </c>
      <c r="C136" s="22">
        <v>298828.83</v>
      </c>
      <c r="D136" s="71">
        <v>321147.12</v>
      </c>
      <c r="E136" s="5">
        <f t="shared" si="21"/>
        <v>59.765765999999999</v>
      </c>
      <c r="F136" s="5">
        <f t="shared" si="22"/>
        <v>93.050446785884304</v>
      </c>
    </row>
    <row r="137" spans="1:6" s="86" customFormat="1">
      <c r="A137" s="8" t="s">
        <v>31</v>
      </c>
      <c r="B137" s="22">
        <v>773453.3</v>
      </c>
      <c r="C137" s="22">
        <v>0</v>
      </c>
      <c r="D137" s="71">
        <v>285852</v>
      </c>
      <c r="E137" s="5">
        <f t="shared" si="21"/>
        <v>0</v>
      </c>
      <c r="F137" s="5">
        <f t="shared" si="22"/>
        <v>0</v>
      </c>
    </row>
    <row r="138" spans="1:6" s="86" customFormat="1">
      <c r="A138" s="8" t="s">
        <v>32</v>
      </c>
      <c r="B138" s="22">
        <v>126328043.76000001</v>
      </c>
      <c r="C138" s="22">
        <v>15063534.75</v>
      </c>
      <c r="D138" s="71">
        <v>9655481</v>
      </c>
      <c r="E138" s="5">
        <f t="shared" si="21"/>
        <v>11.924141545813802</v>
      </c>
      <c r="F138" s="5">
        <f t="shared" si="22"/>
        <v>156.01019514201312</v>
      </c>
    </row>
    <row r="139" spans="1:6" s="86" customFormat="1">
      <c r="A139" s="8" t="s">
        <v>53</v>
      </c>
      <c r="B139" s="28">
        <v>3796198.43</v>
      </c>
      <c r="C139" s="28">
        <v>0</v>
      </c>
      <c r="D139" s="71">
        <v>0</v>
      </c>
      <c r="E139" s="5">
        <f t="shared" si="21"/>
        <v>0</v>
      </c>
      <c r="F139" s="5" t="e">
        <f t="shared" si="22"/>
        <v>#DIV/0!</v>
      </c>
    </row>
    <row r="140" spans="1:6" s="86" customFormat="1">
      <c r="A140" s="8" t="s">
        <v>33</v>
      </c>
      <c r="B140" s="28">
        <v>887000</v>
      </c>
      <c r="C140" s="30">
        <v>510000</v>
      </c>
      <c r="D140" s="71">
        <v>883400</v>
      </c>
      <c r="E140" s="5">
        <f t="shared" si="21"/>
        <v>57.497181510710263</v>
      </c>
      <c r="F140" s="5">
        <f t="shared" si="22"/>
        <v>57.731491962870727</v>
      </c>
    </row>
    <row r="141" spans="1:6" s="86" customFormat="1">
      <c r="A141" s="7" t="s">
        <v>34</v>
      </c>
      <c r="B141" s="36">
        <f>SUM(B142:B145)</f>
        <v>45494797.049999997</v>
      </c>
      <c r="C141" s="36">
        <f>SUM(C142:C145)</f>
        <v>6152540.2000000002</v>
      </c>
      <c r="D141" s="75">
        <f>SUM(D142:D145)</f>
        <v>8850062.3399999999</v>
      </c>
      <c r="E141" s="5">
        <f t="shared" si="21"/>
        <v>13.523612806181317</v>
      </c>
      <c r="F141" s="5">
        <f t="shared" si="22"/>
        <v>69.519738546836052</v>
      </c>
    </row>
    <row r="142" spans="1:6" s="86" customFormat="1">
      <c r="A142" s="8" t="s">
        <v>35</v>
      </c>
      <c r="B142" s="28">
        <v>150000</v>
      </c>
      <c r="C142" s="30">
        <v>31170.39</v>
      </c>
      <c r="D142" s="71">
        <v>26009.66</v>
      </c>
      <c r="E142" s="5">
        <f t="shared" si="21"/>
        <v>20.780260000000002</v>
      </c>
      <c r="F142" s="5">
        <f t="shared" si="22"/>
        <v>119.84158962477787</v>
      </c>
    </row>
    <row r="143" spans="1:6" s="86" customFormat="1">
      <c r="A143" s="8" t="s">
        <v>36</v>
      </c>
      <c r="B143" s="28">
        <v>16296523.199999999</v>
      </c>
      <c r="C143" s="30">
        <v>860132.4</v>
      </c>
      <c r="D143" s="71">
        <v>5171658.47</v>
      </c>
      <c r="E143" s="5">
        <f t="shared" si="21"/>
        <v>5.2780116927026501</v>
      </c>
      <c r="F143" s="5">
        <f t="shared" si="22"/>
        <v>16.631655106181057</v>
      </c>
    </row>
    <row r="144" spans="1:6" s="86" customFormat="1">
      <c r="A144" s="8" t="s">
        <v>37</v>
      </c>
      <c r="B144" s="28">
        <v>24334515.850000001</v>
      </c>
      <c r="C144" s="30">
        <v>3308391.63</v>
      </c>
      <c r="D144" s="71">
        <v>2300534.59</v>
      </c>
      <c r="E144" s="5">
        <f t="shared" si="21"/>
        <v>13.595469293053553</v>
      </c>
      <c r="F144" s="5">
        <f t="shared" si="22"/>
        <v>143.809688599379</v>
      </c>
    </row>
    <row r="145" spans="1:6" s="86" customFormat="1">
      <c r="A145" s="8" t="s">
        <v>62</v>
      </c>
      <c r="B145" s="28">
        <v>4713758</v>
      </c>
      <c r="C145" s="30">
        <v>1952845.78</v>
      </c>
      <c r="D145" s="71">
        <v>1351859.62</v>
      </c>
      <c r="E145" s="5">
        <f t="shared" si="21"/>
        <v>41.428638890668552</v>
      </c>
      <c r="F145" s="5">
        <f t="shared" si="22"/>
        <v>144.45625500671437</v>
      </c>
    </row>
    <row r="146" spans="1:6" s="86" customFormat="1">
      <c r="A146" s="7" t="s">
        <v>66</v>
      </c>
      <c r="B146" s="36">
        <v>2580790.2000000002</v>
      </c>
      <c r="C146" s="26">
        <v>622242.19999999995</v>
      </c>
      <c r="D146" s="69">
        <v>0</v>
      </c>
      <c r="E146" s="5">
        <f t="shared" si="21"/>
        <v>24.110530177927672</v>
      </c>
      <c r="F146" s="5" t="e">
        <f t="shared" si="22"/>
        <v>#DIV/0!</v>
      </c>
    </row>
    <row r="147" spans="1:6" s="86" customFormat="1">
      <c r="A147" s="7" t="s">
        <v>38</v>
      </c>
      <c r="B147" s="49">
        <v>475256347.13</v>
      </c>
      <c r="C147" s="35">
        <v>208380276.65000001</v>
      </c>
      <c r="D147" s="74">
        <v>199711010.00999999</v>
      </c>
      <c r="E147" s="5">
        <f t="shared" si="21"/>
        <v>43.845869267896461</v>
      </c>
      <c r="F147" s="5">
        <f t="shared" si="22"/>
        <v>104.34090571149078</v>
      </c>
    </row>
    <row r="148" spans="1:6" s="86" customFormat="1">
      <c r="A148" s="8" t="s">
        <v>46</v>
      </c>
      <c r="B148" s="48">
        <v>460843397.89999998</v>
      </c>
      <c r="C148" s="22">
        <v>204478858.09</v>
      </c>
      <c r="D148" s="71">
        <v>196687893.80000001</v>
      </c>
      <c r="E148" s="5">
        <f t="shared" si="21"/>
        <v>44.370573392562868</v>
      </c>
      <c r="F148" s="5">
        <f t="shared" si="22"/>
        <v>103.96107972863959</v>
      </c>
    </row>
    <row r="149" spans="1:6" s="86" customFormat="1">
      <c r="A149" s="8" t="s">
        <v>25</v>
      </c>
      <c r="B149" s="47">
        <v>6724529</v>
      </c>
      <c r="C149" s="30">
        <v>2241802.09</v>
      </c>
      <c r="D149" s="71">
        <v>2280283.79</v>
      </c>
      <c r="E149" s="5">
        <f t="shared" si="21"/>
        <v>33.337681940251876</v>
      </c>
      <c r="F149" s="5">
        <f t="shared" si="22"/>
        <v>98.312416192723092</v>
      </c>
    </row>
    <row r="150" spans="1:6" s="86" customFormat="1">
      <c r="A150" s="7" t="s">
        <v>45</v>
      </c>
      <c r="B150" s="49">
        <v>132431386.13</v>
      </c>
      <c r="C150" s="35">
        <v>37232384.579999998</v>
      </c>
      <c r="D150" s="69">
        <v>35501493.520000003</v>
      </c>
      <c r="E150" s="5">
        <f t="shared" si="21"/>
        <v>28.114471703445876</v>
      </c>
      <c r="F150" s="5">
        <f t="shared" si="22"/>
        <v>104.87554434583122</v>
      </c>
    </row>
    <row r="151" spans="1:6" s="86" customFormat="1">
      <c r="A151" s="8" t="s">
        <v>46</v>
      </c>
      <c r="B151" s="48">
        <v>116255206.54000001</v>
      </c>
      <c r="C151" s="22">
        <v>32664322.949999999</v>
      </c>
      <c r="D151" s="71">
        <v>25568826.629999999</v>
      </c>
      <c r="E151" s="5">
        <f t="shared" si="21"/>
        <v>28.097083926095955</v>
      </c>
      <c r="F151" s="5">
        <f t="shared" si="22"/>
        <v>127.75057464574783</v>
      </c>
    </row>
    <row r="152" spans="1:6" s="86" customFormat="1">
      <c r="A152" s="7" t="s">
        <v>39</v>
      </c>
      <c r="B152" s="36">
        <f>SUM(B153:B156)</f>
        <v>49101063.920000002</v>
      </c>
      <c r="C152" s="36">
        <f>SUM(C153:C156)</f>
        <v>36558909.32</v>
      </c>
      <c r="D152" s="75">
        <f>D153+D154+D155+D156</f>
        <v>11132302.380000001</v>
      </c>
      <c r="E152" s="5">
        <f t="shared" si="21"/>
        <v>74.456450433671179</v>
      </c>
      <c r="F152" s="5">
        <f t="shared" si="22"/>
        <v>328.40384739890618</v>
      </c>
    </row>
    <row r="153" spans="1:6" s="86" customFormat="1">
      <c r="A153" s="8" t="s">
        <v>40</v>
      </c>
      <c r="B153" s="28">
        <v>0</v>
      </c>
      <c r="C153" s="30">
        <v>0</v>
      </c>
      <c r="D153" s="71">
        <v>0</v>
      </c>
      <c r="E153" s="5" t="e">
        <f t="shared" si="21"/>
        <v>#DIV/0!</v>
      </c>
      <c r="F153" s="5" t="e">
        <f t="shared" si="22"/>
        <v>#DIV/0!</v>
      </c>
    </row>
    <row r="154" spans="1:6" s="86" customFormat="1">
      <c r="A154" s="8" t="s">
        <v>41</v>
      </c>
      <c r="B154" s="28">
        <v>9759092.8900000006</v>
      </c>
      <c r="C154" s="29">
        <v>4401558.42</v>
      </c>
      <c r="D154" s="71">
        <v>4077599.77</v>
      </c>
      <c r="E154" s="5">
        <f t="shared" si="21"/>
        <v>45.102126494873431</v>
      </c>
      <c r="F154" s="5">
        <f t="shared" si="22"/>
        <v>107.94483687152061</v>
      </c>
    </row>
    <row r="155" spans="1:6" s="86" customFormat="1">
      <c r="A155" s="8" t="s">
        <v>42</v>
      </c>
      <c r="B155" s="28">
        <v>38947832.57</v>
      </c>
      <c r="C155" s="29">
        <v>32019212.440000001</v>
      </c>
      <c r="D155" s="71">
        <v>6852232.6100000003</v>
      </c>
      <c r="E155" s="5">
        <f t="shared" si="21"/>
        <v>82.210511669558613</v>
      </c>
      <c r="F155" s="5">
        <f t="shared" si="22"/>
        <v>467.28145791886658</v>
      </c>
    </row>
    <row r="156" spans="1:6" s="86" customFormat="1">
      <c r="A156" s="8" t="s">
        <v>54</v>
      </c>
      <c r="B156" s="28">
        <v>394138.46</v>
      </c>
      <c r="C156" s="29">
        <v>138138.46</v>
      </c>
      <c r="D156" s="71">
        <v>202470</v>
      </c>
      <c r="E156" s="5">
        <f t="shared" si="21"/>
        <v>35.048206155775816</v>
      </c>
      <c r="F156" s="5">
        <f t="shared" si="22"/>
        <v>68.226631105842841</v>
      </c>
    </row>
    <row r="157" spans="1:6" s="86" customFormat="1" ht="12" customHeight="1">
      <c r="A157" s="7" t="s">
        <v>43</v>
      </c>
      <c r="B157" s="49">
        <v>1188970</v>
      </c>
      <c r="C157" s="35">
        <v>279000</v>
      </c>
      <c r="D157" s="69">
        <v>321252.03000000003</v>
      </c>
      <c r="E157" s="5">
        <f t="shared" si="21"/>
        <v>23.465688789456422</v>
      </c>
      <c r="F157" s="5">
        <f t="shared" si="22"/>
        <v>86.847700230874807</v>
      </c>
    </row>
    <row r="158" spans="1:6" s="86" customFormat="1" hidden="1">
      <c r="A158" s="12" t="s">
        <v>67</v>
      </c>
      <c r="B158" s="22">
        <v>0</v>
      </c>
      <c r="C158" s="22">
        <v>0</v>
      </c>
      <c r="D158" s="71">
        <v>0</v>
      </c>
      <c r="E158" s="5" t="e">
        <f t="shared" si="21"/>
        <v>#DIV/0!</v>
      </c>
      <c r="F158" s="5" t="e">
        <f>C158/D158*100</f>
        <v>#DIV/0!</v>
      </c>
    </row>
    <row r="159" spans="1:6" s="85" customFormat="1">
      <c r="A159" s="78" t="s">
        <v>64</v>
      </c>
      <c r="B159" s="79">
        <f>B158+B157+B152+B150+B147+B146+B141+B135+B134+B133+B129</f>
        <v>939692429.24000001</v>
      </c>
      <c r="C159" s="79">
        <f>C158+C157+C152+C150+C147+C146+C141+C135+C134+C133+C129</f>
        <v>341246506.90999997</v>
      </c>
      <c r="D159" s="79">
        <f>D158+D157+D152+D150+D147+D146+D141+D135+D134+D133+D129</f>
        <v>299272460.71999997</v>
      </c>
      <c r="E159" s="80">
        <f t="shared" si="21"/>
        <v>36.314702161215848</v>
      </c>
      <c r="F159" s="80">
        <f>C159/D159*100</f>
        <v>114.02536206940572</v>
      </c>
    </row>
    <row r="160" spans="1:6" s="86" customFormat="1">
      <c r="A160" s="37" t="s">
        <v>44</v>
      </c>
      <c r="B160" s="24">
        <f>B127-B159</f>
        <v>-52109550.110000014</v>
      </c>
      <c r="C160" s="24">
        <f>C127-C159</f>
        <v>-9885082.6769999862</v>
      </c>
      <c r="D160" s="21">
        <f>D127-D159</f>
        <v>-11237814.899999976</v>
      </c>
      <c r="E160" s="38"/>
      <c r="F160" s="38"/>
    </row>
    <row r="161" spans="1:6">
      <c r="A161" s="39"/>
      <c r="B161" s="40"/>
      <c r="C161" s="41"/>
      <c r="D161" s="76"/>
      <c r="E161" s="42"/>
      <c r="F161" s="42"/>
    </row>
    <row r="162" spans="1:6">
      <c r="A162" s="67" t="s">
        <v>148</v>
      </c>
      <c r="B162" s="67"/>
      <c r="C162" s="67"/>
      <c r="D162" s="67"/>
      <c r="E162" s="67"/>
      <c r="F162" s="67"/>
    </row>
    <row r="163" spans="1:6">
      <c r="A163" s="43"/>
      <c r="E163" s="43"/>
      <c r="F163" s="43"/>
    </row>
    <row r="164" spans="1:6">
      <c r="A164" s="43"/>
      <c r="E164" s="43"/>
      <c r="F164" s="43"/>
    </row>
    <row r="165" spans="1:6">
      <c r="A165" s="43"/>
      <c r="E165" s="43"/>
      <c r="F165" s="43"/>
    </row>
    <row r="166" spans="1:6">
      <c r="A166" s="43"/>
      <c r="B166" s="56"/>
      <c r="C166" s="56"/>
      <c r="E166" s="43"/>
      <c r="F166" s="43"/>
    </row>
    <row r="167" spans="1:6">
      <c r="A167" s="43"/>
      <c r="E167" s="43"/>
      <c r="F167" s="43"/>
    </row>
    <row r="168" spans="1:6">
      <c r="A168" s="43"/>
      <c r="E168" s="43"/>
      <c r="F168" s="43"/>
    </row>
    <row r="169" spans="1:6">
      <c r="A169" s="43"/>
      <c r="E169" s="43"/>
      <c r="F169" s="43"/>
    </row>
    <row r="170" spans="1:6">
      <c r="A170" s="43"/>
      <c r="E170" s="43"/>
      <c r="F170" s="43"/>
    </row>
    <row r="171" spans="1:6">
      <c r="A171" s="43"/>
      <c r="E171" s="43"/>
      <c r="F171" s="43"/>
    </row>
    <row r="172" spans="1:6">
      <c r="A172" s="43"/>
      <c r="E172" s="43"/>
      <c r="F172" s="43"/>
    </row>
    <row r="173" spans="1:6">
      <c r="A173" s="43"/>
      <c r="E173" s="43"/>
      <c r="F173" s="43"/>
    </row>
    <row r="174" spans="1:6">
      <c r="A174" s="43"/>
      <c r="E174" s="43"/>
      <c r="F174" s="43"/>
    </row>
    <row r="175" spans="1:6">
      <c r="A175" s="43"/>
      <c r="E175" s="43"/>
      <c r="F175" s="43"/>
    </row>
    <row r="176" spans="1:6">
      <c r="A176" s="43"/>
      <c r="E176" s="43"/>
      <c r="F176" s="43"/>
    </row>
    <row r="177" spans="1:6">
      <c r="A177" s="43"/>
      <c r="E177" s="43"/>
      <c r="F177" s="43"/>
    </row>
    <row r="178" spans="1:6">
      <c r="A178" s="43"/>
      <c r="E178" s="43"/>
      <c r="F178" s="43"/>
    </row>
    <row r="179" spans="1:6">
      <c r="A179" s="43"/>
      <c r="E179" s="43"/>
      <c r="F179" s="43"/>
    </row>
    <row r="180" spans="1:6">
      <c r="A180" s="43"/>
      <c r="E180" s="43"/>
      <c r="F180" s="43"/>
    </row>
  </sheetData>
  <mergeCells count="3">
    <mergeCell ref="A1:F1"/>
    <mergeCell ref="E2:F2"/>
    <mergeCell ref="A162:F162"/>
  </mergeCells>
  <phoneticPr fontId="0" type="noConversion"/>
  <pageMargins left="0.70866141732283472" right="0.39370078740157483" top="0.27559055118110237" bottom="0.3149606299212598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01.06.2024</vt:lpstr>
      <vt:lpstr>'01.06.2024'!Область_печати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RePack by SPecialiST</cp:lastModifiedBy>
  <cp:lastPrinted>2024-06-03T12:51:53Z</cp:lastPrinted>
  <dcterms:created xsi:type="dcterms:W3CDTF">2006-03-13T07:15:44Z</dcterms:created>
  <dcterms:modified xsi:type="dcterms:W3CDTF">2024-06-03T12:51:54Z</dcterms:modified>
</cp:coreProperties>
</file>