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2.2026" sheetId="29" r:id="rId1"/>
  </sheets>
  <definedNames>
    <definedName name="_xlnm._FilterDatabase" localSheetId="0" hidden="1">'01.02.2026'!$A$105:$H$187</definedName>
    <definedName name="_xlnm.Print_Area" localSheetId="0">'01.02.2026'!$A$1:$F$192</definedName>
  </definedNames>
  <calcPr calcId="125725"/>
</workbook>
</file>

<file path=xl/calcChain.xml><?xml version="1.0" encoding="utf-8"?>
<calcChain xmlns="http://schemas.openxmlformats.org/spreadsheetml/2006/main">
  <c r="C8" i="29"/>
  <c r="B8"/>
  <c r="B179"/>
  <c r="C179"/>
  <c r="D186"/>
  <c r="D162"/>
  <c r="D118"/>
  <c r="D82"/>
  <c r="D168"/>
  <c r="C162"/>
  <c r="B159"/>
  <c r="D143"/>
  <c r="D8"/>
  <c r="B149" l="1"/>
  <c r="B146"/>
  <c r="B85"/>
  <c r="C36"/>
  <c r="E39"/>
  <c r="F39"/>
  <c r="D25"/>
  <c r="D41"/>
  <c r="C85"/>
  <c r="F131"/>
  <c r="E131"/>
  <c r="E132"/>
  <c r="F132"/>
  <c r="E101"/>
  <c r="F101"/>
  <c r="B162"/>
  <c r="B14"/>
  <c r="B36"/>
  <c r="C137"/>
  <c r="D137"/>
  <c r="E88"/>
  <c r="F88"/>
  <c r="D14"/>
  <c r="F102"/>
  <c r="E102"/>
  <c r="F38"/>
  <c r="E38"/>
  <c r="D44"/>
  <c r="D53"/>
  <c r="C118"/>
  <c r="F89"/>
  <c r="E89"/>
  <c r="B67"/>
  <c r="D6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27"/>
  <c r="F27"/>
  <c r="E28"/>
  <c r="F28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6"/>
  <c r="F116"/>
  <c r="E117"/>
  <c r="F117"/>
  <c r="E120"/>
  <c r="F120"/>
  <c r="E121"/>
  <c r="F121"/>
  <c r="E122"/>
  <c r="F122"/>
  <c r="E123"/>
  <c r="F123"/>
  <c r="E124"/>
  <c r="F124"/>
  <c r="E125"/>
  <c r="F125"/>
  <c r="E126"/>
  <c r="F126"/>
  <c r="E127"/>
  <c r="F127"/>
  <c r="E128"/>
  <c r="F128"/>
  <c r="E129"/>
  <c r="F129"/>
  <c r="E130"/>
  <c r="F130"/>
  <c r="E133"/>
  <c r="F133"/>
  <c r="E134"/>
  <c r="F134"/>
  <c r="E135"/>
  <c r="F135"/>
  <c r="E136"/>
  <c r="F136"/>
  <c r="E138"/>
  <c r="F138"/>
  <c r="E139"/>
  <c r="F139"/>
  <c r="E140"/>
  <c r="F140"/>
  <c r="E141"/>
  <c r="F141"/>
  <c r="E142"/>
  <c r="F142"/>
  <c r="E144"/>
  <c r="F144"/>
  <c r="E145"/>
  <c r="F145"/>
  <c r="F147"/>
  <c r="E148"/>
  <c r="F148"/>
  <c r="E150"/>
  <c r="F150"/>
  <c r="E151"/>
  <c r="F151"/>
  <c r="E152"/>
  <c r="F152"/>
  <c r="E153"/>
  <c r="F153"/>
  <c r="E156"/>
  <c r="F156"/>
  <c r="E157"/>
  <c r="F157"/>
  <c r="E158"/>
  <c r="F158"/>
  <c r="E160"/>
  <c r="F160"/>
  <c r="E161"/>
  <c r="F161"/>
  <c r="E163"/>
  <c r="F163"/>
  <c r="E164"/>
  <c r="F164"/>
  <c r="E165"/>
  <c r="F165"/>
  <c r="E166"/>
  <c r="F166"/>
  <c r="E167"/>
  <c r="F167"/>
  <c r="E169"/>
  <c r="F169"/>
  <c r="E170"/>
  <c r="F170"/>
  <c r="E171"/>
  <c r="F171"/>
  <c r="E172"/>
  <c r="F172"/>
  <c r="E173"/>
  <c r="F173"/>
  <c r="E174"/>
  <c r="F174"/>
  <c r="E175"/>
  <c r="F175"/>
  <c r="E176"/>
  <c r="F176"/>
  <c r="E177"/>
  <c r="F177"/>
  <c r="E178"/>
  <c r="F178"/>
  <c r="E180"/>
  <c r="F180"/>
  <c r="E181"/>
  <c r="F181"/>
  <c r="E182"/>
  <c r="F182"/>
  <c r="E183"/>
  <c r="F183"/>
  <c r="E184"/>
  <c r="F184"/>
  <c r="E185"/>
  <c r="F185"/>
  <c r="C159"/>
  <c r="D149"/>
  <c r="D63" l="1"/>
  <c r="B63"/>
  <c r="C63"/>
  <c r="F159"/>
  <c r="F67"/>
  <c r="E67"/>
  <c r="E147"/>
  <c r="B137"/>
  <c r="D179"/>
  <c r="E137" l="1"/>
  <c r="D9"/>
  <c r="B118"/>
  <c r="B112" s="1"/>
  <c r="E8" l="1"/>
  <c r="C112"/>
  <c r="F118"/>
  <c r="E118"/>
  <c r="E63"/>
  <c r="E85"/>
  <c r="C149"/>
  <c r="C146"/>
  <c r="F149" l="1"/>
  <c r="E149"/>
  <c r="E146"/>
  <c r="E112"/>
  <c r="B19"/>
  <c r="F85" l="1"/>
  <c r="F8"/>
  <c r="C44" l="1"/>
  <c r="B44" l="1"/>
  <c r="E44" s="1"/>
  <c r="C53"/>
  <c r="B53"/>
  <c r="E36"/>
  <c r="E53" l="1"/>
  <c r="D112"/>
  <c r="F112" s="1"/>
  <c r="F63"/>
  <c r="F44"/>
  <c r="D146" l="1"/>
  <c r="F146" s="1"/>
  <c r="B25"/>
  <c r="C25"/>
  <c r="C6"/>
  <c r="F53"/>
  <c r="E25" l="1"/>
  <c r="F6"/>
  <c r="F25"/>
  <c r="F137"/>
  <c r="D36"/>
  <c r="F36" s="1"/>
  <c r="C41"/>
  <c r="B41"/>
  <c r="C60"/>
  <c r="D60"/>
  <c r="B60"/>
  <c r="B59" s="1"/>
  <c r="C30"/>
  <c r="E60" l="1"/>
  <c r="F41"/>
  <c r="F60"/>
  <c r="E41"/>
  <c r="F179"/>
  <c r="E179"/>
  <c r="F162" l="1"/>
  <c r="C168"/>
  <c r="C186" s="1"/>
  <c r="B168"/>
  <c r="E162"/>
  <c r="F168" l="1"/>
  <c r="E168"/>
  <c r="D30"/>
  <c r="F30" s="1"/>
  <c r="D23"/>
  <c r="D19"/>
  <c r="D29" l="1"/>
  <c r="D5"/>
  <c r="B30"/>
  <c r="E30" s="1"/>
  <c r="B29" l="1"/>
  <c r="D4"/>
  <c r="D57" s="1"/>
  <c r="C9" l="1"/>
  <c r="C14"/>
  <c r="C19"/>
  <c r="C23"/>
  <c r="C143"/>
  <c r="B6"/>
  <c r="E6" s="1"/>
  <c r="D59"/>
  <c r="D58" s="1"/>
  <c r="B143"/>
  <c r="B58" s="1"/>
  <c r="B23"/>
  <c r="B9"/>
  <c r="E23" l="1"/>
  <c r="F23"/>
  <c r="E9"/>
  <c r="F9"/>
  <c r="F143"/>
  <c r="E143"/>
  <c r="E14"/>
  <c r="F14"/>
  <c r="E19"/>
  <c r="F19"/>
  <c r="C5"/>
  <c r="C59"/>
  <c r="F59" s="1"/>
  <c r="C29"/>
  <c r="B5"/>
  <c r="E29" l="1"/>
  <c r="F29"/>
  <c r="E5"/>
  <c r="F5"/>
  <c r="C58"/>
  <c r="E59"/>
  <c r="D154"/>
  <c r="C4"/>
  <c r="C57" s="1"/>
  <c r="B4"/>
  <c r="F58" l="1"/>
  <c r="C154"/>
  <c r="F57"/>
  <c r="B57"/>
  <c r="E57" s="1"/>
  <c r="F4"/>
  <c r="E4"/>
  <c r="F154" l="1"/>
  <c r="E159"/>
  <c r="B186"/>
  <c r="E58" l="1"/>
  <c r="B154" l="1"/>
  <c r="E154" s="1"/>
  <c r="B187" l="1"/>
  <c r="D187"/>
  <c r="F186" l="1"/>
  <c r="E186"/>
  <c r="C187"/>
</calcChain>
</file>

<file path=xl/sharedStrings.xml><?xml version="1.0" encoding="utf-8"?>
<sst xmlns="http://schemas.openxmlformats.org/spreadsheetml/2006/main" count="193" uniqueCount="190">
  <si>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</si>
  <si>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</si>
  <si>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</si>
  <si>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</si>
  <si>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</si>
  <si>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</si>
  <si>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</si>
  <si>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</si>
  <si>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</si>
  <si>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</si>
  <si>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НАЛОГИ НА ИМУЩЕСТВО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</si>
  <si>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</si>
  <si>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</si>
  <si>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</si>
  <si>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</si>
  <si>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</si>
  <si>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</si>
  <si>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</si>
  <si>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</si>
  <si>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</si>
  <si>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</si>
  <si>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</si>
  <si>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</si>
  <si>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</si>
  <si>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</si>
  <si>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</si>
  <si>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</si>
  <si>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</si>
  <si>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</si>
  <si>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</si>
  <si>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</si>
  <si>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</si>
  <si>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</si>
  <si>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</si>
  <si>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</si>
  <si>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</si>
  <si>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</si>
  <si>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</si>
  <si>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</si>
  <si>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</si>
  <si>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</si>
  <si>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</si>
  <si>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</si>
  <si>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</si>
  <si>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</si>
  <si>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</si>
  <si>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</si>
  <si>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</si>
  <si>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</si>
  <si>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</si>
  <si>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</si>
  <si>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</si>
  <si>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</si>
  <si>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</si>
  <si>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</si>
  <si>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</si>
  <si>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</si>
  <si>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</si>
  <si>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</si>
  <si>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</si>
  <si>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</si>
  <si>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</si>
  <si>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</si>
  <si>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</si>
  <si>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</si>
  <si>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</si>
  <si>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</si>
  <si>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</si>
  <si>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</si>
  <si>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</si>
  <si>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</si>
  <si>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</si>
  <si>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</si>
  <si>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</si>
  <si>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</si>
  <si>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</si>
  <si>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</si>
  <si>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</si>
  <si>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</si>
  <si>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</si>
  <si>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</si>
  <si>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</si>
  <si>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Прочие безвозмездные поступления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</si>
  <si>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</si>
  <si>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</si>
  <si>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</si>
  <si>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</si>
  <si>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</si>
  <si>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</si>
  <si>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</si>
  <si>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</si>
  <si>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 xml:space="preserve"> Капитальный ремонт и ремонт автомобильных дорог общего пользования местного значения в границах населенных пунктов поселения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</si>
  <si>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</si>
  <si>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</si>
  <si>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</si>
  <si>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</si>
  <si>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</si>
  <si>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</si>
  <si>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</si>
  <si>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</si>
  <si>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</si>
  <si>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</si>
  <si>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</si>
  <si>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</si>
  <si>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</si>
  <si>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</si>
  <si>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</si>
  <si>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</si>
  <si>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</si>
  <si>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</si>
  <si>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</si>
  <si>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</si>
  <si>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</si>
  <si>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</si>
  <si>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</si>
  <si>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</si>
  <si>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</si>
  <si>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</si>
  <si>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</si>
  <si>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</si>
  <si>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</si>
  <si>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</si>
  <si>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</si>
  <si>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>Субсидии бюджетам муниципальных округов на развитие сети учреждений культурно-досугового типа</t>
  </si>
  <si>
    <t>Субсидии бюджетам муниципальных округов на проведение комплексных кадастровых работ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</si>
  <si>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</si>
  <si>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</si>
  <si>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</si>
  <si>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</si>
  <si>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</si>
  <si>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</si>
  <si>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</si>
  <si>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- создание и (или) модернизация источников водоснабжения (водонапорных башен и водозаборных скважин) в населенных пунктах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</si>
  <si>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</si>
  <si>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</si>
  <si>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</si>
  <si>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</si>
  <si>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</si>
  <si>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</si>
  <si>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</si>
  <si>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</si>
  <si>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</si>
  <si>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</si>
  <si>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</si>
  <si>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</si>
  <si>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</si>
  <si>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</si>
  <si>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</si>
  <si>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</si>
  <si>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</si>
  <si>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</si>
  <si>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</si>
  <si>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</si>
  <si>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</si>
  <si>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</si>
  <si>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</si>
  <si>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Инициативные платежи, зачисляемые в бюджеты муниципальных округов</t>
  </si>
  <si>
    <t xml:space="preserve">  Прочие межбюджетные трансферты, передаваемые бюджетам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</si>
  <si>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</si>
  <si>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</si>
  <si>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</si>
  <si>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</si>
  <si>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 на капитальный ремонт и ремонт автомобильных дорог общего пользования местного значения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</si>
  <si>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</si>
  <si>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</si>
  <si>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</si>
  <si>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</si>
  <si>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</si>
  <si>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</si>
  <si>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</si>
  <si>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</si>
  <si>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>Субсидии бюджетам муниципальных округов на софинансирование закупки и монтажа оборудования для создания "умных" спортивных площадок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</si>
  <si>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</si>
  <si>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</si>
  <si>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</si>
  <si>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</si>
  <si>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</si>
  <si>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</si>
  <si>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</si>
  <si>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</si>
  <si>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</si>
  <si>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>План на 2026</t>
  </si>
  <si>
    <t>% исп. 2026 г. к 2025 г.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</si>
  <si>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</t>
  </si>
  <si>
    <t xml:space="preserve">   - на создание условий по организации горячего питания в муниципальных образовательных организациях</t>
  </si>
  <si>
    <t xml:space="preserve">     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</si>
  <si>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</si>
  <si>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ИСПОЛНЕНИЕ БЮДЖЕТА КОМСОМОЛЬСКОГО МУНИЦИПАЛЬНОГО ОКРУГА  НА 01 МАРТА 2026 г.</t>
  </si>
  <si>
    <t>Исполнено на 01.03.2026г.</t>
  </si>
  <si>
    <t>Исполнено на 01.03.2025г.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</si>
</sst>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8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86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8" fillId="0" borderId="9" xfId="45" applyNumberFormat="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4" fontId="8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4" fontId="9" fillId="0" borderId="9" xfId="45" applyNumberFormat="1" applyFont="1" applyFill="1" applyBorder="1" applyAlignment="1">
      <alignment horizontal="center" vertical="center" shrinkToFit="1"/>
    </xf>
    <xf numFmtId="4" fontId="40" fillId="0" borderId="9" xfId="61" applyNumberFormat="1" applyFont="1" applyFill="1" applyBorder="1" applyAlignment="1">
      <alignment horizontal="center" vertical="center"/>
    </xf>
    <xf numFmtId="2" fontId="7" fillId="0" borderId="1" xfId="13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" fontId="42" fillId="0" borderId="9" xfId="6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" fontId="42" fillId="0" borderId="9" xfId="45" applyNumberFormat="1" applyFont="1" applyFill="1" applyBorder="1" applyAlignment="1" applyProtection="1">
      <alignment horizontal="center" vertical="center" shrinkToFit="1"/>
    </xf>
    <xf numFmtId="4" fontId="42" fillId="0" borderId="35" xfId="67" applyNumberFormat="1" applyFont="1" applyFill="1" applyBorder="1" applyAlignment="1" applyProtection="1">
      <alignment horizontal="center" vertical="center" shrinkToFit="1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0" fontId="7" fillId="0" borderId="1" xfId="31" applyNumberFormat="1" applyFont="1" applyFill="1" applyBorder="1" applyAlignment="1">
      <alignment wrapText="1"/>
    </xf>
    <xf numFmtId="0" fontId="46" fillId="0" borderId="9" xfId="43" applyNumberFormat="1" applyFont="1" applyFill="1" applyAlignment="1" applyProtection="1">
      <alignment horizontal="left" vertical="top" wrapText="1"/>
    </xf>
    <xf numFmtId="164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43" fillId="0" borderId="35" xfId="67" applyNumberFormat="1" applyFont="1" applyFill="1" applyBorder="1" applyAlignment="1" applyProtection="1">
      <alignment horizontal="center" vertical="center" shrinkToFit="1"/>
    </xf>
    <xf numFmtId="4" fontId="7" fillId="0" borderId="36" xfId="51" applyFont="1" applyFill="1" applyBorder="1" applyAlignment="1">
      <alignment horizontal="center" vertical="center" shrinkToFit="1"/>
    </xf>
    <xf numFmtId="4" fontId="7" fillId="0" borderId="6" xfId="51" applyNumberFormat="1" applyFont="1" applyFill="1" applyBorder="1" applyAlignment="1" applyProtection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Alignment="1">
      <alignment horizontal="center" vertical="center"/>
    </xf>
    <xf numFmtId="4" fontId="44" fillId="0" borderId="6" xfId="51" applyNumberFormat="1" applyFont="1" applyFill="1" applyBorder="1" applyAlignment="1" applyProtection="1">
      <alignment horizontal="center" vertical="center" shrinkToFit="1"/>
    </xf>
    <xf numFmtId="164" fontId="8" fillId="0" borderId="4" xfId="0" applyNumberFormat="1" applyFont="1" applyFill="1" applyBorder="1" applyAlignment="1">
      <alignment horizontal="center" vertical="center"/>
    </xf>
    <xf numFmtId="4" fontId="43" fillId="0" borderId="9" xfId="61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9" fillId="0" borderId="3" xfId="45" applyNumberFormat="1" applyFont="1" applyFill="1" applyBorder="1" applyAlignment="1">
      <alignment horizontal="center" vertical="center" shrinkToFit="1"/>
    </xf>
    <xf numFmtId="4" fontId="9" fillId="0" borderId="37" xfId="45" applyNumberFormat="1" applyFont="1" applyFill="1" applyBorder="1" applyAlignment="1">
      <alignment horizontal="center" vertical="center" shrinkToFi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4" fontId="47" fillId="0" borderId="9" xfId="61" applyNumberFormat="1" applyFont="1" applyFill="1" applyBorder="1" applyAlignment="1" applyProtection="1">
      <alignment horizontal="center" vertical="center"/>
    </xf>
    <xf numFmtId="4" fontId="7" fillId="0" borderId="9" xfId="45" applyNumberFormat="1" applyFont="1" applyFill="1" applyBorder="1" applyAlignment="1">
      <alignment horizontal="center" vertical="center" shrinkToFit="1"/>
    </xf>
    <xf numFmtId="4" fontId="43" fillId="0" borderId="9" xfId="45" applyNumberFormat="1" applyFont="1" applyFill="1" applyBorder="1" applyAlignment="1" applyProtection="1">
      <alignment horizontal="center" vertical="center" shrinkToFit="1"/>
    </xf>
    <xf numFmtId="4" fontId="47" fillId="0" borderId="9" xfId="45" applyNumberFormat="1" applyFont="1" applyFill="1" applyBorder="1" applyAlignment="1" applyProtection="1">
      <alignment horizontal="center" vertical="center" shrinkToFi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42" fillId="0" borderId="37" xfId="45" applyNumberFormat="1" applyFont="1" applyFill="1" applyBorder="1" applyAlignment="1" applyProtection="1">
      <alignment horizontal="center" vertical="center" shrinkToFit="1"/>
    </xf>
    <xf numFmtId="4" fontId="46" fillId="0" borderId="37" xfId="45" applyNumberFormat="1" applyFont="1" applyFill="1" applyBorder="1" applyAlignment="1" applyProtection="1">
      <alignment horizontal="center" vertical="center" shrinkToFit="1"/>
    </xf>
    <xf numFmtId="4" fontId="9" fillId="0" borderId="1" xfId="45" applyNumberFormat="1" applyFont="1" applyFill="1" applyBorder="1" applyAlignment="1">
      <alignment horizontal="center" vertical="center" shrinkToFit="1"/>
    </xf>
    <xf numFmtId="4" fontId="9" fillId="0" borderId="35" xfId="45" applyNumberFormat="1" applyFont="1" applyFill="1" applyBorder="1" applyAlignment="1">
      <alignment horizontal="center" vertical="center" shrinkToFit="1"/>
    </xf>
    <xf numFmtId="4" fontId="46" fillId="0" borderId="9" xfId="45" applyNumberFormat="1" applyFont="1" applyFill="1" applyBorder="1" applyAlignment="1" applyProtection="1">
      <alignment horizontal="center" vertical="center" shrinkToFit="1"/>
    </xf>
    <xf numFmtId="4" fontId="9" fillId="0" borderId="9" xfId="61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FF7C80"/>
      <color rgb="FF66FF33"/>
      <color rgb="FFFFCCFF"/>
      <color rgb="FFFF66FF"/>
      <color rgb="FF6699FF"/>
      <color rgb="FFFFCC00"/>
      <color rgb="FF00FFFF"/>
      <color rgb="FFFFFF66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zoomScale="120" zoomScaleNormal="120" zoomScaleSheetLayoutView="120" zoomScalePageLayoutView="85" workbookViewId="0">
      <selection activeCell="C8" sqref="C8"/>
    </sheetView>
  </sheetViews>
  <sheetFormatPr defaultColWidth="9.140625" defaultRowHeight="12.75"/>
  <cols>
    <col min="1" max="1" width="70.7109375" style="12" customWidth="1"/>
    <col min="2" max="2" width="19.140625" style="65" customWidth="1"/>
    <col min="3" max="3" width="18.7109375" style="28" customWidth="1"/>
    <col min="4" max="4" width="19.140625" style="28" customWidth="1"/>
    <col min="5" max="5" width="12" style="28" customWidth="1"/>
    <col min="6" max="6" width="12.85546875" style="28" customWidth="1"/>
    <col min="7" max="7" width="9.140625" style="12"/>
    <col min="8" max="8" width="9.85546875" style="12" bestFit="1" customWidth="1"/>
    <col min="9" max="16384" width="9.140625" style="12"/>
  </cols>
  <sheetData>
    <row r="1" spans="1:6">
      <c r="A1" s="83" t="s">
        <v>187</v>
      </c>
      <c r="B1" s="83"/>
      <c r="C1" s="83"/>
      <c r="D1" s="83"/>
      <c r="E1" s="83"/>
      <c r="F1" s="83"/>
    </row>
    <row r="2" spans="1:6">
      <c r="B2" s="13"/>
      <c r="C2" s="14"/>
      <c r="D2" s="14"/>
      <c r="E2" s="84" t="s">
        <v>63</v>
      </c>
      <c r="F2" s="84"/>
    </row>
    <row r="3" spans="1:6" s="16" customFormat="1" ht="25.5">
      <c r="A3" s="15" t="s">
        <v>0</v>
      </c>
      <c r="B3" s="11" t="s">
        <v>181</v>
      </c>
      <c r="C3" s="11" t="s">
        <v>188</v>
      </c>
      <c r="D3" s="11" t="s">
        <v>189</v>
      </c>
      <c r="E3" s="11" t="s">
        <v>14</v>
      </c>
      <c r="F3" s="11" t="s">
        <v>182</v>
      </c>
    </row>
    <row r="4" spans="1:6" s="18" customFormat="1">
      <c r="A4" s="17" t="s">
        <v>12</v>
      </c>
      <c r="B4" s="17">
        <f>B5+B29</f>
        <v>271222005.42000002</v>
      </c>
      <c r="C4" s="17">
        <f>C5+C29</f>
        <v>26978039.109999999</v>
      </c>
      <c r="D4" s="17">
        <f>D5+D29</f>
        <v>27974837.189999998</v>
      </c>
      <c r="E4" s="17">
        <f t="shared" ref="E4" si="0">C4/B4*100</f>
        <v>9.9468474426414026</v>
      </c>
      <c r="F4" s="17">
        <f>C4/D4*100</f>
        <v>96.436804714072409</v>
      </c>
    </row>
    <row r="5" spans="1:6" s="18" customFormat="1">
      <c r="A5" s="19" t="s">
        <v>8</v>
      </c>
      <c r="B5" s="17">
        <f>B6+B9+B14+B19+B23+B25</f>
        <v>250045100</v>
      </c>
      <c r="C5" s="17">
        <f>C6+C9+C14+C19+C23+C25</f>
        <v>20796146.670000002</v>
      </c>
      <c r="D5" s="17">
        <f>D6+D9+D14+D19+D23+D25</f>
        <v>19051851.109999999</v>
      </c>
      <c r="E5" s="17">
        <f t="shared" ref="E5:E69" si="1">C5/B5*100</f>
        <v>8.3169582887247149</v>
      </c>
      <c r="F5" s="17">
        <f t="shared" ref="F5:F69" si="2">C5/D5*100</f>
        <v>109.1555174871404</v>
      </c>
    </row>
    <row r="6" spans="1:6" s="18" customFormat="1">
      <c r="A6" s="19" t="s">
        <v>13</v>
      </c>
      <c r="B6" s="17">
        <f>B7</f>
        <v>187071000</v>
      </c>
      <c r="C6" s="17">
        <f>C7</f>
        <v>18768826.010000002</v>
      </c>
      <c r="D6" s="17">
        <f>D7</f>
        <v>15384002.029999999</v>
      </c>
      <c r="E6" s="17">
        <f t="shared" si="1"/>
        <v>10.032996033591525</v>
      </c>
      <c r="F6" s="17">
        <f t="shared" si="2"/>
        <v>122.00223305612761</v>
      </c>
    </row>
    <row r="7" spans="1:6" s="18" customFormat="1">
      <c r="A7" s="20" t="s">
        <v>1</v>
      </c>
      <c r="B7" s="23">
        <v>187071000</v>
      </c>
      <c r="C7" s="21">
        <v>18768826.010000002</v>
      </c>
      <c r="D7" s="21">
        <v>15384002.029999999</v>
      </c>
      <c r="E7" s="17">
        <f t="shared" si="1"/>
        <v>10.032996033591525</v>
      </c>
      <c r="F7" s="17">
        <f t="shared" si="2"/>
        <v>122.00223305612761</v>
      </c>
    </row>
    <row r="8" spans="1:6" s="18" customFormat="1">
      <c r="A8" s="20" t="s">
        <v>55</v>
      </c>
      <c r="B8" s="22">
        <f>B7*62.08/80.08</f>
        <v>145022073.92607394</v>
      </c>
      <c r="C8" s="22">
        <f>C7*62.08/80.08</f>
        <v>14550058.924835168</v>
      </c>
      <c r="D8" s="22">
        <f>D7*62.76/80.76</f>
        <v>11955175.425988112</v>
      </c>
      <c r="E8" s="17">
        <f t="shared" si="1"/>
        <v>10.032996033591525</v>
      </c>
      <c r="F8" s="17">
        <f t="shared" si="2"/>
        <v>121.7051060012579</v>
      </c>
    </row>
    <row r="9" spans="1:6" s="18" customFormat="1" ht="25.5">
      <c r="A9" s="10" t="s">
        <v>56</v>
      </c>
      <c r="B9" s="17">
        <f>B10+B11+B12+B13</f>
        <v>11289100</v>
      </c>
      <c r="C9" s="17">
        <f>C10+C11+C12+C13</f>
        <v>916535.82</v>
      </c>
      <c r="D9" s="17">
        <f>SUM(D10:D13)</f>
        <v>1078098.8500000001</v>
      </c>
      <c r="E9" s="17">
        <f t="shared" si="1"/>
        <v>8.1187678380030288</v>
      </c>
      <c r="F9" s="17">
        <f t="shared" si="2"/>
        <v>85.014080109630015</v>
      </c>
    </row>
    <row r="10" spans="1:6" s="18" customFormat="1" ht="39.75" customHeight="1">
      <c r="A10" s="9" t="s">
        <v>57</v>
      </c>
      <c r="B10" s="23">
        <v>5847400</v>
      </c>
      <c r="C10" s="21">
        <v>457802.41</v>
      </c>
      <c r="D10" s="24">
        <v>537448.64</v>
      </c>
      <c r="E10" s="17">
        <f t="shared" si="1"/>
        <v>7.8291618497109816</v>
      </c>
      <c r="F10" s="17">
        <f t="shared" si="2"/>
        <v>85.180680706532257</v>
      </c>
    </row>
    <row r="11" spans="1:6" s="18" customFormat="1" ht="38.25" customHeight="1">
      <c r="A11" s="9" t="s">
        <v>58</v>
      </c>
      <c r="B11" s="23">
        <v>27700</v>
      </c>
      <c r="C11" s="21">
        <v>2251.27</v>
      </c>
      <c r="D11" s="24">
        <v>3292.84</v>
      </c>
      <c r="E11" s="17">
        <f t="shared" si="1"/>
        <v>8.1273285198555953</v>
      </c>
      <c r="F11" s="17">
        <f t="shared" si="2"/>
        <v>68.368642266250404</v>
      </c>
    </row>
    <row r="12" spans="1:6" s="18" customFormat="1" ht="51.75" customHeight="1">
      <c r="A12" s="9" t="s">
        <v>59</v>
      </c>
      <c r="B12" s="23">
        <v>5845900</v>
      </c>
      <c r="C12" s="21">
        <v>503972.47</v>
      </c>
      <c r="D12" s="24">
        <v>607033.91</v>
      </c>
      <c r="E12" s="17">
        <f t="shared" si="1"/>
        <v>8.6209560546707955</v>
      </c>
      <c r="F12" s="17">
        <f t="shared" si="2"/>
        <v>83.022128038942654</v>
      </c>
    </row>
    <row r="13" spans="1:6" s="18" customFormat="1" ht="51.75" customHeight="1">
      <c r="A13" s="9" t="s">
        <v>60</v>
      </c>
      <c r="B13" s="23">
        <v>-431900</v>
      </c>
      <c r="C13" s="21">
        <v>-47490.33</v>
      </c>
      <c r="D13" s="24">
        <v>-69676.539999999994</v>
      </c>
      <c r="E13" s="17">
        <f t="shared" si="1"/>
        <v>10.995677240101875</v>
      </c>
      <c r="F13" s="17">
        <f t="shared" si="2"/>
        <v>68.158278238270739</v>
      </c>
    </row>
    <row r="14" spans="1:6" s="18" customFormat="1">
      <c r="A14" s="19" t="s">
        <v>2</v>
      </c>
      <c r="B14" s="17">
        <f>B16+B17+B18+B15</f>
        <v>29741000</v>
      </c>
      <c r="C14" s="17">
        <f>C16+C17+C18+C15</f>
        <v>297051.21999999997</v>
      </c>
      <c r="D14" s="17">
        <f>D16+D17+D18+D15</f>
        <v>1375159.7800000003</v>
      </c>
      <c r="E14" s="17">
        <f t="shared" si="1"/>
        <v>0.99879365186106717</v>
      </c>
      <c r="F14" s="17">
        <f t="shared" si="2"/>
        <v>21.601214951181884</v>
      </c>
    </row>
    <row r="15" spans="1:6" s="18" customFormat="1">
      <c r="A15" s="9" t="s">
        <v>88</v>
      </c>
      <c r="B15" s="23">
        <v>23063000</v>
      </c>
      <c r="C15" s="70">
        <v>231298.72</v>
      </c>
      <c r="D15" s="21">
        <v>96370.59</v>
      </c>
      <c r="E15" s="22">
        <f t="shared" si="1"/>
        <v>1.0028995360534187</v>
      </c>
      <c r="F15" s="22">
        <f t="shared" si="2"/>
        <v>240.00965439767464</v>
      </c>
    </row>
    <row r="16" spans="1:6" s="18" customFormat="1">
      <c r="A16" s="9" t="s">
        <v>6</v>
      </c>
      <c r="B16" s="3">
        <v>0</v>
      </c>
      <c r="C16" s="3">
        <v>0</v>
      </c>
      <c r="D16" s="21">
        <v>1594.2</v>
      </c>
      <c r="E16" s="22" t="e">
        <f t="shared" si="1"/>
        <v>#DIV/0!</v>
      </c>
      <c r="F16" s="22">
        <f t="shared" si="2"/>
        <v>0</v>
      </c>
    </row>
    <row r="17" spans="1:6" s="18" customFormat="1">
      <c r="A17" s="9" t="s">
        <v>3</v>
      </c>
      <c r="B17" s="23">
        <v>3950000</v>
      </c>
      <c r="C17" s="70">
        <v>5600</v>
      </c>
      <c r="D17" s="21">
        <v>5012.8999999999996</v>
      </c>
      <c r="E17" s="22">
        <f t="shared" si="1"/>
        <v>0.14177215189873418</v>
      </c>
      <c r="F17" s="22">
        <f t="shared" si="2"/>
        <v>111.71178359831634</v>
      </c>
    </row>
    <row r="18" spans="1:6" s="18" customFormat="1">
      <c r="A18" s="9" t="s">
        <v>49</v>
      </c>
      <c r="B18" s="23">
        <v>2728000</v>
      </c>
      <c r="C18" s="70">
        <v>60152.5</v>
      </c>
      <c r="D18" s="21">
        <v>1272182.0900000001</v>
      </c>
      <c r="E18" s="22">
        <f t="shared" si="1"/>
        <v>2.2050036656891496</v>
      </c>
      <c r="F18" s="22">
        <f t="shared" si="2"/>
        <v>4.7282932587111013</v>
      </c>
    </row>
    <row r="19" spans="1:6" s="18" customFormat="1">
      <c r="A19" s="10" t="s">
        <v>10</v>
      </c>
      <c r="B19" s="17">
        <f>B21+B20+B22</f>
        <v>18176000</v>
      </c>
      <c r="C19" s="17">
        <f>C21+C20+C22</f>
        <v>238210.59</v>
      </c>
      <c r="D19" s="17">
        <f>D21+D20+D22</f>
        <v>597230.65</v>
      </c>
      <c r="E19" s="17">
        <f t="shared" si="1"/>
        <v>1.3105776298415492</v>
      </c>
      <c r="F19" s="17">
        <f t="shared" si="2"/>
        <v>39.885861517656537</v>
      </c>
    </row>
    <row r="20" spans="1:6" s="18" customFormat="1">
      <c r="A20" s="9" t="s">
        <v>21</v>
      </c>
      <c r="B20" s="23">
        <v>8938000</v>
      </c>
      <c r="C20" s="21">
        <v>118962.21</v>
      </c>
      <c r="D20" s="24">
        <v>50047.34</v>
      </c>
      <c r="E20" s="17">
        <f t="shared" si="1"/>
        <v>1.3309712463638399</v>
      </c>
      <c r="F20" s="17">
        <f t="shared" si="2"/>
        <v>237.69936624004396</v>
      </c>
    </row>
    <row r="21" spans="1:6" s="18" customFormat="1">
      <c r="A21" s="25" t="s">
        <v>61</v>
      </c>
      <c r="B21" s="23">
        <v>2865000</v>
      </c>
      <c r="C21" s="21">
        <v>-14263.8</v>
      </c>
      <c r="D21" s="21">
        <v>100065.81</v>
      </c>
      <c r="E21" s="17">
        <f t="shared" si="1"/>
        <v>-0.49786387434554974</v>
      </c>
      <c r="F21" s="17">
        <f t="shared" si="2"/>
        <v>-14.254419166746363</v>
      </c>
    </row>
    <row r="22" spans="1:6" s="18" customFormat="1">
      <c r="A22" s="9" t="s">
        <v>11</v>
      </c>
      <c r="B22" s="23">
        <v>6373000</v>
      </c>
      <c r="C22" s="21">
        <v>133512.18</v>
      </c>
      <c r="D22" s="21">
        <v>447117.5</v>
      </c>
      <c r="E22" s="17">
        <f t="shared" si="1"/>
        <v>2.0949659501019924</v>
      </c>
      <c r="F22" s="17">
        <f t="shared" si="2"/>
        <v>29.860647368980185</v>
      </c>
    </row>
    <row r="23" spans="1:6" s="18" customFormat="1" ht="26.25" customHeight="1">
      <c r="A23" s="10" t="s">
        <v>7</v>
      </c>
      <c r="B23" s="11">
        <f>B24</f>
        <v>254000</v>
      </c>
      <c r="C23" s="11">
        <f>C24</f>
        <v>9953</v>
      </c>
      <c r="D23" s="11">
        <f>D24</f>
        <v>0</v>
      </c>
      <c r="E23" s="17">
        <f t="shared" si="1"/>
        <v>3.9185039370078742</v>
      </c>
      <c r="F23" s="17" t="e">
        <f t="shared" si="2"/>
        <v>#DIV/0!</v>
      </c>
    </row>
    <row r="24" spans="1:6" s="18" customFormat="1">
      <c r="A24" s="9" t="s">
        <v>4</v>
      </c>
      <c r="B24" s="23">
        <v>254000</v>
      </c>
      <c r="C24" s="21">
        <v>9953</v>
      </c>
      <c r="D24" s="26">
        <v>0</v>
      </c>
      <c r="E24" s="17">
        <f t="shared" si="1"/>
        <v>3.9185039370078742</v>
      </c>
      <c r="F24" s="17" t="e">
        <f t="shared" si="2"/>
        <v>#DIV/0!</v>
      </c>
    </row>
    <row r="25" spans="1:6" s="18" customFormat="1">
      <c r="A25" s="10" t="s">
        <v>15</v>
      </c>
      <c r="B25" s="17">
        <f>B26+B27+B28</f>
        <v>3514000</v>
      </c>
      <c r="C25" s="17">
        <f>C26+C27+C28</f>
        <v>565570.03</v>
      </c>
      <c r="D25" s="17">
        <f>D26+D27+D28</f>
        <v>617359.80000000005</v>
      </c>
      <c r="E25" s="17">
        <f t="shared" si="1"/>
        <v>16.094764655663063</v>
      </c>
      <c r="F25" s="17">
        <f t="shared" si="2"/>
        <v>91.611088055944037</v>
      </c>
    </row>
    <row r="26" spans="1:6" s="18" customFormat="1" ht="29.25" customHeight="1">
      <c r="A26" s="9" t="s">
        <v>50</v>
      </c>
      <c r="B26" s="23">
        <v>3514000</v>
      </c>
      <c r="C26" s="21">
        <v>565570.03</v>
      </c>
      <c r="D26" s="24">
        <v>617359.80000000005</v>
      </c>
      <c r="E26" s="22">
        <f t="shared" si="1"/>
        <v>16.094764655663063</v>
      </c>
      <c r="F26" s="22">
        <f t="shared" si="2"/>
        <v>91.611088055944037</v>
      </c>
    </row>
    <row r="27" spans="1:6" s="18" customFormat="1" ht="0.75" hidden="1" customHeight="1">
      <c r="A27" s="9" t="s">
        <v>147</v>
      </c>
      <c r="B27" s="3">
        <v>0</v>
      </c>
      <c r="C27" s="26">
        <v>0</v>
      </c>
      <c r="D27" s="27">
        <v>0</v>
      </c>
      <c r="E27" s="17" t="e">
        <f t="shared" si="1"/>
        <v>#DIV/0!</v>
      </c>
      <c r="F27" s="17" t="e">
        <f t="shared" si="2"/>
        <v>#DIV/0!</v>
      </c>
    </row>
    <row r="28" spans="1:6" s="18" customFormat="1" ht="25.5" hidden="1">
      <c r="A28" s="9" t="s">
        <v>135</v>
      </c>
      <c r="B28" s="27"/>
      <c r="C28" s="26"/>
      <c r="D28" s="27">
        <v>0</v>
      </c>
      <c r="E28" s="17" t="e">
        <f t="shared" si="1"/>
        <v>#DIV/0!</v>
      </c>
      <c r="F28" s="17" t="e">
        <f t="shared" si="2"/>
        <v>#DIV/0!</v>
      </c>
    </row>
    <row r="29" spans="1:6" s="18" customFormat="1">
      <c r="A29" s="10" t="s">
        <v>9</v>
      </c>
      <c r="B29" s="17">
        <f>B30+B36+B41+B44+B52+B53</f>
        <v>21176905.420000002</v>
      </c>
      <c r="C29" s="17">
        <f>C30+C36+C41+C44+C52+C53</f>
        <v>6181892.4399999995</v>
      </c>
      <c r="D29" s="17">
        <f>D30+D36+D41+D44+D52+D53</f>
        <v>8922986.0800000001</v>
      </c>
      <c r="E29" s="17">
        <f t="shared" si="1"/>
        <v>29.191670441903494</v>
      </c>
      <c r="F29" s="17">
        <f t="shared" si="2"/>
        <v>69.280534392585309</v>
      </c>
    </row>
    <row r="30" spans="1:6" s="18" customFormat="1" ht="25.5">
      <c r="A30" s="10" t="s">
        <v>76</v>
      </c>
      <c r="B30" s="11">
        <f>SUM(B31:B35)</f>
        <v>4575090</v>
      </c>
      <c r="C30" s="11">
        <f>SUM(C31:C35)</f>
        <v>501523.51999999996</v>
      </c>
      <c r="D30" s="11">
        <f>SUM(D31:D35)</f>
        <v>1605444.5699999998</v>
      </c>
      <c r="E30" s="17">
        <f t="shared" si="1"/>
        <v>10.962047085412527</v>
      </c>
      <c r="F30" s="17">
        <f t="shared" si="2"/>
        <v>31.23891845110542</v>
      </c>
    </row>
    <row r="31" spans="1:6" s="28" customFormat="1" ht="51">
      <c r="A31" s="9" t="s">
        <v>95</v>
      </c>
      <c r="B31" s="23">
        <v>3061800</v>
      </c>
      <c r="C31" s="21">
        <v>416257.1</v>
      </c>
      <c r="D31" s="21">
        <v>1474837.91</v>
      </c>
      <c r="E31" s="22">
        <f t="shared" si="1"/>
        <v>13.595176040237769</v>
      </c>
      <c r="F31" s="22">
        <f t="shared" si="2"/>
        <v>28.223921908815054</v>
      </c>
    </row>
    <row r="32" spans="1:6" s="28" customFormat="1" ht="51">
      <c r="A32" s="9" t="s">
        <v>154</v>
      </c>
      <c r="B32" s="23">
        <v>615000</v>
      </c>
      <c r="C32" s="21">
        <v>4772.67</v>
      </c>
      <c r="D32" s="21">
        <v>68474.460000000006</v>
      </c>
      <c r="E32" s="22">
        <f t="shared" si="1"/>
        <v>0.77604390243902444</v>
      </c>
      <c r="F32" s="22">
        <f t="shared" si="2"/>
        <v>6.9700002015349956</v>
      </c>
    </row>
    <row r="33" spans="1:8" s="28" customFormat="1" ht="25.5">
      <c r="A33" s="9" t="s">
        <v>96</v>
      </c>
      <c r="B33" s="23">
        <v>83000</v>
      </c>
      <c r="C33" s="21">
        <v>39202.04</v>
      </c>
      <c r="D33" s="21">
        <v>5683.22</v>
      </c>
      <c r="E33" s="22">
        <f t="shared" si="1"/>
        <v>47.231373493975902</v>
      </c>
      <c r="F33" s="22">
        <f t="shared" si="2"/>
        <v>689.78572006714501</v>
      </c>
    </row>
    <row r="34" spans="1:8" s="28" customFormat="1" ht="49.5" customHeight="1">
      <c r="A34" s="9" t="s">
        <v>97</v>
      </c>
      <c r="B34" s="23">
        <v>197000</v>
      </c>
      <c r="C34" s="21">
        <v>41291.71</v>
      </c>
      <c r="D34" s="21">
        <v>10010.780000000001</v>
      </c>
      <c r="E34" s="22">
        <f t="shared" si="1"/>
        <v>20.960258883248731</v>
      </c>
      <c r="F34" s="22">
        <f t="shared" si="2"/>
        <v>412.47245469384001</v>
      </c>
    </row>
    <row r="35" spans="1:8" s="28" customFormat="1" ht="63.75">
      <c r="A35" s="9" t="s">
        <v>98</v>
      </c>
      <c r="B35" s="23">
        <v>618290</v>
      </c>
      <c r="C35" s="3">
        <v>0</v>
      </c>
      <c r="D35" s="21">
        <v>46438.2</v>
      </c>
      <c r="E35" s="22">
        <f t="shared" si="1"/>
        <v>0</v>
      </c>
      <c r="F35" s="22">
        <f t="shared" si="2"/>
        <v>0</v>
      </c>
    </row>
    <row r="36" spans="1:8" s="18" customFormat="1">
      <c r="A36" s="10" t="s">
        <v>5</v>
      </c>
      <c r="B36" s="11">
        <f>B37+B40+B38</f>
        <v>0</v>
      </c>
      <c r="C36" s="11">
        <f>C37+C40+C38+C39</f>
        <v>0</v>
      </c>
      <c r="D36" s="11">
        <f>D37+D40</f>
        <v>163014.57</v>
      </c>
      <c r="E36" s="17" t="e">
        <f t="shared" si="1"/>
        <v>#DIV/0!</v>
      </c>
      <c r="F36" s="17">
        <f t="shared" si="2"/>
        <v>0</v>
      </c>
    </row>
    <row r="37" spans="1:8" s="18" customFormat="1" ht="25.5">
      <c r="A37" s="9" t="s">
        <v>77</v>
      </c>
      <c r="B37" s="69">
        <v>0</v>
      </c>
      <c r="C37" s="3">
        <v>0</v>
      </c>
      <c r="D37" s="24">
        <v>163014.57</v>
      </c>
      <c r="E37" s="17" t="e">
        <f t="shared" si="1"/>
        <v>#DIV/0!</v>
      </c>
      <c r="F37" s="17">
        <f t="shared" si="2"/>
        <v>0</v>
      </c>
    </row>
    <row r="38" spans="1:8" s="18" customFormat="1" hidden="1">
      <c r="A38" s="9" t="s">
        <v>175</v>
      </c>
      <c r="B38" s="69">
        <v>0</v>
      </c>
      <c r="C38" s="3">
        <v>0</v>
      </c>
      <c r="D38" s="27">
        <v>0</v>
      </c>
      <c r="E38" s="17" t="e">
        <f t="shared" si="1"/>
        <v>#DIV/0!</v>
      </c>
      <c r="F38" s="17" t="e">
        <f t="shared" si="2"/>
        <v>#DIV/0!</v>
      </c>
    </row>
    <row r="39" spans="1:8" s="18" customFormat="1" hidden="1">
      <c r="A39" s="9" t="s">
        <v>180</v>
      </c>
      <c r="B39" s="69">
        <v>0</v>
      </c>
      <c r="C39" s="3">
        <v>0</v>
      </c>
      <c r="D39" s="27">
        <v>0</v>
      </c>
      <c r="E39" s="17" t="e">
        <f t="shared" ref="E39" si="3">C39/B39*100</f>
        <v>#DIV/0!</v>
      </c>
      <c r="F39" s="17" t="e">
        <f t="shared" ref="F39" si="4">C39/D39*100</f>
        <v>#DIV/0!</v>
      </c>
    </row>
    <row r="40" spans="1:8" s="18" customFormat="1" ht="17.25" hidden="1" customHeight="1">
      <c r="A40" s="9" t="s">
        <v>126</v>
      </c>
      <c r="B40" s="3">
        <v>0</v>
      </c>
      <c r="C40" s="71">
        <v>0</v>
      </c>
      <c r="D40" s="27">
        <v>0</v>
      </c>
      <c r="E40" s="17" t="e">
        <f t="shared" si="1"/>
        <v>#DIV/0!</v>
      </c>
      <c r="F40" s="17" t="e">
        <f t="shared" si="2"/>
        <v>#DIV/0!</v>
      </c>
    </row>
    <row r="41" spans="1:8" s="18" customFormat="1" ht="27.75" customHeight="1">
      <c r="A41" s="10" t="s">
        <v>78</v>
      </c>
      <c r="B41" s="17">
        <f>B42+B43</f>
        <v>397000</v>
      </c>
      <c r="C41" s="17">
        <f>C42+C43</f>
        <v>9462.4599999999991</v>
      </c>
      <c r="D41" s="17">
        <f>D42+D43</f>
        <v>406373.67</v>
      </c>
      <c r="E41" s="17">
        <f t="shared" si="1"/>
        <v>2.3834911838790931</v>
      </c>
      <c r="F41" s="17">
        <f t="shared" si="2"/>
        <v>2.3285120810115476</v>
      </c>
    </row>
    <row r="42" spans="1:8" s="18" customFormat="1" ht="25.5">
      <c r="A42" s="9" t="s">
        <v>93</v>
      </c>
      <c r="B42" s="3">
        <v>397000</v>
      </c>
      <c r="C42" s="21">
        <v>9462.4599999999991</v>
      </c>
      <c r="D42" s="21">
        <v>6373.67</v>
      </c>
      <c r="E42" s="17">
        <f t="shared" si="1"/>
        <v>2.3834911838790931</v>
      </c>
      <c r="F42" s="17">
        <f t="shared" si="2"/>
        <v>148.46171828789377</v>
      </c>
    </row>
    <row r="43" spans="1:8" s="18" customFormat="1" ht="14.25" customHeight="1">
      <c r="A43" s="9" t="s">
        <v>92</v>
      </c>
      <c r="B43" s="3">
        <v>0</v>
      </c>
      <c r="C43" s="3">
        <v>0</v>
      </c>
      <c r="D43" s="21">
        <v>400000</v>
      </c>
      <c r="E43" s="17" t="e">
        <f t="shared" si="1"/>
        <v>#DIV/0!</v>
      </c>
      <c r="F43" s="17">
        <f t="shared" si="2"/>
        <v>0</v>
      </c>
    </row>
    <row r="44" spans="1:8" s="18" customFormat="1">
      <c r="A44" s="10" t="s">
        <v>79</v>
      </c>
      <c r="B44" s="11">
        <f>SUM(B45:B51)</f>
        <v>2929000</v>
      </c>
      <c r="C44" s="11">
        <f>SUM(C45:C51)</f>
        <v>115309.79</v>
      </c>
      <c r="D44" s="11">
        <f>SUM(D45:D51)</f>
        <v>896102.65999999992</v>
      </c>
      <c r="E44" s="17">
        <f t="shared" si="1"/>
        <v>3.936831341754865</v>
      </c>
      <c r="F44" s="17">
        <f t="shared" si="2"/>
        <v>12.867921851721768</v>
      </c>
      <c r="H44" s="29"/>
    </row>
    <row r="45" spans="1:8" s="18" customFormat="1" ht="51">
      <c r="A45" s="30" t="s">
        <v>136</v>
      </c>
      <c r="B45" s="3">
        <v>0</v>
      </c>
      <c r="C45" s="23">
        <v>480</v>
      </c>
      <c r="D45" s="21">
        <v>4640</v>
      </c>
      <c r="E45" s="17" t="e">
        <f t="shared" si="1"/>
        <v>#DIV/0!</v>
      </c>
      <c r="F45" s="17">
        <f t="shared" si="2"/>
        <v>10.344827586206897</v>
      </c>
      <c r="H45" s="29"/>
    </row>
    <row r="46" spans="1:8" s="18" customFormat="1" ht="53.25" customHeight="1">
      <c r="A46" s="30" t="s">
        <v>99</v>
      </c>
      <c r="B46" s="23">
        <v>500000</v>
      </c>
      <c r="C46" s="21">
        <v>-14500</v>
      </c>
      <c r="D46" s="21">
        <v>606400</v>
      </c>
      <c r="E46" s="17">
        <f t="shared" si="1"/>
        <v>-2.9000000000000004</v>
      </c>
      <c r="F46" s="17">
        <f t="shared" si="2"/>
        <v>-2.3911609498680741</v>
      </c>
    </row>
    <row r="47" spans="1:8" s="18" customFormat="1" ht="25.5">
      <c r="A47" s="30" t="s">
        <v>100</v>
      </c>
      <c r="B47" s="23">
        <v>2404000</v>
      </c>
      <c r="C47" s="21">
        <v>129329.79</v>
      </c>
      <c r="D47" s="21">
        <v>279763.7</v>
      </c>
      <c r="E47" s="17">
        <f t="shared" si="1"/>
        <v>5.3797749584026615</v>
      </c>
      <c r="F47" s="17">
        <f t="shared" si="2"/>
        <v>46.228224033353861</v>
      </c>
    </row>
    <row r="48" spans="1:8" s="18" customFormat="1" ht="37.5" hidden="1" customHeight="1">
      <c r="A48" s="30" t="s">
        <v>137</v>
      </c>
      <c r="B48" s="3">
        <v>0</v>
      </c>
      <c r="C48" s="3">
        <v>0</v>
      </c>
      <c r="D48" s="21">
        <v>0</v>
      </c>
      <c r="E48" s="17" t="e">
        <f t="shared" si="1"/>
        <v>#DIV/0!</v>
      </c>
      <c r="F48" s="17" t="e">
        <f t="shared" si="2"/>
        <v>#DIV/0!</v>
      </c>
    </row>
    <row r="49" spans="1:6" s="18" customFormat="1" ht="36.75" hidden="1" customHeight="1">
      <c r="A49" s="30" t="s">
        <v>161</v>
      </c>
      <c r="B49" s="31">
        <v>0</v>
      </c>
      <c r="C49" s="31">
        <v>0</v>
      </c>
      <c r="D49" s="31">
        <v>0</v>
      </c>
      <c r="E49" s="17" t="e">
        <f t="shared" si="1"/>
        <v>#DIV/0!</v>
      </c>
      <c r="F49" s="17" t="e">
        <f t="shared" si="2"/>
        <v>#DIV/0!</v>
      </c>
    </row>
    <row r="50" spans="1:6" s="18" customFormat="1" ht="54" customHeight="1">
      <c r="A50" s="30" t="s">
        <v>119</v>
      </c>
      <c r="B50" s="23">
        <v>25000</v>
      </c>
      <c r="C50" s="3">
        <v>0</v>
      </c>
      <c r="D50" s="21">
        <v>5298.96</v>
      </c>
      <c r="E50" s="17">
        <f t="shared" si="1"/>
        <v>0</v>
      </c>
      <c r="F50" s="17">
        <f t="shared" si="2"/>
        <v>0</v>
      </c>
    </row>
    <row r="51" spans="1:6" s="18" customFormat="1" ht="38.25" hidden="1" customHeight="1">
      <c r="A51" s="30" t="s">
        <v>140</v>
      </c>
      <c r="B51" s="31">
        <v>0</v>
      </c>
      <c r="C51" s="31">
        <v>0</v>
      </c>
      <c r="D51" s="31">
        <v>0</v>
      </c>
      <c r="E51" s="17" t="e">
        <f t="shared" si="1"/>
        <v>#DIV/0!</v>
      </c>
      <c r="F51" s="17" t="e">
        <f t="shared" si="2"/>
        <v>#DIV/0!</v>
      </c>
    </row>
    <row r="52" spans="1:6" s="18" customFormat="1">
      <c r="A52" s="10" t="s">
        <v>74</v>
      </c>
      <c r="B52" s="72">
        <v>1880000</v>
      </c>
      <c r="C52" s="21">
        <v>208903.82</v>
      </c>
      <c r="D52" s="21">
        <v>252713.52</v>
      </c>
      <c r="E52" s="17">
        <f t="shared" si="1"/>
        <v>11.111905319148937</v>
      </c>
      <c r="F52" s="17">
        <f t="shared" si="2"/>
        <v>82.664283256392451</v>
      </c>
    </row>
    <row r="53" spans="1:6" s="18" customFormat="1">
      <c r="A53" s="32" t="s">
        <v>80</v>
      </c>
      <c r="B53" s="11">
        <f>SUM(B54:B56)</f>
        <v>11395815.42</v>
      </c>
      <c r="C53" s="11">
        <f>SUM(C54:C56)</f>
        <v>5346692.8499999996</v>
      </c>
      <c r="D53" s="11">
        <f>SUM(D54:D56)</f>
        <v>5599337.0899999999</v>
      </c>
      <c r="E53" s="17">
        <f t="shared" si="1"/>
        <v>46.918036603299065</v>
      </c>
      <c r="F53" s="17">
        <f t="shared" si="2"/>
        <v>95.487961593682144</v>
      </c>
    </row>
    <row r="54" spans="1:6" s="18" customFormat="1" hidden="1">
      <c r="A54" s="33" t="s">
        <v>101</v>
      </c>
      <c r="B54" s="27">
        <v>0</v>
      </c>
      <c r="C54" s="27">
        <v>0</v>
      </c>
      <c r="D54" s="27">
        <v>0</v>
      </c>
      <c r="E54" s="17" t="e">
        <f t="shared" si="1"/>
        <v>#DIV/0!</v>
      </c>
      <c r="F54" s="17" t="e">
        <f t="shared" si="2"/>
        <v>#DIV/0!</v>
      </c>
    </row>
    <row r="55" spans="1:6" s="18" customFormat="1">
      <c r="A55" s="9" t="s">
        <v>156</v>
      </c>
      <c r="B55" s="21">
        <v>11395815.42</v>
      </c>
      <c r="C55" s="21">
        <v>5346692.8499999996</v>
      </c>
      <c r="D55" s="21">
        <v>5599337.0899999999</v>
      </c>
      <c r="E55" s="17">
        <f t="shared" si="1"/>
        <v>46.918036603299065</v>
      </c>
      <c r="F55" s="17">
        <f t="shared" si="2"/>
        <v>95.487961593682144</v>
      </c>
    </row>
    <row r="56" spans="1:6" s="18" customFormat="1" ht="12.75" hidden="1" customHeight="1">
      <c r="A56" s="9" t="s">
        <v>134</v>
      </c>
      <c r="B56" s="11">
        <v>0</v>
      </c>
      <c r="C56" s="71">
        <v>0</v>
      </c>
      <c r="D56" s="27"/>
      <c r="E56" s="17" t="e">
        <f t="shared" si="1"/>
        <v>#DIV/0!</v>
      </c>
      <c r="F56" s="17" t="e">
        <f t="shared" si="2"/>
        <v>#DIV/0!</v>
      </c>
    </row>
    <row r="57" spans="1:6" s="18" customFormat="1" ht="16.5" customHeight="1">
      <c r="A57" s="34" t="s">
        <v>18</v>
      </c>
      <c r="B57" s="11">
        <f>B4</f>
        <v>271222005.42000002</v>
      </c>
      <c r="C57" s="11">
        <f>C4</f>
        <v>26978039.109999999</v>
      </c>
      <c r="D57" s="11">
        <f>D4</f>
        <v>27974837.189999998</v>
      </c>
      <c r="E57" s="17">
        <f t="shared" si="1"/>
        <v>9.9468474426414026</v>
      </c>
      <c r="F57" s="17">
        <f t="shared" si="2"/>
        <v>96.436804714072409</v>
      </c>
    </row>
    <row r="58" spans="1:6" s="18" customFormat="1" ht="19.5" customHeight="1">
      <c r="A58" s="10" t="s">
        <v>17</v>
      </c>
      <c r="B58" s="11">
        <f>B59+B143+B145+B146+B149</f>
        <v>1032768287.9100001</v>
      </c>
      <c r="C58" s="11">
        <f>C59+C143+C145+C146+C149</f>
        <v>80325858.579999998</v>
      </c>
      <c r="D58" s="17">
        <f>D59+D143+D146+D149</f>
        <v>88232017.839999989</v>
      </c>
      <c r="E58" s="17">
        <f t="shared" si="1"/>
        <v>7.7777231853772753</v>
      </c>
      <c r="F58" s="17">
        <f t="shared" si="2"/>
        <v>91.039353452918832</v>
      </c>
    </row>
    <row r="59" spans="1:6" s="18" customFormat="1" ht="18.75" customHeight="1">
      <c r="A59" s="10" t="s">
        <v>47</v>
      </c>
      <c r="B59" s="17">
        <f>B60+B63+B112+B137</f>
        <v>994157831.96000004</v>
      </c>
      <c r="C59" s="17">
        <f>C60+C63+C112+C137</f>
        <v>97929633.629999995</v>
      </c>
      <c r="D59" s="17">
        <f>D60+D63+D112+D137</f>
        <v>88213893.00999999</v>
      </c>
      <c r="E59" s="17">
        <f t="shared" si="1"/>
        <v>9.8505117076762314</v>
      </c>
      <c r="F59" s="17">
        <f t="shared" si="2"/>
        <v>111.01384406524109</v>
      </c>
    </row>
    <row r="60" spans="1:6" s="18" customFormat="1" ht="25.5">
      <c r="A60" s="10" t="s">
        <v>51</v>
      </c>
      <c r="B60" s="17">
        <f>B61+B62</f>
        <v>120716700</v>
      </c>
      <c r="C60" s="17">
        <f>C61+C62</f>
        <v>20119400</v>
      </c>
      <c r="D60" s="17">
        <f>D61+D62</f>
        <v>14068600</v>
      </c>
      <c r="E60" s="17">
        <f t="shared" si="1"/>
        <v>16.666625247376711</v>
      </c>
      <c r="F60" s="17">
        <f t="shared" si="2"/>
        <v>143.00925465220419</v>
      </c>
    </row>
    <row r="61" spans="1:6" s="18" customFormat="1" ht="24.75" customHeight="1">
      <c r="A61" s="35" t="s">
        <v>94</v>
      </c>
      <c r="B61" s="23">
        <v>95716700</v>
      </c>
      <c r="C61" s="21">
        <v>15952800</v>
      </c>
      <c r="D61" s="21">
        <v>14068600</v>
      </c>
      <c r="E61" s="17">
        <f t="shared" si="1"/>
        <v>16.666684079162781</v>
      </c>
      <c r="F61" s="17">
        <f t="shared" si="2"/>
        <v>113.39294599320473</v>
      </c>
    </row>
    <row r="62" spans="1:6" s="18" customFormat="1" ht="27" customHeight="1">
      <c r="A62" s="9" t="s">
        <v>52</v>
      </c>
      <c r="B62" s="23">
        <v>25000000</v>
      </c>
      <c r="C62" s="21">
        <v>4166600</v>
      </c>
      <c r="D62" s="27">
        <v>0</v>
      </c>
      <c r="E62" s="17">
        <f t="shared" si="1"/>
        <v>16.666399999999999</v>
      </c>
      <c r="F62" s="17" t="e">
        <f t="shared" si="2"/>
        <v>#DIV/0!</v>
      </c>
    </row>
    <row r="63" spans="1:6" s="18" customFormat="1">
      <c r="A63" s="10" t="s">
        <v>16</v>
      </c>
      <c r="B63" s="11">
        <f>B64+B65+B66+B67+B73+B75+B76+B77+B78+B81+B82+B85+B71+B72</f>
        <v>455616798.42999995</v>
      </c>
      <c r="C63" s="11">
        <f>C64+C65+C66+C67+C73+C75+C76+C77+C78+C81+C82+C85+C71+C72</f>
        <v>15468408.01</v>
      </c>
      <c r="D63" s="11">
        <f>D64+D65+D66+D67+D73+D75+D76+D77+D78+D81+D82+D85+D71+D72+D80+D74+D79</f>
        <v>16330320.779999999</v>
      </c>
      <c r="E63" s="17">
        <f t="shared" si="1"/>
        <v>3.395047782105983</v>
      </c>
      <c r="F63" s="17">
        <f t="shared" si="2"/>
        <v>94.722009557487709</v>
      </c>
    </row>
    <row r="64" spans="1:6" s="18" customFormat="1" ht="26.25" customHeight="1">
      <c r="A64" s="9" t="s">
        <v>139</v>
      </c>
      <c r="B64" s="23">
        <v>182429292.93000001</v>
      </c>
      <c r="C64" s="3">
        <v>0</v>
      </c>
      <c r="D64" s="27"/>
      <c r="E64" s="17">
        <f t="shared" si="1"/>
        <v>0</v>
      </c>
      <c r="F64" s="17" t="e">
        <f t="shared" si="2"/>
        <v>#DIV/0!</v>
      </c>
    </row>
    <row r="65" spans="1:6" s="18" customFormat="1" ht="17.25" customHeight="1">
      <c r="A65" s="9" t="s">
        <v>158</v>
      </c>
      <c r="B65" s="3">
        <v>0</v>
      </c>
      <c r="C65" s="3">
        <v>0</v>
      </c>
      <c r="D65" s="27">
        <v>0</v>
      </c>
      <c r="E65" s="17" t="e">
        <f t="shared" si="1"/>
        <v>#DIV/0!</v>
      </c>
      <c r="F65" s="17" t="e">
        <f t="shared" si="2"/>
        <v>#DIV/0!</v>
      </c>
    </row>
    <row r="66" spans="1:6" s="18" customFormat="1" ht="38.25">
      <c r="A66" s="9" t="s">
        <v>138</v>
      </c>
      <c r="B66" s="23">
        <v>11070229.289999999</v>
      </c>
      <c r="C66" s="21">
        <v>4018005.63</v>
      </c>
      <c r="D66" s="21">
        <v>2866047.75</v>
      </c>
      <c r="E66" s="17">
        <f t="shared" si="1"/>
        <v>36.295595373345698</v>
      </c>
      <c r="F66" s="17">
        <f t="shared" si="2"/>
        <v>140.1932549797888</v>
      </c>
    </row>
    <row r="67" spans="1:6" s="18" customFormat="1" ht="51.75" customHeight="1">
      <c r="A67" s="9" t="s">
        <v>102</v>
      </c>
      <c r="B67" s="3">
        <f>B68+B69+B70</f>
        <v>40057500</v>
      </c>
      <c r="C67" s="21">
        <v>1495223.85</v>
      </c>
      <c r="D67" s="3">
        <v>0</v>
      </c>
      <c r="E67" s="17">
        <f t="shared" si="1"/>
        <v>3.732693877551021</v>
      </c>
      <c r="F67" s="17" t="e">
        <f t="shared" si="2"/>
        <v>#DIV/0!</v>
      </c>
    </row>
    <row r="68" spans="1:6" s="39" customFormat="1" ht="25.5">
      <c r="A68" s="36" t="s">
        <v>162</v>
      </c>
      <c r="B68" s="23">
        <v>39378100</v>
      </c>
      <c r="C68" s="21">
        <v>1495223.85</v>
      </c>
      <c r="D68" s="37">
        <v>0</v>
      </c>
      <c r="E68" s="38">
        <f t="shared" si="1"/>
        <v>3.7970949588730796</v>
      </c>
      <c r="F68" s="38" t="e">
        <f t="shared" si="2"/>
        <v>#DIV/0!</v>
      </c>
    </row>
    <row r="69" spans="1:6" s="39" customFormat="1" ht="25.5" hidden="1">
      <c r="A69" s="36" t="s">
        <v>91</v>
      </c>
      <c r="B69" s="6"/>
      <c r="C69" s="6"/>
      <c r="D69" s="37"/>
      <c r="E69" s="38" t="e">
        <f t="shared" si="1"/>
        <v>#DIV/0!</v>
      </c>
      <c r="F69" s="38" t="e">
        <f t="shared" si="2"/>
        <v>#DIV/0!</v>
      </c>
    </row>
    <row r="70" spans="1:6" s="39" customFormat="1" ht="28.5" customHeight="1">
      <c r="A70" s="36" t="s">
        <v>163</v>
      </c>
      <c r="B70" s="23">
        <v>679400</v>
      </c>
      <c r="C70" s="37">
        <v>0</v>
      </c>
      <c r="D70" s="37">
        <v>0</v>
      </c>
      <c r="E70" s="38">
        <f t="shared" ref="E70:E139" si="5">C70/B70*100</f>
        <v>0</v>
      </c>
      <c r="F70" s="38" t="e">
        <f t="shared" ref="F70:F139" si="6">C70/D70*100</f>
        <v>#DIV/0!</v>
      </c>
    </row>
    <row r="71" spans="1:6" s="18" customFormat="1" ht="25.5" hidden="1">
      <c r="A71" s="9" t="s">
        <v>141</v>
      </c>
      <c r="B71" s="27">
        <v>0</v>
      </c>
      <c r="C71" s="27">
        <v>0</v>
      </c>
      <c r="D71" s="27">
        <v>0</v>
      </c>
      <c r="E71" s="17" t="e">
        <f t="shared" si="5"/>
        <v>#DIV/0!</v>
      </c>
      <c r="F71" s="17" t="e">
        <f t="shared" si="6"/>
        <v>#DIV/0!</v>
      </c>
    </row>
    <row r="72" spans="1:6" s="18" customFormat="1" ht="30.75" hidden="1" customHeight="1">
      <c r="A72" s="9" t="s">
        <v>171</v>
      </c>
      <c r="B72" s="27">
        <v>0</v>
      </c>
      <c r="C72" s="27">
        <v>0</v>
      </c>
      <c r="D72" s="27">
        <v>0</v>
      </c>
      <c r="E72" s="17" t="e">
        <f t="shared" si="5"/>
        <v>#DIV/0!</v>
      </c>
      <c r="F72" s="17" t="e">
        <f t="shared" si="6"/>
        <v>#DIV/0!</v>
      </c>
    </row>
    <row r="73" spans="1:6" s="18" customFormat="1" ht="40.5" customHeight="1">
      <c r="A73" s="9" t="s">
        <v>103</v>
      </c>
      <c r="B73" s="23">
        <v>1957051.8</v>
      </c>
      <c r="C73" s="3">
        <v>0</v>
      </c>
      <c r="D73" s="27">
        <v>0</v>
      </c>
      <c r="E73" s="17">
        <f t="shared" si="5"/>
        <v>0</v>
      </c>
      <c r="F73" s="17" t="e">
        <f t="shared" si="6"/>
        <v>#DIV/0!</v>
      </c>
    </row>
    <row r="74" spans="1:6" s="18" customFormat="1" ht="26.25" hidden="1" customHeight="1">
      <c r="A74" s="9" t="s">
        <v>123</v>
      </c>
      <c r="B74" s="3">
        <v>0</v>
      </c>
      <c r="C74" s="3">
        <v>0</v>
      </c>
      <c r="D74" s="27"/>
      <c r="E74" s="17" t="e">
        <f t="shared" si="5"/>
        <v>#DIV/0!</v>
      </c>
      <c r="F74" s="17" t="e">
        <f t="shared" si="6"/>
        <v>#DIV/0!</v>
      </c>
    </row>
    <row r="75" spans="1:6" s="18" customFormat="1" ht="25.5">
      <c r="A75" s="9" t="s">
        <v>104</v>
      </c>
      <c r="B75" s="23">
        <v>809829.31</v>
      </c>
      <c r="C75" s="21">
        <v>809829.31</v>
      </c>
      <c r="D75" s="27">
        <v>0</v>
      </c>
      <c r="E75" s="17">
        <f t="shared" si="5"/>
        <v>100</v>
      </c>
      <c r="F75" s="17" t="e">
        <f t="shared" si="6"/>
        <v>#DIV/0!</v>
      </c>
    </row>
    <row r="76" spans="1:6" s="18" customFormat="1" ht="25.5">
      <c r="A76" s="9" t="s">
        <v>105</v>
      </c>
      <c r="B76" s="23">
        <v>4332321.2300000004</v>
      </c>
      <c r="C76" s="3">
        <v>0</v>
      </c>
      <c r="D76" s="27">
        <v>0</v>
      </c>
      <c r="E76" s="17">
        <f t="shared" si="5"/>
        <v>0</v>
      </c>
      <c r="F76" s="17" t="e">
        <f t="shared" si="6"/>
        <v>#DIV/0!</v>
      </c>
    </row>
    <row r="77" spans="1:6" s="18" customFormat="1" ht="25.5">
      <c r="A77" s="9" t="s">
        <v>106</v>
      </c>
      <c r="B77" s="23">
        <v>829696.97</v>
      </c>
      <c r="C77" s="27">
        <v>0</v>
      </c>
      <c r="D77" s="27">
        <v>0</v>
      </c>
      <c r="E77" s="17">
        <f t="shared" si="5"/>
        <v>0</v>
      </c>
      <c r="F77" s="17" t="e">
        <f t="shared" si="6"/>
        <v>#DIV/0!</v>
      </c>
    </row>
    <row r="78" spans="1:6" s="18" customFormat="1" ht="25.5">
      <c r="A78" s="9" t="s">
        <v>107</v>
      </c>
      <c r="B78" s="23">
        <v>327429.67</v>
      </c>
      <c r="C78" s="27">
        <v>0</v>
      </c>
      <c r="D78" s="27">
        <v>0</v>
      </c>
      <c r="E78" s="17">
        <f t="shared" si="5"/>
        <v>0</v>
      </c>
      <c r="F78" s="17" t="e">
        <f t="shared" si="6"/>
        <v>#DIV/0!</v>
      </c>
    </row>
    <row r="79" spans="1:6" s="18" customFormat="1" ht="25.5">
      <c r="A79" s="9" t="s">
        <v>124</v>
      </c>
      <c r="B79" s="3">
        <v>0</v>
      </c>
      <c r="C79" s="3">
        <v>0</v>
      </c>
      <c r="D79" s="27">
        <v>0</v>
      </c>
      <c r="E79" s="17" t="e">
        <f t="shared" si="5"/>
        <v>#DIV/0!</v>
      </c>
      <c r="F79" s="17" t="e">
        <f t="shared" si="6"/>
        <v>#DIV/0!</v>
      </c>
    </row>
    <row r="80" spans="1:6" s="18" customFormat="1" ht="76.5" hidden="1">
      <c r="A80" s="9" t="s">
        <v>121</v>
      </c>
      <c r="B80" s="3">
        <v>0</v>
      </c>
      <c r="C80" s="71">
        <v>0</v>
      </c>
      <c r="D80" s="27"/>
      <c r="E80" s="17" t="e">
        <f t="shared" si="5"/>
        <v>#DIV/0!</v>
      </c>
      <c r="F80" s="17" t="e">
        <f t="shared" si="6"/>
        <v>#DIV/0!</v>
      </c>
    </row>
    <row r="81" spans="1:6" s="18" customFormat="1" ht="39.75" hidden="1" customHeight="1">
      <c r="A81" s="9" t="s">
        <v>127</v>
      </c>
      <c r="B81" s="3">
        <v>0</v>
      </c>
      <c r="C81" s="3">
        <v>0</v>
      </c>
      <c r="D81" s="27"/>
      <c r="E81" s="17" t="e">
        <f t="shared" si="5"/>
        <v>#DIV/0!</v>
      </c>
      <c r="F81" s="17" t="e">
        <f t="shared" si="6"/>
        <v>#DIV/0!</v>
      </c>
    </row>
    <row r="82" spans="1:6" s="18" customFormat="1" ht="13.5" customHeight="1">
      <c r="A82" s="40" t="s">
        <v>128</v>
      </c>
      <c r="B82" s="73">
        <v>300000</v>
      </c>
      <c r="C82" s="74">
        <v>0</v>
      </c>
      <c r="D82" s="27">
        <f>D91+D100+D103</f>
        <v>13464273.029999999</v>
      </c>
      <c r="E82" s="17">
        <f t="shared" si="5"/>
        <v>0</v>
      </c>
      <c r="F82" s="17">
        <f t="shared" si="6"/>
        <v>0</v>
      </c>
    </row>
    <row r="83" spans="1:6" s="18" customFormat="1" ht="25.5" hidden="1">
      <c r="A83" s="41" t="s">
        <v>143</v>
      </c>
      <c r="B83" s="27">
        <v>0</v>
      </c>
      <c r="C83" s="27">
        <v>0</v>
      </c>
      <c r="D83" s="27"/>
      <c r="E83" s="17" t="e">
        <f t="shared" si="5"/>
        <v>#DIV/0!</v>
      </c>
      <c r="F83" s="17" t="e">
        <f t="shared" si="6"/>
        <v>#DIV/0!</v>
      </c>
    </row>
    <row r="84" spans="1:6" s="18" customFormat="1" ht="39" hidden="1" customHeight="1">
      <c r="A84" s="41" t="s">
        <v>144</v>
      </c>
      <c r="B84" s="27">
        <v>0</v>
      </c>
      <c r="C84" s="27">
        <v>0</v>
      </c>
      <c r="D84" s="27"/>
      <c r="E84" s="17" t="e">
        <f t="shared" si="5"/>
        <v>#DIV/0!</v>
      </c>
      <c r="F84" s="17" t="e">
        <f t="shared" si="6"/>
        <v>#DIV/0!</v>
      </c>
    </row>
    <row r="85" spans="1:6" s="18" customFormat="1">
      <c r="A85" s="9" t="s">
        <v>48</v>
      </c>
      <c r="B85" s="27">
        <f>SUM(B87:B111)</f>
        <v>213503447.22999999</v>
      </c>
      <c r="C85" s="27">
        <f>SUM(C87:C111)</f>
        <v>9145349.2199999988</v>
      </c>
      <c r="D85" s="27">
        <v>0</v>
      </c>
      <c r="E85" s="22">
        <f t="shared" si="5"/>
        <v>4.2834667723880004</v>
      </c>
      <c r="F85" s="22" t="e">
        <f t="shared" si="6"/>
        <v>#DIV/0!</v>
      </c>
    </row>
    <row r="86" spans="1:6" s="18" customFormat="1">
      <c r="A86" s="9" t="s">
        <v>22</v>
      </c>
      <c r="B86" s="4"/>
      <c r="C86" s="27"/>
      <c r="D86" s="27">
        <v>0</v>
      </c>
      <c r="E86" s="17" t="e">
        <f t="shared" si="5"/>
        <v>#DIV/0!</v>
      </c>
      <c r="F86" s="17" t="e">
        <f t="shared" si="6"/>
        <v>#DIV/0!</v>
      </c>
    </row>
    <row r="87" spans="1:6" s="39" customFormat="1">
      <c r="A87" s="36" t="s">
        <v>167</v>
      </c>
      <c r="B87" s="75">
        <v>888300</v>
      </c>
      <c r="C87" s="37">
        <v>0</v>
      </c>
      <c r="D87" s="37">
        <v>0</v>
      </c>
      <c r="E87" s="17">
        <f t="shared" si="5"/>
        <v>0</v>
      </c>
      <c r="F87" s="17" t="e">
        <f t="shared" si="6"/>
        <v>#DIV/0!</v>
      </c>
    </row>
    <row r="88" spans="1:6" s="39" customFormat="1" ht="38.25" hidden="1">
      <c r="A88" s="36" t="s">
        <v>177</v>
      </c>
      <c r="B88" s="66">
        <v>0</v>
      </c>
      <c r="C88" s="37">
        <v>0</v>
      </c>
      <c r="D88" s="37"/>
      <c r="E88" s="17" t="e">
        <f t="shared" ref="E88" si="7">C88/B88*100</f>
        <v>#DIV/0!</v>
      </c>
      <c r="F88" s="17" t="e">
        <f t="shared" ref="F88" si="8">C88/D88*100</f>
        <v>#DIV/0!</v>
      </c>
    </row>
    <row r="89" spans="1:6" s="39" customFormat="1" ht="25.5">
      <c r="A89" s="42" t="s">
        <v>184</v>
      </c>
      <c r="B89" s="76">
        <v>21522000</v>
      </c>
      <c r="C89" s="72">
        <v>3861463.66</v>
      </c>
      <c r="D89" s="37">
        <v>0</v>
      </c>
      <c r="E89" s="17">
        <f t="shared" si="5"/>
        <v>17.94193690177493</v>
      </c>
      <c r="F89" s="17" t="e">
        <f t="shared" si="6"/>
        <v>#DIV/0!</v>
      </c>
    </row>
    <row r="90" spans="1:6" s="39" customFormat="1" ht="38.25" hidden="1">
      <c r="A90" s="36" t="s">
        <v>166</v>
      </c>
      <c r="B90" s="67">
        <v>0</v>
      </c>
      <c r="C90" s="77">
        <v>0</v>
      </c>
      <c r="D90" s="37"/>
      <c r="E90" s="17" t="e">
        <f t="shared" si="5"/>
        <v>#DIV/0!</v>
      </c>
      <c r="F90" s="17" t="e">
        <f t="shared" si="6"/>
        <v>#DIV/0!</v>
      </c>
    </row>
    <row r="91" spans="1:6" s="39" customFormat="1" ht="32.25" customHeight="1">
      <c r="A91" s="36" t="s">
        <v>164</v>
      </c>
      <c r="B91" s="76">
        <v>21885700</v>
      </c>
      <c r="C91" s="72">
        <v>3987905.18</v>
      </c>
      <c r="D91" s="37">
        <v>1565615.34</v>
      </c>
      <c r="E91" s="17">
        <f t="shared" si="5"/>
        <v>18.221510758166293</v>
      </c>
      <c r="F91" s="17">
        <f t="shared" si="6"/>
        <v>254.71807014869947</v>
      </c>
    </row>
    <row r="92" spans="1:6" s="39" customFormat="1" ht="38.25">
      <c r="A92" s="36" t="s">
        <v>165</v>
      </c>
      <c r="B92" s="76">
        <v>2123663</v>
      </c>
      <c r="C92" s="37">
        <v>0</v>
      </c>
      <c r="D92" s="37">
        <v>0</v>
      </c>
      <c r="E92" s="17">
        <f t="shared" si="5"/>
        <v>0</v>
      </c>
      <c r="F92" s="17" t="e">
        <f t="shared" si="6"/>
        <v>#DIV/0!</v>
      </c>
    </row>
    <row r="93" spans="1:6" s="39" customFormat="1" ht="38.25" hidden="1">
      <c r="A93" s="36" t="s">
        <v>168</v>
      </c>
      <c r="B93" s="67">
        <v>0</v>
      </c>
      <c r="C93" s="37">
        <v>0</v>
      </c>
      <c r="D93" s="37"/>
      <c r="E93" s="17" t="e">
        <f t="shared" si="5"/>
        <v>#DIV/0!</v>
      </c>
      <c r="F93" s="17" t="e">
        <f t="shared" si="6"/>
        <v>#DIV/0!</v>
      </c>
    </row>
    <row r="94" spans="1:6" s="39" customFormat="1" ht="25.5">
      <c r="A94" s="36" t="s">
        <v>89</v>
      </c>
      <c r="B94" s="75">
        <v>422500</v>
      </c>
      <c r="C94" s="77">
        <v>0</v>
      </c>
      <c r="D94" s="37">
        <v>0</v>
      </c>
      <c r="E94" s="17">
        <f t="shared" si="5"/>
        <v>0</v>
      </c>
      <c r="F94" s="17" t="e">
        <f t="shared" si="6"/>
        <v>#DIV/0!</v>
      </c>
    </row>
    <row r="95" spans="1:6" s="39" customFormat="1" ht="29.25" hidden="1" customHeight="1">
      <c r="A95" s="36" t="s">
        <v>170</v>
      </c>
      <c r="B95" s="6">
        <v>0</v>
      </c>
      <c r="C95" s="78">
        <v>0</v>
      </c>
      <c r="D95" s="43"/>
      <c r="E95" s="17" t="e">
        <f t="shared" si="5"/>
        <v>#DIV/0!</v>
      </c>
      <c r="F95" s="17" t="e">
        <f t="shared" si="6"/>
        <v>#DIV/0!</v>
      </c>
    </row>
    <row r="96" spans="1:6" s="39" customFormat="1" ht="25.5" hidden="1">
      <c r="A96" s="36" t="s">
        <v>122</v>
      </c>
      <c r="B96" s="6">
        <v>0</v>
      </c>
      <c r="C96" s="6">
        <v>0</v>
      </c>
      <c r="D96" s="37"/>
      <c r="E96" s="17" t="e">
        <f t="shared" si="5"/>
        <v>#DIV/0!</v>
      </c>
      <c r="F96" s="17" t="e">
        <f t="shared" si="6"/>
        <v>#DIV/0!</v>
      </c>
    </row>
    <row r="97" spans="1:6" s="39" customFormat="1" ht="56.25" customHeight="1">
      <c r="A97" s="36" t="s">
        <v>183</v>
      </c>
      <c r="B97" s="79">
        <v>119116800</v>
      </c>
      <c r="C97" s="6">
        <v>0</v>
      </c>
      <c r="D97" s="37">
        <v>0</v>
      </c>
      <c r="E97" s="17">
        <f t="shared" si="5"/>
        <v>0</v>
      </c>
      <c r="F97" s="17" t="e">
        <f t="shared" si="6"/>
        <v>#DIV/0!</v>
      </c>
    </row>
    <row r="98" spans="1:6" s="39" customFormat="1" ht="25.5" hidden="1">
      <c r="A98" s="36" t="s">
        <v>108</v>
      </c>
      <c r="B98" s="6">
        <v>0</v>
      </c>
      <c r="C98" s="6">
        <v>0</v>
      </c>
      <c r="D98" s="37"/>
      <c r="E98" s="17" t="e">
        <f t="shared" si="5"/>
        <v>#DIV/0!</v>
      </c>
      <c r="F98" s="17" t="e">
        <f t="shared" si="6"/>
        <v>#DIV/0!</v>
      </c>
    </row>
    <row r="99" spans="1:6" s="39" customFormat="1" ht="25.5">
      <c r="A99" s="36" t="s">
        <v>73</v>
      </c>
      <c r="B99" s="37">
        <v>41726484.229999997</v>
      </c>
      <c r="C99" s="37">
        <v>0</v>
      </c>
      <c r="D99" s="37"/>
      <c r="E99" s="17">
        <f t="shared" si="5"/>
        <v>0</v>
      </c>
      <c r="F99" s="17" t="e">
        <f t="shared" si="6"/>
        <v>#DIV/0!</v>
      </c>
    </row>
    <row r="100" spans="1:6" s="39" customFormat="1" ht="25.5">
      <c r="A100" s="44" t="s">
        <v>84</v>
      </c>
      <c r="B100" s="6">
        <v>0</v>
      </c>
      <c r="C100" s="6">
        <v>0</v>
      </c>
      <c r="D100" s="37">
        <v>11526700</v>
      </c>
      <c r="E100" s="17" t="e">
        <f t="shared" si="5"/>
        <v>#DIV/0!</v>
      </c>
      <c r="F100" s="17">
        <f t="shared" si="6"/>
        <v>0</v>
      </c>
    </row>
    <row r="101" spans="1:6" s="39" customFormat="1" ht="25.5" hidden="1">
      <c r="A101" s="44" t="s">
        <v>178</v>
      </c>
      <c r="B101" s="6">
        <v>0</v>
      </c>
      <c r="C101" s="6">
        <v>0</v>
      </c>
      <c r="D101" s="37"/>
      <c r="E101" s="17" t="e">
        <f t="shared" ref="E101" si="9">C101/B101*100</f>
        <v>#DIV/0!</v>
      </c>
      <c r="F101" s="17" t="e">
        <f t="shared" ref="F101" si="10">C101/D101*100</f>
        <v>#DIV/0!</v>
      </c>
    </row>
    <row r="102" spans="1:6" s="39" customFormat="1" ht="38.25" hidden="1">
      <c r="A102" s="44" t="s">
        <v>176</v>
      </c>
      <c r="B102" s="6"/>
      <c r="C102" s="6"/>
      <c r="D102" s="37"/>
      <c r="E102" s="17" t="e">
        <f t="shared" si="5"/>
        <v>#DIV/0!</v>
      </c>
      <c r="F102" s="17" t="e">
        <f t="shared" si="6"/>
        <v>#DIV/0!</v>
      </c>
    </row>
    <row r="103" spans="1:6" s="39" customFormat="1" ht="51">
      <c r="A103" s="45" t="s">
        <v>90</v>
      </c>
      <c r="B103" s="79">
        <v>5818000</v>
      </c>
      <c r="C103" s="72">
        <v>1295980.3799999999</v>
      </c>
      <c r="D103" s="23">
        <v>371957.69</v>
      </c>
      <c r="E103" s="17">
        <f t="shared" si="5"/>
        <v>22.275358886215194</v>
      </c>
      <c r="F103" s="17">
        <f t="shared" si="6"/>
        <v>348.42145083759391</v>
      </c>
    </row>
    <row r="104" spans="1:6" s="39" customFormat="1" ht="25.5" hidden="1">
      <c r="A104" s="5" t="s">
        <v>169</v>
      </c>
      <c r="B104" s="6">
        <v>0</v>
      </c>
      <c r="C104" s="6">
        <v>0</v>
      </c>
      <c r="D104" s="37">
        <v>0</v>
      </c>
      <c r="E104" s="17" t="e">
        <f t="shared" si="5"/>
        <v>#DIV/0!</v>
      </c>
      <c r="F104" s="17" t="e">
        <f t="shared" si="6"/>
        <v>#DIV/0!</v>
      </c>
    </row>
    <row r="105" spans="1:6" s="39" customFormat="1" ht="25.5" hidden="1">
      <c r="A105" s="45" t="s">
        <v>132</v>
      </c>
      <c r="B105" s="6">
        <v>0</v>
      </c>
      <c r="C105" s="6">
        <v>0</v>
      </c>
      <c r="D105" s="37">
        <v>0</v>
      </c>
      <c r="E105" s="17" t="e">
        <f t="shared" si="5"/>
        <v>#DIV/0!</v>
      </c>
      <c r="F105" s="17" t="e">
        <f t="shared" si="6"/>
        <v>#DIV/0!</v>
      </c>
    </row>
    <row r="106" spans="1:6" s="39" customFormat="1" ht="63.75" hidden="1">
      <c r="A106" s="45" t="s">
        <v>160</v>
      </c>
      <c r="B106" s="6">
        <v>0</v>
      </c>
      <c r="C106" s="6">
        <v>0</v>
      </c>
      <c r="D106" s="37">
        <v>0</v>
      </c>
      <c r="E106" s="17" t="e">
        <f t="shared" si="5"/>
        <v>#DIV/0!</v>
      </c>
      <c r="F106" s="17" t="e">
        <f t="shared" si="6"/>
        <v>#DIV/0!</v>
      </c>
    </row>
    <row r="107" spans="1:6" s="39" customFormat="1" ht="51" hidden="1">
      <c r="A107" s="45" t="s">
        <v>145</v>
      </c>
      <c r="B107" s="6">
        <v>0</v>
      </c>
      <c r="C107" s="6">
        <v>0</v>
      </c>
      <c r="D107" s="37">
        <v>0</v>
      </c>
      <c r="E107" s="17" t="e">
        <f t="shared" si="5"/>
        <v>#DIV/0!</v>
      </c>
      <c r="F107" s="17" t="e">
        <f t="shared" si="6"/>
        <v>#DIV/0!</v>
      </c>
    </row>
    <row r="108" spans="1:6" s="39" customFormat="1" ht="38.25" hidden="1">
      <c r="A108" s="45" t="s">
        <v>146</v>
      </c>
      <c r="B108" s="6">
        <v>0</v>
      </c>
      <c r="C108" s="6">
        <v>0</v>
      </c>
      <c r="D108" s="37">
        <v>0</v>
      </c>
      <c r="E108" s="17" t="e">
        <f t="shared" si="5"/>
        <v>#DIV/0!</v>
      </c>
      <c r="F108" s="17" t="e">
        <f t="shared" si="6"/>
        <v>#DIV/0!</v>
      </c>
    </row>
    <row r="109" spans="1:6" s="39" customFormat="1" ht="25.5" hidden="1">
      <c r="A109" s="44" t="s">
        <v>159</v>
      </c>
      <c r="B109" s="6">
        <v>0</v>
      </c>
      <c r="C109" s="37">
        <v>0</v>
      </c>
      <c r="D109" s="37">
        <v>0</v>
      </c>
      <c r="E109" s="17" t="e">
        <f t="shared" si="5"/>
        <v>#DIV/0!</v>
      </c>
      <c r="F109" s="17" t="e">
        <f t="shared" si="6"/>
        <v>#DIV/0!</v>
      </c>
    </row>
    <row r="110" spans="1:6" s="39" customFormat="1" ht="63.75" hidden="1">
      <c r="A110" s="45" t="s">
        <v>150</v>
      </c>
      <c r="B110" s="46">
        <v>0</v>
      </c>
      <c r="C110" s="37">
        <v>0</v>
      </c>
      <c r="D110" s="37">
        <v>0</v>
      </c>
      <c r="E110" s="17" t="e">
        <f t="shared" si="5"/>
        <v>#DIV/0!</v>
      </c>
      <c r="F110" s="17" t="e">
        <f t="shared" si="6"/>
        <v>#DIV/0!</v>
      </c>
    </row>
    <row r="111" spans="1:6" s="39" customFormat="1" ht="38.25" hidden="1">
      <c r="A111" s="45" t="s">
        <v>151</v>
      </c>
      <c r="B111" s="37">
        <v>0</v>
      </c>
      <c r="C111" s="37">
        <v>0</v>
      </c>
      <c r="D111" s="37">
        <v>0</v>
      </c>
      <c r="E111" s="17" t="e">
        <f t="shared" si="5"/>
        <v>#DIV/0!</v>
      </c>
      <c r="F111" s="17" t="e">
        <f t="shared" si="6"/>
        <v>#DIV/0!</v>
      </c>
    </row>
    <row r="112" spans="1:6" s="18" customFormat="1">
      <c r="A112" s="10" t="s">
        <v>19</v>
      </c>
      <c r="B112" s="11">
        <f>B113+B114+B115+B116+B117+B118</f>
        <v>382928085.75000006</v>
      </c>
      <c r="C112" s="11">
        <f>C113+C114+C115+C116+C117+C118</f>
        <v>59005659.519999996</v>
      </c>
      <c r="D112" s="11">
        <f>D113+D114+D115+D116+D117+D118</f>
        <v>52175961.669999994</v>
      </c>
      <c r="E112" s="17">
        <f t="shared" si="5"/>
        <v>15.409070714787596</v>
      </c>
      <c r="F112" s="17">
        <f t="shared" si="6"/>
        <v>113.08974023937716</v>
      </c>
    </row>
    <row r="113" spans="1:6" s="18" customFormat="1" ht="25.5">
      <c r="A113" s="9" t="s">
        <v>109</v>
      </c>
      <c r="B113" s="23">
        <v>1970900</v>
      </c>
      <c r="C113" s="21">
        <v>238333.12</v>
      </c>
      <c r="D113" s="21">
        <v>276921.82</v>
      </c>
      <c r="E113" s="17">
        <f t="shared" si="5"/>
        <v>12.092603379166878</v>
      </c>
      <c r="F113" s="17">
        <f t="shared" si="6"/>
        <v>86.065128417832867</v>
      </c>
    </row>
    <row r="114" spans="1:6" s="18" customFormat="1" ht="51">
      <c r="A114" s="9" t="s">
        <v>112</v>
      </c>
      <c r="B114" s="23">
        <v>875600</v>
      </c>
      <c r="C114" s="21">
        <v>88633.29</v>
      </c>
      <c r="D114" s="21">
        <v>59971.86</v>
      </c>
      <c r="E114" s="17">
        <f t="shared" si="5"/>
        <v>10.122577661032434</v>
      </c>
      <c r="F114" s="17">
        <f t="shared" si="6"/>
        <v>147.79146419670823</v>
      </c>
    </row>
    <row r="115" spans="1:6" s="18" customFormat="1" ht="38.25">
      <c r="A115" s="9" t="s">
        <v>113</v>
      </c>
      <c r="B115" s="23">
        <v>19723308</v>
      </c>
      <c r="C115" s="71">
        <v>0</v>
      </c>
      <c r="D115" s="23">
        <v>0</v>
      </c>
      <c r="E115" s="17">
        <f t="shared" si="5"/>
        <v>0</v>
      </c>
      <c r="F115" s="17" t="e">
        <f t="shared" si="6"/>
        <v>#DIV/0!</v>
      </c>
    </row>
    <row r="116" spans="1:6" s="18" customFormat="1" ht="38.25">
      <c r="A116" s="9" t="s">
        <v>110</v>
      </c>
      <c r="B116" s="23">
        <v>2317100</v>
      </c>
      <c r="C116" s="21">
        <v>290105.96000000002</v>
      </c>
      <c r="D116" s="21">
        <v>182664.62</v>
      </c>
      <c r="E116" s="17">
        <f t="shared" si="5"/>
        <v>12.5202175132709</v>
      </c>
      <c r="F116" s="17">
        <f t="shared" si="6"/>
        <v>158.81891085422018</v>
      </c>
    </row>
    <row r="117" spans="1:6" s="18" customFormat="1" ht="38.25">
      <c r="A117" s="9" t="s">
        <v>111</v>
      </c>
      <c r="B117" s="23">
        <v>35200</v>
      </c>
      <c r="C117" s="27">
        <v>0</v>
      </c>
      <c r="D117" s="27">
        <v>0</v>
      </c>
      <c r="E117" s="17">
        <f t="shared" si="5"/>
        <v>0</v>
      </c>
      <c r="F117" s="17" t="e">
        <f t="shared" si="6"/>
        <v>#DIV/0!</v>
      </c>
    </row>
    <row r="118" spans="1:6" s="18" customFormat="1" ht="36.75" customHeight="1">
      <c r="A118" s="9" t="s">
        <v>120</v>
      </c>
      <c r="B118" s="47">
        <f>SUM(B119:B136)</f>
        <v>358005977.75000006</v>
      </c>
      <c r="C118" s="47">
        <f>SUM(C119:C136)</f>
        <v>58388587.149999999</v>
      </c>
      <c r="D118" s="47">
        <f>SUM(D119:D136)</f>
        <v>51656403.369999997</v>
      </c>
      <c r="E118" s="22">
        <f t="shared" si="5"/>
        <v>16.309388887012791</v>
      </c>
      <c r="F118" s="22">
        <f t="shared" si="6"/>
        <v>113.03262198062707</v>
      </c>
    </row>
    <row r="119" spans="1:6" s="39" customFormat="1" ht="20.25" customHeight="1">
      <c r="A119" s="36" t="s">
        <v>22</v>
      </c>
      <c r="B119" s="7"/>
      <c r="C119" s="80"/>
      <c r="D119" s="37"/>
      <c r="E119" s="17"/>
      <c r="F119" s="17"/>
    </row>
    <row r="120" spans="1:6" s="39" customFormat="1" ht="25.5">
      <c r="A120" s="45" t="s">
        <v>125</v>
      </c>
      <c r="B120" s="23">
        <v>2400</v>
      </c>
      <c r="C120" s="37">
        <v>0</v>
      </c>
      <c r="D120" s="37">
        <v>0</v>
      </c>
      <c r="E120" s="17">
        <f t="shared" si="5"/>
        <v>0</v>
      </c>
      <c r="F120" s="17" t="e">
        <f t="shared" si="6"/>
        <v>#DIV/0!</v>
      </c>
    </row>
    <row r="121" spans="1:6" s="39" customFormat="1" ht="25.5">
      <c r="A121" s="36" t="s">
        <v>81</v>
      </c>
      <c r="B121" s="23">
        <v>700</v>
      </c>
      <c r="C121" s="6">
        <v>0</v>
      </c>
      <c r="D121" s="37">
        <v>0</v>
      </c>
      <c r="E121" s="17">
        <f t="shared" si="5"/>
        <v>0</v>
      </c>
      <c r="F121" s="17" t="e">
        <f t="shared" si="6"/>
        <v>#DIV/0!</v>
      </c>
    </row>
    <row r="122" spans="1:6" s="39" customFormat="1" ht="51">
      <c r="A122" s="36" t="s">
        <v>114</v>
      </c>
      <c r="B122" s="79">
        <v>15184035.35</v>
      </c>
      <c r="C122" s="6">
        <v>0</v>
      </c>
      <c r="D122" s="37">
        <v>0</v>
      </c>
      <c r="E122" s="17">
        <f t="shared" si="5"/>
        <v>0</v>
      </c>
      <c r="F122" s="17" t="e">
        <f t="shared" si="6"/>
        <v>#DIV/0!</v>
      </c>
    </row>
    <row r="123" spans="1:6" s="39" customFormat="1" ht="25.5">
      <c r="A123" s="36" t="s">
        <v>174</v>
      </c>
      <c r="B123" s="79">
        <v>308200</v>
      </c>
      <c r="C123" s="72">
        <v>35401.589999999997</v>
      </c>
      <c r="D123" s="23">
        <v>22026</v>
      </c>
      <c r="E123" s="38">
        <f t="shared" si="5"/>
        <v>11.48656391953277</v>
      </c>
      <c r="F123" s="38">
        <f t="shared" si="6"/>
        <v>160.72636883682918</v>
      </c>
    </row>
    <row r="124" spans="1:6" s="39" customFormat="1" ht="25.5">
      <c r="A124" s="36" t="s">
        <v>67</v>
      </c>
      <c r="B124" s="79">
        <v>1232800</v>
      </c>
      <c r="C124" s="72">
        <v>199864.78</v>
      </c>
      <c r="D124" s="23">
        <v>106474.42</v>
      </c>
      <c r="E124" s="17">
        <f t="shared" si="5"/>
        <v>16.212263140817651</v>
      </c>
      <c r="F124" s="17">
        <f t="shared" si="6"/>
        <v>187.71154611595912</v>
      </c>
    </row>
    <row r="125" spans="1:6" s="39" customFormat="1" ht="15.75" customHeight="1">
      <c r="A125" s="36" t="s">
        <v>68</v>
      </c>
      <c r="B125" s="79">
        <v>1991100</v>
      </c>
      <c r="C125" s="79">
        <v>185613.54</v>
      </c>
      <c r="D125" s="23">
        <v>163913.37</v>
      </c>
      <c r="E125" s="17">
        <f t="shared" si="5"/>
        <v>9.3221606147355729</v>
      </c>
      <c r="F125" s="17">
        <f t="shared" si="6"/>
        <v>113.23880413171909</v>
      </c>
    </row>
    <row r="126" spans="1:6" s="39" customFormat="1" ht="38.25">
      <c r="A126" s="36" t="s">
        <v>69</v>
      </c>
      <c r="B126" s="79">
        <v>53373800</v>
      </c>
      <c r="C126" s="72">
        <v>13336147.939999999</v>
      </c>
      <c r="D126" s="23">
        <v>11414300</v>
      </c>
      <c r="E126" s="17">
        <f t="shared" si="5"/>
        <v>24.986319017945132</v>
      </c>
      <c r="F126" s="17">
        <f t="shared" si="6"/>
        <v>116.83719492215904</v>
      </c>
    </row>
    <row r="127" spans="1:6" s="39" customFormat="1" ht="44.25" customHeight="1">
      <c r="A127" s="36" t="s">
        <v>72</v>
      </c>
      <c r="B127" s="79">
        <v>272854200</v>
      </c>
      <c r="C127" s="72">
        <v>43514983.299999997</v>
      </c>
      <c r="D127" s="23">
        <v>38274646.039999999</v>
      </c>
      <c r="E127" s="17">
        <f t="shared" si="5"/>
        <v>15.948071644123491</v>
      </c>
      <c r="F127" s="17">
        <f t="shared" si="6"/>
        <v>113.69140619752156</v>
      </c>
    </row>
    <row r="128" spans="1:6" s="39" customFormat="1" ht="29.25" customHeight="1">
      <c r="A128" s="36" t="s">
        <v>75</v>
      </c>
      <c r="B128" s="6">
        <v>300400</v>
      </c>
      <c r="C128" s="37">
        <v>0</v>
      </c>
      <c r="D128" s="37">
        <v>0</v>
      </c>
      <c r="E128" s="17">
        <f t="shared" si="5"/>
        <v>0</v>
      </c>
      <c r="F128" s="17" t="e">
        <f t="shared" si="6"/>
        <v>#DIV/0!</v>
      </c>
    </row>
    <row r="129" spans="1:6" s="39" customFormat="1" ht="57" customHeight="1">
      <c r="A129" s="36" t="s">
        <v>172</v>
      </c>
      <c r="B129" s="79">
        <v>412100</v>
      </c>
      <c r="C129" s="6">
        <v>0</v>
      </c>
      <c r="D129" s="37">
        <v>0</v>
      </c>
      <c r="E129" s="17">
        <f t="shared" si="5"/>
        <v>0</v>
      </c>
      <c r="F129" s="17" t="e">
        <f t="shared" si="6"/>
        <v>#DIV/0!</v>
      </c>
    </row>
    <row r="130" spans="1:6" s="39" customFormat="1" ht="87.75" customHeight="1">
      <c r="A130" s="48" t="s">
        <v>115</v>
      </c>
      <c r="B130" s="23">
        <v>1540900</v>
      </c>
      <c r="C130" s="6">
        <v>0</v>
      </c>
      <c r="D130" s="37">
        <v>113294.54</v>
      </c>
      <c r="E130" s="17">
        <f t="shared" si="5"/>
        <v>0</v>
      </c>
      <c r="F130" s="17">
        <f t="shared" si="6"/>
        <v>0</v>
      </c>
    </row>
    <row r="131" spans="1:6" s="39" customFormat="1" ht="38.25">
      <c r="A131" s="48" t="s">
        <v>185</v>
      </c>
      <c r="B131" s="79">
        <v>18021.68</v>
      </c>
      <c r="C131" s="6">
        <v>0</v>
      </c>
      <c r="D131" s="37">
        <v>0</v>
      </c>
      <c r="E131" s="17">
        <f t="shared" si="5"/>
        <v>0</v>
      </c>
      <c r="F131" s="17" t="e">
        <f t="shared" si="6"/>
        <v>#DIV/0!</v>
      </c>
    </row>
    <row r="132" spans="1:6" s="39" customFormat="1" ht="51">
      <c r="A132" s="48" t="s">
        <v>179</v>
      </c>
      <c r="B132" s="79">
        <v>7120.72</v>
      </c>
      <c r="C132" s="6">
        <v>0</v>
      </c>
      <c r="D132" s="37">
        <v>0</v>
      </c>
      <c r="E132" s="17">
        <f t="shared" ref="E132" si="11">C132/B132*100</f>
        <v>0</v>
      </c>
      <c r="F132" s="17" t="e">
        <f t="shared" ref="F132" si="12">C132/D132*100</f>
        <v>#DIV/0!</v>
      </c>
    </row>
    <row r="133" spans="1:6" s="39" customFormat="1" ht="100.5" customHeight="1">
      <c r="A133" s="49" t="s">
        <v>173</v>
      </c>
      <c r="B133" s="23">
        <v>1825800</v>
      </c>
      <c r="C133" s="72">
        <v>295000</v>
      </c>
      <c r="D133" s="23">
        <v>262500</v>
      </c>
      <c r="E133" s="17">
        <f t="shared" si="5"/>
        <v>16.157300909190493</v>
      </c>
      <c r="F133" s="17">
        <f t="shared" si="6"/>
        <v>112.38095238095238</v>
      </c>
    </row>
    <row r="134" spans="1:6" s="39" customFormat="1" ht="38.25">
      <c r="A134" s="36" t="s">
        <v>70</v>
      </c>
      <c r="B134" s="79">
        <v>1324400</v>
      </c>
      <c r="C134" s="72">
        <v>202006</v>
      </c>
      <c r="D134" s="37">
        <v>179571</v>
      </c>
      <c r="E134" s="17">
        <f t="shared" si="5"/>
        <v>15.252642706131079</v>
      </c>
      <c r="F134" s="17">
        <f t="shared" si="6"/>
        <v>112.49366545823101</v>
      </c>
    </row>
    <row r="135" spans="1:6" s="39" customFormat="1" ht="38.25">
      <c r="A135" s="36" t="s">
        <v>71</v>
      </c>
      <c r="B135" s="79">
        <v>7630000</v>
      </c>
      <c r="C135" s="72">
        <v>619570</v>
      </c>
      <c r="D135" s="23">
        <v>1119678</v>
      </c>
      <c r="E135" s="17">
        <f t="shared" si="5"/>
        <v>8.1201834862385311</v>
      </c>
      <c r="F135" s="17">
        <f t="shared" si="6"/>
        <v>55.334658714380382</v>
      </c>
    </row>
    <row r="136" spans="1:6" s="18" customFormat="1" ht="51" hidden="1">
      <c r="A136" s="9" t="s">
        <v>142</v>
      </c>
      <c r="B136" s="2"/>
      <c r="C136" s="71"/>
      <c r="D136" s="27"/>
      <c r="E136" s="17" t="e">
        <f t="shared" si="5"/>
        <v>#DIV/0!</v>
      </c>
      <c r="F136" s="17" t="e">
        <f t="shared" si="6"/>
        <v>#DIV/0!</v>
      </c>
    </row>
    <row r="137" spans="1:6" s="18" customFormat="1">
      <c r="A137" s="10" t="s">
        <v>20</v>
      </c>
      <c r="B137" s="11">
        <f>B139+B140+B141+B142</f>
        <v>34896247.779999994</v>
      </c>
      <c r="C137" s="11">
        <f>C139+C140+C141+C142</f>
        <v>3336166.1</v>
      </c>
      <c r="D137" s="11">
        <f>D139+D140+D141+D142</f>
        <v>5639010.5599999996</v>
      </c>
      <c r="E137" s="17">
        <f t="shared" si="5"/>
        <v>9.5602430411216002</v>
      </c>
      <c r="F137" s="17">
        <f t="shared" si="6"/>
        <v>59.16226019622848</v>
      </c>
    </row>
    <row r="138" spans="1:6" s="18" customFormat="1" ht="25.5">
      <c r="A138" s="9" t="s">
        <v>129</v>
      </c>
      <c r="B138" s="27">
        <v>0</v>
      </c>
      <c r="C138" s="27">
        <v>0</v>
      </c>
      <c r="D138" s="27">
        <v>0</v>
      </c>
      <c r="E138" s="17" t="e">
        <f t="shared" si="5"/>
        <v>#DIV/0!</v>
      </c>
      <c r="F138" s="17" t="e">
        <f t="shared" si="6"/>
        <v>#DIV/0!</v>
      </c>
    </row>
    <row r="139" spans="1:6" s="18" customFormat="1" ht="101.25" customHeight="1">
      <c r="A139" s="9" t="s">
        <v>149</v>
      </c>
      <c r="B139" s="23">
        <v>1325000</v>
      </c>
      <c r="C139" s="21">
        <v>208320</v>
      </c>
      <c r="D139" s="27">
        <v>208320</v>
      </c>
      <c r="E139" s="17">
        <f t="shared" si="5"/>
        <v>15.722264150943396</v>
      </c>
      <c r="F139" s="17">
        <f t="shared" si="6"/>
        <v>100</v>
      </c>
    </row>
    <row r="140" spans="1:6" s="18" customFormat="1" ht="76.5">
      <c r="A140" s="9" t="s">
        <v>116</v>
      </c>
      <c r="B140" s="23">
        <v>30935500</v>
      </c>
      <c r="C140" s="21">
        <v>2538900</v>
      </c>
      <c r="D140" s="27">
        <v>5025720</v>
      </c>
      <c r="E140" s="17">
        <f t="shared" ref="E140:E186" si="13">C140/B140*100</f>
        <v>8.2070760129947793</v>
      </c>
      <c r="F140" s="17">
        <f t="shared" ref="F140:F186" si="14">C140/D140*100</f>
        <v>50.518134715025909</v>
      </c>
    </row>
    <row r="141" spans="1:6" s="18" customFormat="1" ht="51">
      <c r="A141" s="9" t="s">
        <v>118</v>
      </c>
      <c r="B141" s="23">
        <v>2456161.62</v>
      </c>
      <c r="C141" s="21">
        <v>409359.94</v>
      </c>
      <c r="D141" s="27">
        <v>404970.56</v>
      </c>
      <c r="E141" s="17">
        <f t="shared" si="13"/>
        <v>16.666653231068725</v>
      </c>
      <c r="F141" s="17">
        <f t="shared" si="14"/>
        <v>101.08387631930577</v>
      </c>
    </row>
    <row r="142" spans="1:6" s="18" customFormat="1">
      <c r="A142" s="9" t="s">
        <v>157</v>
      </c>
      <c r="B142" s="21">
        <v>179586.16</v>
      </c>
      <c r="C142" s="61">
        <v>179586.16</v>
      </c>
      <c r="D142" s="27">
        <v>0</v>
      </c>
      <c r="E142" s="17">
        <f t="shared" si="13"/>
        <v>100</v>
      </c>
      <c r="F142" s="17" t="e">
        <f t="shared" si="14"/>
        <v>#DIV/0!</v>
      </c>
    </row>
    <row r="143" spans="1:6" s="18" customFormat="1">
      <c r="A143" s="10" t="s">
        <v>82</v>
      </c>
      <c r="B143" s="11">
        <f>B144</f>
        <v>38610455.950000003</v>
      </c>
      <c r="C143" s="11">
        <f>C144</f>
        <v>0</v>
      </c>
      <c r="D143" s="11">
        <f>D144+D145</f>
        <v>0</v>
      </c>
      <c r="E143" s="17">
        <f t="shared" si="13"/>
        <v>0</v>
      </c>
      <c r="F143" s="17" t="e">
        <f t="shared" si="14"/>
        <v>#DIV/0!</v>
      </c>
    </row>
    <row r="144" spans="1:6" s="18" customFormat="1">
      <c r="A144" s="9" t="s">
        <v>117</v>
      </c>
      <c r="B144" s="21">
        <v>38610455.950000003</v>
      </c>
      <c r="C144" s="23"/>
      <c r="D144" s="27">
        <v>0</v>
      </c>
      <c r="E144" s="17">
        <f t="shared" si="13"/>
        <v>0</v>
      </c>
      <c r="F144" s="17" t="e">
        <f t="shared" si="14"/>
        <v>#DIV/0!</v>
      </c>
    </row>
    <row r="145" spans="1:6" s="18" customFormat="1" ht="51">
      <c r="A145" s="10" t="s">
        <v>155</v>
      </c>
      <c r="B145" s="4">
        <v>0</v>
      </c>
      <c r="C145" s="72">
        <v>0</v>
      </c>
      <c r="D145" s="11">
        <v>0</v>
      </c>
      <c r="E145" s="17" t="e">
        <f t="shared" si="13"/>
        <v>#DIV/0!</v>
      </c>
      <c r="F145" s="17" t="e">
        <f t="shared" si="14"/>
        <v>#DIV/0!</v>
      </c>
    </row>
    <row r="146" spans="1:6" s="18" customFormat="1" ht="38.25">
      <c r="A146" s="10" t="s">
        <v>85</v>
      </c>
      <c r="B146" s="17">
        <f>B148+B147</f>
        <v>0</v>
      </c>
      <c r="C146" s="52">
        <f>C148+C147</f>
        <v>1216806.1399999999</v>
      </c>
      <c r="D146" s="52">
        <f>D148+D147</f>
        <v>6001179.8099999996</v>
      </c>
      <c r="E146" s="17" t="e">
        <f t="shared" si="13"/>
        <v>#DIV/0!</v>
      </c>
      <c r="F146" s="17">
        <f t="shared" si="14"/>
        <v>20.27611533939357</v>
      </c>
    </row>
    <row r="147" spans="1:6" s="18" customFormat="1" ht="25.5">
      <c r="A147" s="9" t="s">
        <v>152</v>
      </c>
      <c r="B147" s="27">
        <v>0</v>
      </c>
      <c r="C147" s="72">
        <v>1216806.1399999999</v>
      </c>
      <c r="D147" s="47">
        <v>6001179.8099999996</v>
      </c>
      <c r="E147" s="17" t="e">
        <f t="shared" si="13"/>
        <v>#DIV/0!</v>
      </c>
      <c r="F147" s="17">
        <f t="shared" si="14"/>
        <v>20.27611533939357</v>
      </c>
    </row>
    <row r="148" spans="1:6" s="18" customFormat="1" ht="25.5" hidden="1">
      <c r="A148" s="9" t="s">
        <v>87</v>
      </c>
      <c r="B148" s="11"/>
      <c r="C148" s="47"/>
      <c r="D148" s="47"/>
      <c r="E148" s="17" t="e">
        <f t="shared" si="13"/>
        <v>#DIV/0!</v>
      </c>
      <c r="F148" s="17" t="e">
        <f t="shared" si="14"/>
        <v>#DIV/0!</v>
      </c>
    </row>
    <row r="149" spans="1:6" s="18" customFormat="1" ht="25.5">
      <c r="A149" s="10" t="s">
        <v>86</v>
      </c>
      <c r="B149" s="11">
        <f>B153+B151+B150+B152</f>
        <v>0</v>
      </c>
      <c r="C149" s="68">
        <f>C153+C151+C150+C152</f>
        <v>-18820581.190000001</v>
      </c>
      <c r="D149" s="68">
        <f>SUM(D150:D153)</f>
        <v>-5983054.9800000004</v>
      </c>
      <c r="E149" s="17" t="e">
        <f t="shared" si="13"/>
        <v>#DIV/0!</v>
      </c>
      <c r="F149" s="17">
        <f t="shared" si="14"/>
        <v>314.56473746126267</v>
      </c>
    </row>
    <row r="150" spans="1:6" s="18" customFormat="1" ht="102.75" customHeight="1">
      <c r="A150" s="50" t="s">
        <v>186</v>
      </c>
      <c r="B150" s="69">
        <v>0</v>
      </c>
      <c r="C150" s="23">
        <v>-74799.960000000006</v>
      </c>
      <c r="D150" s="47">
        <v>-115086.22</v>
      </c>
      <c r="E150" s="17" t="e">
        <f t="shared" si="13"/>
        <v>#DIV/0!</v>
      </c>
      <c r="F150" s="17">
        <f t="shared" si="14"/>
        <v>64.994714397605563</v>
      </c>
    </row>
    <row r="151" spans="1:6" s="18" customFormat="1" ht="76.5">
      <c r="A151" s="8" t="s">
        <v>130</v>
      </c>
      <c r="B151" s="3">
        <v>0</v>
      </c>
      <c r="C151" s="23">
        <v>-67805.41</v>
      </c>
      <c r="D151" s="27">
        <v>-646812.59</v>
      </c>
      <c r="E151" s="17" t="e">
        <f t="shared" si="13"/>
        <v>#DIV/0!</v>
      </c>
      <c r="F151" s="17">
        <f t="shared" si="14"/>
        <v>10.483007141218449</v>
      </c>
    </row>
    <row r="152" spans="1:6" s="18" customFormat="1" ht="63.75">
      <c r="A152" s="50" t="s">
        <v>153</v>
      </c>
      <c r="B152" s="3">
        <v>0</v>
      </c>
      <c r="C152" s="3">
        <v>0</v>
      </c>
      <c r="D152" s="27">
        <v>-0.44</v>
      </c>
      <c r="E152" s="17" t="e">
        <f t="shared" si="13"/>
        <v>#DIV/0!</v>
      </c>
      <c r="F152" s="17">
        <f t="shared" si="14"/>
        <v>0</v>
      </c>
    </row>
    <row r="153" spans="1:6" s="18" customFormat="1" ht="27" customHeight="1">
      <c r="A153" s="9" t="s">
        <v>131</v>
      </c>
      <c r="B153" s="3">
        <v>0</v>
      </c>
      <c r="C153" s="23">
        <v>-18677975.82</v>
      </c>
      <c r="D153" s="22">
        <v>-5221155.7300000004</v>
      </c>
      <c r="E153" s="17" t="e">
        <f t="shared" si="13"/>
        <v>#DIV/0!</v>
      </c>
      <c r="F153" s="17">
        <f t="shared" si="14"/>
        <v>357.73642438357223</v>
      </c>
    </row>
    <row r="154" spans="1:6" s="18" customFormat="1">
      <c r="A154" s="51" t="s">
        <v>65</v>
      </c>
      <c r="B154" s="17">
        <f>B57+B58</f>
        <v>1303990293.3300002</v>
      </c>
      <c r="C154" s="17">
        <f>C57+C58</f>
        <v>107303897.69</v>
      </c>
      <c r="D154" s="52">
        <f>D57+D58</f>
        <v>116206855.02999999</v>
      </c>
      <c r="E154" s="17">
        <f t="shared" si="13"/>
        <v>8.2288877638788271</v>
      </c>
      <c r="F154" s="17">
        <f t="shared" si="14"/>
        <v>92.338698661364177</v>
      </c>
    </row>
    <row r="155" spans="1:6" s="18" customFormat="1">
      <c r="A155" s="53" t="s">
        <v>23</v>
      </c>
      <c r="B155" s="17"/>
      <c r="C155" s="22"/>
      <c r="D155" s="22"/>
      <c r="E155" s="17"/>
      <c r="F155" s="17"/>
    </row>
    <row r="156" spans="1:6" s="18" customFormat="1">
      <c r="A156" s="10" t="s">
        <v>24</v>
      </c>
      <c r="B156" s="21">
        <v>109362084.23</v>
      </c>
      <c r="C156" s="21">
        <v>18313519.600000001</v>
      </c>
      <c r="D156" s="61">
        <v>15789190.050000001</v>
      </c>
      <c r="E156" s="17">
        <f t="shared" si="13"/>
        <v>16.745766806606152</v>
      </c>
      <c r="F156" s="17">
        <f t="shared" si="14"/>
        <v>115.98770767852022</v>
      </c>
    </row>
    <row r="157" spans="1:6" s="18" customFormat="1" ht="14.25" customHeight="1">
      <c r="A157" s="9" t="s">
        <v>25</v>
      </c>
      <c r="B157" s="55">
        <v>88305963.510000005</v>
      </c>
      <c r="C157" s="55">
        <v>11743547.310000001</v>
      </c>
      <c r="D157" s="56">
        <v>14437770.060000001</v>
      </c>
      <c r="E157" s="17">
        <f t="shared" si="13"/>
        <v>13.298702424180139</v>
      </c>
      <c r="F157" s="17">
        <f t="shared" si="14"/>
        <v>81.339065944370631</v>
      </c>
    </row>
    <row r="158" spans="1:6" s="18" customFormat="1">
      <c r="A158" s="9" t="s">
        <v>26</v>
      </c>
      <c r="B158" s="57">
        <v>3380820</v>
      </c>
      <c r="C158" s="57">
        <v>609554.17000000004</v>
      </c>
      <c r="D158" s="56">
        <v>307045.31</v>
      </c>
      <c r="E158" s="17">
        <f t="shared" si="13"/>
        <v>18.02977295449033</v>
      </c>
      <c r="F158" s="17">
        <f t="shared" si="14"/>
        <v>198.52254704688374</v>
      </c>
    </row>
    <row r="159" spans="1:6" s="18" customFormat="1">
      <c r="A159" s="9" t="s">
        <v>27</v>
      </c>
      <c r="B159" s="57">
        <f>B156-B157-B158</f>
        <v>17675300.719999999</v>
      </c>
      <c r="C159" s="57">
        <f>C156-C157-C158</f>
        <v>5960418.120000001</v>
      </c>
      <c r="D159" s="57">
        <v>0</v>
      </c>
      <c r="E159" s="17">
        <f t="shared" si="13"/>
        <v>33.721735287115393</v>
      </c>
      <c r="F159" s="17" t="e">
        <f t="shared" si="14"/>
        <v>#DIV/0!</v>
      </c>
    </row>
    <row r="160" spans="1:6" s="18" customFormat="1">
      <c r="A160" s="10" t="s">
        <v>28</v>
      </c>
      <c r="B160" s="58">
        <v>2317100</v>
      </c>
      <c r="C160" s="21">
        <v>290105.96000000002</v>
      </c>
      <c r="D160" s="17">
        <v>182664.62</v>
      </c>
      <c r="E160" s="17">
        <f t="shared" si="13"/>
        <v>12.5202175132709</v>
      </c>
      <c r="F160" s="17">
        <f t="shared" si="14"/>
        <v>158.81891085422018</v>
      </c>
    </row>
    <row r="161" spans="1:6" s="18" customFormat="1">
      <c r="A161" s="10" t="s">
        <v>29</v>
      </c>
      <c r="B161" s="4">
        <v>12773243</v>
      </c>
      <c r="C161" s="21">
        <v>1534320.21</v>
      </c>
      <c r="D161" s="59">
        <v>921231.12</v>
      </c>
      <c r="E161" s="17">
        <f t="shared" si="13"/>
        <v>12.011986384350474</v>
      </c>
      <c r="F161" s="17">
        <f t="shared" si="14"/>
        <v>166.55106158376412</v>
      </c>
    </row>
    <row r="162" spans="1:6" s="18" customFormat="1">
      <c r="A162" s="10" t="s">
        <v>30</v>
      </c>
      <c r="B162" s="60">
        <f>SUM(B163:B167)</f>
        <v>354484853.72000003</v>
      </c>
      <c r="C162" s="60">
        <f>SUM(C163:C167)</f>
        <v>6092365.6900000004</v>
      </c>
      <c r="D162" s="61">
        <f>D164+D165+D166+D167</f>
        <v>1739572.6</v>
      </c>
      <c r="E162" s="17">
        <f t="shared" si="13"/>
        <v>1.7186533151039025</v>
      </c>
      <c r="F162" s="17">
        <f t="shared" si="14"/>
        <v>350.22198498642712</v>
      </c>
    </row>
    <row r="163" spans="1:6" s="18" customFormat="1" hidden="1">
      <c r="A163" s="9" t="s">
        <v>83</v>
      </c>
      <c r="B163" s="22">
        <v>0</v>
      </c>
      <c r="C163" s="22">
        <v>0</v>
      </c>
      <c r="D163" s="3">
        <v>0</v>
      </c>
      <c r="E163" s="17" t="e">
        <f t="shared" si="13"/>
        <v>#DIV/0!</v>
      </c>
      <c r="F163" s="17" t="e">
        <f t="shared" si="14"/>
        <v>#DIV/0!</v>
      </c>
    </row>
    <row r="164" spans="1:6" s="18" customFormat="1" ht="12" customHeight="1">
      <c r="A164" s="9" t="s">
        <v>31</v>
      </c>
      <c r="B164" s="3">
        <v>1219898.67</v>
      </c>
      <c r="C164" s="3">
        <v>0</v>
      </c>
      <c r="D164" s="3">
        <v>0</v>
      </c>
      <c r="E164" s="17">
        <f t="shared" si="13"/>
        <v>0</v>
      </c>
      <c r="F164" s="17" t="e">
        <f t="shared" si="14"/>
        <v>#DIV/0!</v>
      </c>
    </row>
    <row r="165" spans="1:6" s="18" customFormat="1">
      <c r="A165" s="9" t="s">
        <v>32</v>
      </c>
      <c r="B165" s="21">
        <v>348988433.25</v>
      </c>
      <c r="C165" s="21">
        <v>6092365.6900000004</v>
      </c>
      <c r="D165" s="3">
        <v>1739572.6</v>
      </c>
      <c r="E165" s="17">
        <f t="shared" si="13"/>
        <v>1.7457213791483159</v>
      </c>
      <c r="F165" s="17">
        <f t="shared" si="14"/>
        <v>350.22198498642712</v>
      </c>
    </row>
    <row r="166" spans="1:6" s="18" customFormat="1">
      <c r="A166" s="9" t="s">
        <v>53</v>
      </c>
      <c r="B166" s="3">
        <v>4176521.8</v>
      </c>
      <c r="C166" s="3">
        <v>0</v>
      </c>
      <c r="D166" s="3">
        <v>0</v>
      </c>
      <c r="E166" s="17">
        <f t="shared" si="13"/>
        <v>0</v>
      </c>
      <c r="F166" s="17" t="e">
        <f t="shared" si="14"/>
        <v>#DIV/0!</v>
      </c>
    </row>
    <row r="167" spans="1:6" s="18" customFormat="1">
      <c r="A167" s="9" t="s">
        <v>33</v>
      </c>
      <c r="B167" s="3">
        <v>100000</v>
      </c>
      <c r="C167" s="1">
        <v>0</v>
      </c>
      <c r="D167" s="3">
        <v>0</v>
      </c>
      <c r="E167" s="17">
        <f t="shared" si="13"/>
        <v>0</v>
      </c>
      <c r="F167" s="17" t="e">
        <f t="shared" si="14"/>
        <v>#DIV/0!</v>
      </c>
    </row>
    <row r="168" spans="1:6" s="18" customFormat="1">
      <c r="A168" s="10" t="s">
        <v>34</v>
      </c>
      <c r="B168" s="60">
        <f>SUM(B169:B172)</f>
        <v>33513366.089999996</v>
      </c>
      <c r="C168" s="60">
        <f>SUM(C169:C172)</f>
        <v>3658531.48</v>
      </c>
      <c r="D168" s="4">
        <f>D169+D170+D171+D172</f>
        <v>1957585.33</v>
      </c>
      <c r="E168" s="17">
        <f t="shared" si="13"/>
        <v>10.916633889222078</v>
      </c>
      <c r="F168" s="17">
        <f t="shared" si="14"/>
        <v>186.89001311631202</v>
      </c>
    </row>
    <row r="169" spans="1:6" s="18" customFormat="1">
      <c r="A169" s="9" t="s">
        <v>35</v>
      </c>
      <c r="B169" s="3">
        <v>153000</v>
      </c>
      <c r="C169" s="21">
        <v>21497.11</v>
      </c>
      <c r="D169" s="21">
        <v>27527.08</v>
      </c>
      <c r="E169" s="17">
        <f t="shared" si="13"/>
        <v>14.050398692810459</v>
      </c>
      <c r="F169" s="17">
        <f t="shared" si="14"/>
        <v>78.094407398096706</v>
      </c>
    </row>
    <row r="170" spans="1:6" s="18" customFormat="1">
      <c r="A170" s="9" t="s">
        <v>36</v>
      </c>
      <c r="B170" s="21">
        <v>8735161.2599999998</v>
      </c>
      <c r="C170" s="21">
        <v>163994.67000000001</v>
      </c>
      <c r="D170" s="21">
        <v>231396.14</v>
      </c>
      <c r="E170" s="17">
        <f t="shared" si="13"/>
        <v>1.8774086146636293</v>
      </c>
      <c r="F170" s="17">
        <f t="shared" si="14"/>
        <v>70.871826124670875</v>
      </c>
    </row>
    <row r="171" spans="1:6" s="18" customFormat="1">
      <c r="A171" s="9" t="s">
        <v>37</v>
      </c>
      <c r="B171" s="21">
        <v>16108364.710000001</v>
      </c>
      <c r="C171" s="21">
        <v>1447473.7</v>
      </c>
      <c r="D171" s="21">
        <v>750643.6</v>
      </c>
      <c r="E171" s="17">
        <f t="shared" si="13"/>
        <v>8.9858513018482551</v>
      </c>
      <c r="F171" s="17">
        <f t="shared" si="14"/>
        <v>192.8310186085647</v>
      </c>
    </row>
    <row r="172" spans="1:6" s="18" customFormat="1" ht="13.5" customHeight="1">
      <c r="A172" s="9" t="s">
        <v>62</v>
      </c>
      <c r="B172" s="3">
        <v>8516840.1199999992</v>
      </c>
      <c r="C172" s="21">
        <v>2025566</v>
      </c>
      <c r="D172" s="21">
        <v>948018.51</v>
      </c>
      <c r="E172" s="17">
        <f t="shared" si="13"/>
        <v>23.783069441956371</v>
      </c>
      <c r="F172" s="17">
        <f t="shared" si="14"/>
        <v>213.66312773787507</v>
      </c>
    </row>
    <row r="173" spans="1:6" s="18" customFormat="1">
      <c r="A173" s="10" t="s">
        <v>148</v>
      </c>
      <c r="B173" s="4">
        <v>2658548</v>
      </c>
      <c r="C173" s="4">
        <v>0</v>
      </c>
      <c r="D173" s="17">
        <v>0</v>
      </c>
      <c r="E173" s="17">
        <f t="shared" si="13"/>
        <v>0</v>
      </c>
      <c r="F173" s="17" t="e">
        <f t="shared" si="14"/>
        <v>#DIV/0!</v>
      </c>
    </row>
    <row r="174" spans="1:6" s="18" customFormat="1">
      <c r="A174" s="10" t="s">
        <v>38</v>
      </c>
      <c r="B174" s="4">
        <v>627858852.79999995</v>
      </c>
      <c r="C174" s="21">
        <v>82408571.25</v>
      </c>
      <c r="D174" s="61">
        <v>80532470</v>
      </c>
      <c r="E174" s="17">
        <f t="shared" si="13"/>
        <v>13.125333963595583</v>
      </c>
      <c r="F174" s="17">
        <f t="shared" si="14"/>
        <v>102.32962089701209</v>
      </c>
    </row>
    <row r="175" spans="1:6" s="18" customFormat="1">
      <c r="A175" s="9" t="s">
        <v>46</v>
      </c>
      <c r="B175" s="3">
        <v>476483947.56</v>
      </c>
      <c r="C175" s="3">
        <v>81620585.120000005</v>
      </c>
      <c r="D175" s="21">
        <v>61616813.380000003</v>
      </c>
      <c r="E175" s="17">
        <f t="shared" si="13"/>
        <v>17.129765973852066</v>
      </c>
      <c r="F175" s="17">
        <f t="shared" si="14"/>
        <v>132.46479433565281</v>
      </c>
    </row>
    <row r="176" spans="1:6" s="18" customFormat="1">
      <c r="A176" s="9" t="s">
        <v>25</v>
      </c>
      <c r="B176" s="1">
        <v>3435294.89</v>
      </c>
      <c r="C176" s="1">
        <v>383268.38</v>
      </c>
      <c r="D176" s="56">
        <v>267587.78999999998</v>
      </c>
      <c r="E176" s="17">
        <f t="shared" si="13"/>
        <v>11.156782525880915</v>
      </c>
      <c r="F176" s="17">
        <f t="shared" si="14"/>
        <v>143.23089256053129</v>
      </c>
    </row>
    <row r="177" spans="1:6" s="18" customFormat="1">
      <c r="A177" s="10" t="s">
        <v>45</v>
      </c>
      <c r="B177" s="4">
        <v>88010455</v>
      </c>
      <c r="C177" s="21">
        <v>25485469</v>
      </c>
      <c r="D177" s="61">
        <v>14060999.66</v>
      </c>
      <c r="E177" s="17">
        <f t="shared" si="13"/>
        <v>28.95731990023231</v>
      </c>
      <c r="F177" s="17">
        <f t="shared" si="14"/>
        <v>181.2493394228558</v>
      </c>
    </row>
    <row r="178" spans="1:6" s="18" customFormat="1">
      <c r="A178" s="9" t="s">
        <v>46</v>
      </c>
      <c r="B178" s="21">
        <v>86760455</v>
      </c>
      <c r="C178" s="21">
        <v>25177369</v>
      </c>
      <c r="D178" s="21">
        <v>12419002</v>
      </c>
      <c r="E178" s="17">
        <f t="shared" si="13"/>
        <v>29.019406364339606</v>
      </c>
      <c r="F178" s="17">
        <f t="shared" si="14"/>
        <v>202.7326269856467</v>
      </c>
    </row>
    <row r="179" spans="1:6" s="18" customFormat="1" ht="16.5" customHeight="1">
      <c r="A179" s="10" t="s">
        <v>39</v>
      </c>
      <c r="B179" s="54">
        <f>B180+B181+B182+B183</f>
        <v>50460358.489999995</v>
      </c>
      <c r="C179" s="54">
        <f>C180+C181+C182+C183</f>
        <v>2700171.5</v>
      </c>
      <c r="D179" s="60">
        <f>SUM(D180:D183)</f>
        <v>1920572.8800000001</v>
      </c>
      <c r="E179" s="17">
        <f t="shared" si="13"/>
        <v>5.3510747461992523</v>
      </c>
      <c r="F179" s="17">
        <f t="shared" si="14"/>
        <v>140.59198315869168</v>
      </c>
    </row>
    <row r="180" spans="1:6" s="18" customFormat="1">
      <c r="A180" s="9" t="s">
        <v>40</v>
      </c>
      <c r="B180" s="3">
        <v>3366700</v>
      </c>
      <c r="C180" s="21">
        <v>618707.9</v>
      </c>
      <c r="D180" s="21">
        <v>385142.02</v>
      </c>
      <c r="E180" s="17">
        <f t="shared" si="13"/>
        <v>18.377280422966109</v>
      </c>
      <c r="F180" s="17">
        <f t="shared" si="14"/>
        <v>160.6440917560748</v>
      </c>
    </row>
    <row r="181" spans="1:6" s="18" customFormat="1">
      <c r="A181" s="9" t="s">
        <v>41</v>
      </c>
      <c r="B181" s="24">
        <v>9913460.8300000001</v>
      </c>
      <c r="C181" s="21">
        <v>821576</v>
      </c>
      <c r="D181" s="21">
        <v>1425909</v>
      </c>
      <c r="E181" s="17">
        <f t="shared" si="13"/>
        <v>8.2874791567618473</v>
      </c>
      <c r="F181" s="17">
        <f t="shared" si="14"/>
        <v>57.617702111425061</v>
      </c>
    </row>
    <row r="182" spans="1:6" s="18" customFormat="1">
      <c r="A182" s="9" t="s">
        <v>42</v>
      </c>
      <c r="B182" s="3">
        <v>36905197.659999996</v>
      </c>
      <c r="C182" s="21">
        <v>1259887.6000000001</v>
      </c>
      <c r="D182" s="21">
        <v>59971.86</v>
      </c>
      <c r="E182" s="17">
        <f t="shared" si="13"/>
        <v>3.4138486714177381</v>
      </c>
      <c r="F182" s="17">
        <f t="shared" si="14"/>
        <v>2100.7979409009495</v>
      </c>
    </row>
    <row r="183" spans="1:6" s="18" customFormat="1">
      <c r="A183" s="9" t="s">
        <v>54</v>
      </c>
      <c r="B183" s="3">
        <v>275000</v>
      </c>
      <c r="C183" s="3">
        <v>0</v>
      </c>
      <c r="D183" s="21">
        <v>49550</v>
      </c>
      <c r="E183" s="17">
        <f t="shared" si="13"/>
        <v>0</v>
      </c>
      <c r="F183" s="17">
        <f t="shared" si="14"/>
        <v>0</v>
      </c>
    </row>
    <row r="184" spans="1:6" s="18" customFormat="1" ht="13.5" customHeight="1">
      <c r="A184" s="10" t="s">
        <v>43</v>
      </c>
      <c r="B184" s="4">
        <v>22551432</v>
      </c>
      <c r="C184" s="21">
        <v>5738572.1900000004</v>
      </c>
      <c r="D184" s="61">
        <v>4576000</v>
      </c>
      <c r="E184" s="17">
        <f t="shared" si="13"/>
        <v>25.446597759290849</v>
      </c>
      <c r="F184" s="17">
        <f t="shared" si="14"/>
        <v>125.40586079545454</v>
      </c>
    </row>
    <row r="185" spans="1:6" s="18" customFormat="1" ht="0.75" hidden="1" customHeight="1">
      <c r="A185" s="9" t="s">
        <v>66</v>
      </c>
      <c r="B185" s="17">
        <v>0</v>
      </c>
      <c r="C185" s="17">
        <v>0</v>
      </c>
      <c r="D185" s="22">
        <v>0</v>
      </c>
      <c r="E185" s="17" t="e">
        <f t="shared" si="13"/>
        <v>#DIV/0!</v>
      </c>
      <c r="F185" s="17" t="e">
        <f t="shared" si="14"/>
        <v>#DIV/0!</v>
      </c>
    </row>
    <row r="186" spans="1:6" s="18" customFormat="1">
      <c r="A186" s="51" t="s">
        <v>64</v>
      </c>
      <c r="B186" s="17">
        <f>B185+B184+B179+B177+B174+B173+B168+B162+B161+B160+B156</f>
        <v>1303990293.3299999</v>
      </c>
      <c r="C186" s="17">
        <f>C156+C160+C161+C162+C168+C174+C177+C179+C184+C185</f>
        <v>146221626.88</v>
      </c>
      <c r="D186" s="17">
        <f>D156+D160+D161+D162+D168+D174+D177+D179+D184+D185</f>
        <v>121680286.25999999</v>
      </c>
      <c r="E186" s="17">
        <f t="shared" si="13"/>
        <v>11.21339841469171</v>
      </c>
      <c r="F186" s="17">
        <f t="shared" si="14"/>
        <v>120.16870717049544</v>
      </c>
    </row>
    <row r="187" spans="1:6" s="18" customFormat="1">
      <c r="A187" s="9" t="s">
        <v>44</v>
      </c>
      <c r="B187" s="11">
        <f>B154-B186</f>
        <v>0</v>
      </c>
      <c r="C187" s="11">
        <f>C154-C186</f>
        <v>-38917729.189999998</v>
      </c>
      <c r="D187" s="11">
        <f>D154-D186</f>
        <v>-5473431.2300000042</v>
      </c>
      <c r="E187" s="22"/>
      <c r="F187" s="22"/>
    </row>
    <row r="188" spans="1:6">
      <c r="A188" s="62"/>
      <c r="B188" s="63"/>
      <c r="C188" s="81"/>
      <c r="D188" s="63"/>
      <c r="E188" s="13"/>
      <c r="F188" s="13"/>
    </row>
    <row r="189" spans="1:6">
      <c r="A189" s="85" t="s">
        <v>133</v>
      </c>
      <c r="B189" s="85"/>
      <c r="C189" s="85"/>
      <c r="D189" s="85"/>
      <c r="E189" s="85"/>
      <c r="F189" s="85"/>
    </row>
    <row r="193" spans="2:3">
      <c r="B193" s="64"/>
      <c r="C193" s="82"/>
    </row>
  </sheetData>
  <mergeCells count="3">
    <mergeCell ref="A1:F1"/>
    <mergeCell ref="E2:F2"/>
    <mergeCell ref="A189:F189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01.02.2026</vt:lpstr>
      <vt:lpstr>'01.02.2026'!Область_печати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2026-03-04T08:11:11Z</cp:lastPrinted>
  <dcterms:created xsi:type="dcterms:W3CDTF">2006-03-13T07:15:44Z</dcterms:created>
  <dcterms:modified xsi:type="dcterms:W3CDTF">2026-03-12T05:08:40Z</dcterms:modified>
</cp:coreProperties>
</file>