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оперативка!$A$2:$Y$230</definedName>
  </definedNames>
  <calcPr calcId="145621" refMode="R1C1"/>
</workbook>
</file>

<file path=xl/calcChain.xml><?xml version="1.0" encoding="utf-8"?>
<calcChain xmlns="http://schemas.openxmlformats.org/spreadsheetml/2006/main">
  <c r="C44" i="1" l="1"/>
  <c r="E86" i="1"/>
  <c r="B44" i="1"/>
  <c r="D39" i="1"/>
  <c r="D41" i="1"/>
  <c r="D43" i="1"/>
  <c r="K86" i="1" l="1"/>
  <c r="F86" i="1"/>
  <c r="G86" i="1"/>
  <c r="H86" i="1"/>
  <c r="I86" i="1"/>
  <c r="J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7" i="1" l="1"/>
  <c r="D30" i="1" l="1"/>
  <c r="D31" i="1"/>
  <c r="D32" i="1"/>
  <c r="D15" i="1"/>
  <c r="D16" i="1"/>
  <c r="D17" i="1"/>
  <c r="D18" i="1"/>
  <c r="D19" i="1"/>
  <c r="D20" i="1"/>
  <c r="D21" i="1"/>
  <c r="D22" i="1"/>
  <c r="D23" i="1"/>
  <c r="D24" i="1"/>
  <c r="D27" i="1"/>
  <c r="D33" i="1"/>
  <c r="D34" i="1"/>
  <c r="D37" i="1"/>
  <c r="C10" i="1"/>
  <c r="C8" i="1"/>
  <c r="I62" i="1" l="1"/>
  <c r="J62" i="1"/>
  <c r="L62" i="1"/>
  <c r="M62" i="1"/>
  <c r="P62" i="1"/>
  <c r="R62" i="1"/>
  <c r="S62" i="1"/>
  <c r="W62" i="1"/>
  <c r="X62" i="1"/>
  <c r="Y62" i="1"/>
  <c r="H62" i="1"/>
  <c r="G62" i="1"/>
  <c r="C68" i="1"/>
  <c r="C67" i="1"/>
  <c r="C41" i="1" l="1"/>
  <c r="S26" i="1" l="1"/>
  <c r="F62" i="1" l="1"/>
  <c r="C62" i="1" s="1"/>
  <c r="B26" i="1" l="1"/>
  <c r="V26" i="1" l="1"/>
  <c r="N26" i="1"/>
  <c r="L26" i="1"/>
  <c r="I26" i="1"/>
  <c r="C42" i="1" l="1"/>
  <c r="D11" i="1" l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C48" i="1"/>
  <c r="C47" i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C15" i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C26" i="1"/>
  <c r="D26" i="1" s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D9" i="1" s="1"/>
  <c r="C24" i="1"/>
  <c r="C29" i="1"/>
  <c r="D29" i="1" s="1"/>
  <c r="C182" i="1"/>
  <c r="D182" i="1" s="1"/>
  <c r="D7" i="1"/>
  <c r="C13" i="1"/>
  <c r="D13" i="1" s="1"/>
  <c r="C32" i="1"/>
  <c r="C36" i="1"/>
  <c r="D36" i="1" s="1"/>
  <c r="C34" i="1"/>
  <c r="C59" i="1"/>
  <c r="D143" i="1"/>
  <c r="C159" i="1"/>
  <c r="D159" i="1" s="1"/>
  <c r="D230" i="1"/>
  <c r="C39" i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<sst xmlns="http://schemas.openxmlformats.org/spreadsheetml/2006/main" count="275" uniqueCount="219">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</sst>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C45" sqref="C45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70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customHeight="1" x14ac:dyDescent="0.2">
      <c r="A8" s="11" t="s">
        <v>27</v>
      </c>
      <c r="B8" s="8">
        <v>49534</v>
      </c>
      <c r="C8" s="8">
        <f>SUM(E8:Y8)</f>
        <v>54734.5</v>
      </c>
      <c r="D8" s="15">
        <f t="shared" si="0"/>
        <v>1.1049884927524529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customHeight="1" x14ac:dyDescent="0.2">
      <c r="A9" s="13" t="s">
        <v>28</v>
      </c>
      <c r="B9" s="14">
        <f t="shared" ref="B9:Y9" si="1">B8/B7</f>
        <v>1.029577435513708</v>
      </c>
      <c r="C9" s="14">
        <f t="shared" si="1"/>
        <v>1.1376712186402278</v>
      </c>
      <c r="D9" s="15">
        <f t="shared" si="0"/>
        <v>1.1049884927524527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customHeight="1" x14ac:dyDescent="0.2">
      <c r="A10" s="11" t="s">
        <v>29</v>
      </c>
      <c r="B10" s="8">
        <v>46772</v>
      </c>
      <c r="C10" s="8">
        <f>SUM(E10:Y10)</f>
        <v>53686.400000000001</v>
      </c>
      <c r="D10" s="15">
        <f t="shared" si="0"/>
        <v>1.1478320362610108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customHeight="1" x14ac:dyDescent="0.2">
      <c r="A11" s="11" t="s">
        <v>30</v>
      </c>
      <c r="B11" s="14">
        <v>0.95</v>
      </c>
      <c r="C11" s="15">
        <v>0.99</v>
      </c>
      <c r="D11" s="15">
        <f t="shared" si="0"/>
        <v>1.0421052631578949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customHeight="1" x14ac:dyDescent="0.2">
      <c r="A12" s="13" t="s">
        <v>31</v>
      </c>
      <c r="B12" s="8">
        <v>11649</v>
      </c>
      <c r="C12" s="8">
        <f>SUM(E12:Y12)</f>
        <v>27302</v>
      </c>
      <c r="D12" s="15">
        <f t="shared" si="0"/>
        <v>2.343720491029273</v>
      </c>
      <c r="E12" s="140">
        <v>110</v>
      </c>
      <c r="F12" s="140">
        <v>830</v>
      </c>
      <c r="G12" s="140">
        <v>3010</v>
      </c>
      <c r="H12" s="140">
        <v>2305</v>
      </c>
      <c r="I12" s="140">
        <v>873</v>
      </c>
      <c r="J12" s="140">
        <v>3250</v>
      </c>
      <c r="K12" s="140">
        <v>770</v>
      </c>
      <c r="L12" s="140">
        <v>681</v>
      </c>
      <c r="M12" s="140">
        <v>725</v>
      </c>
      <c r="N12" s="140">
        <v>525</v>
      </c>
      <c r="O12" s="140">
        <v>670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0.23517180118706343</v>
      </c>
      <c r="C13" s="15">
        <f>C12/C8</f>
        <v>0.49880788168339896</v>
      </c>
      <c r="D13" s="15">
        <f t="shared" si="0"/>
        <v>2.1210361070740391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customHeight="1" x14ac:dyDescent="0.2">
      <c r="A14" s="18" t="s">
        <v>33</v>
      </c>
      <c r="B14" s="8">
        <v>5763</v>
      </c>
      <c r="C14" s="23">
        <f t="shared" ref="C14:C19" si="3">SUM(E14:Y14)</f>
        <v>4321</v>
      </c>
      <c r="D14" s="15">
        <f t="shared" si="0"/>
        <v>0.74978309908034013</v>
      </c>
      <c r="E14" s="112">
        <v>75</v>
      </c>
      <c r="F14" s="112">
        <v>186</v>
      </c>
      <c r="G14" s="112">
        <v>1960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/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customHeight="1" x14ac:dyDescent="0.2">
      <c r="A20" s="22" t="s">
        <v>39</v>
      </c>
      <c r="B20" s="23">
        <v>89241</v>
      </c>
      <c r="C20" s="23">
        <f>SUM(E20:Y20)</f>
        <v>81491.5</v>
      </c>
      <c r="D20" s="15">
        <f t="shared" si="0"/>
        <v>0.91316211158548199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2683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6338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33024</v>
      </c>
      <c r="C25" s="23">
        <f>SUM(E25:Y25)</f>
        <v>78934</v>
      </c>
      <c r="D25" s="15">
        <f t="shared" si="0"/>
        <v>2.390201065891473</v>
      </c>
      <c r="E25" s="93">
        <v>7600</v>
      </c>
      <c r="F25" s="93">
        <v>1982</v>
      </c>
      <c r="G25" s="93">
        <v>4437</v>
      </c>
      <c r="H25" s="93">
        <v>4223</v>
      </c>
      <c r="I25" s="93">
        <v>2656</v>
      </c>
      <c r="J25" s="93">
        <v>5900</v>
      </c>
      <c r="K25" s="93">
        <v>2326</v>
      </c>
      <c r="L25" s="93">
        <v>2679</v>
      </c>
      <c r="M25" s="93">
        <v>3919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6300</v>
      </c>
      <c r="X25" s="93">
        <v>5492</v>
      </c>
      <c r="Y25" s="93">
        <v>2070</v>
      </c>
    </row>
    <row r="26" spans="1:26" s="12" customFormat="1" ht="30" customHeight="1" x14ac:dyDescent="0.2">
      <c r="A26" s="18" t="s">
        <v>45</v>
      </c>
      <c r="B26" s="28">
        <f>B25/B20</f>
        <v>0.37005412310485092</v>
      </c>
      <c r="C26" s="28">
        <f>C25/C20</f>
        <v>0.96861635876134322</v>
      </c>
      <c r="D26" s="15">
        <f t="shared" si="0"/>
        <v>2.6174991664311116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0.84157160963244615</v>
      </c>
      <c r="J26" s="116">
        <f t="shared" si="7"/>
        <v>1</v>
      </c>
      <c r="K26" s="116">
        <f t="shared" si="7"/>
        <v>0.9548440065681445</v>
      </c>
      <c r="L26" s="116">
        <f t="shared" si="7"/>
        <v>0.99850913156913901</v>
      </c>
      <c r="M26" s="116">
        <f t="shared" si="7"/>
        <v>0.92669661858595409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0.99400441779741244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customHeight="1" x14ac:dyDescent="0.2">
      <c r="A28" s="25" t="s">
        <v>46</v>
      </c>
      <c r="B28" s="23">
        <v>9562</v>
      </c>
      <c r="C28" s="23">
        <f t="shared" si="8"/>
        <v>65869</v>
      </c>
      <c r="D28" s="15">
        <f t="shared" si="0"/>
        <v>6.8886216272746283</v>
      </c>
      <c r="E28" s="93">
        <v>7600</v>
      </c>
      <c r="F28" s="93">
        <v>1430</v>
      </c>
      <c r="G28" s="93">
        <v>4437</v>
      </c>
      <c r="H28" s="93">
        <v>978</v>
      </c>
      <c r="I28" s="93">
        <v>2656</v>
      </c>
      <c r="J28" s="93">
        <v>5126</v>
      </c>
      <c r="K28" s="93">
        <v>2426</v>
      </c>
      <c r="L28" s="93">
        <v>2679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0.10714805974832196</v>
      </c>
      <c r="C29" s="23">
        <f t="shared" si="8"/>
        <v>17.197020144232731</v>
      </c>
      <c r="D29" s="15">
        <f t="shared" si="0"/>
        <v>160.49772795351109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0.84157160963244615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0.99850913156913901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1.0097822656989586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customHeight="1" x14ac:dyDescent="0.2">
      <c r="A33" s="13" t="s">
        <v>48</v>
      </c>
      <c r="B33" s="23">
        <v>12981</v>
      </c>
      <c r="C33" s="23">
        <f t="shared" si="8"/>
        <v>38098</v>
      </c>
      <c r="D33" s="15">
        <f t="shared" si="0"/>
        <v>2.9349048609506201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2578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0.34110178975924649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0.54114189756507136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22690</v>
      </c>
      <c r="C35" s="23">
        <f>SUM(E35:Y35)</f>
        <v>78589.3</v>
      </c>
      <c r="D35" s="15">
        <f t="shared" si="0"/>
        <v>3.4636095196121639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3343</v>
      </c>
      <c r="L35" s="93">
        <v>3821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0.70363144747562478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0.87330198537095094</v>
      </c>
      <c r="L36" s="115">
        <f t="shared" si="12"/>
        <v>0.80205709487825361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customHeight="1" x14ac:dyDescent="0.2">
      <c r="A38" s="25" t="s">
        <v>51</v>
      </c>
      <c r="B38" s="23">
        <v>24690</v>
      </c>
      <c r="C38" s="23">
        <f>SUM(E38:Y38)</f>
        <v>184284.6</v>
      </c>
      <c r="D38" s="15">
        <f t="shared" si="0"/>
        <v>7.4639368165249094</v>
      </c>
      <c r="E38" s="93">
        <v>9500</v>
      </c>
      <c r="F38" s="93">
        <v>4900</v>
      </c>
      <c r="G38" s="93">
        <v>18940</v>
      </c>
      <c r="H38" s="93">
        <v>9294</v>
      </c>
      <c r="I38" s="93">
        <v>5130</v>
      </c>
      <c r="J38" s="93">
        <v>18200</v>
      </c>
      <c r="K38" s="93">
        <v>7845</v>
      </c>
      <c r="L38" s="93">
        <v>10210</v>
      </c>
      <c r="M38" s="93">
        <v>5772</v>
      </c>
      <c r="N38" s="93">
        <v>4285</v>
      </c>
      <c r="O38" s="93">
        <v>4373</v>
      </c>
      <c r="P38" s="93">
        <v>3815</v>
      </c>
      <c r="Q38" s="93">
        <v>11755</v>
      </c>
      <c r="R38" s="93">
        <v>7759.6</v>
      </c>
      <c r="S38" s="93">
        <v>11577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customHeight="1" x14ac:dyDescent="0.2">
      <c r="A40" s="73" t="s">
        <v>53</v>
      </c>
      <c r="B40" s="23">
        <v>7867</v>
      </c>
      <c r="C40" s="23">
        <f>SUM(E40:Y40)</f>
        <v>164669</v>
      </c>
      <c r="D40" s="15"/>
      <c r="E40" s="93">
        <v>15100</v>
      </c>
      <c r="F40" s="93">
        <v>4800</v>
      </c>
      <c r="G40" s="93">
        <v>17300</v>
      </c>
      <c r="H40" s="93"/>
      <c r="I40" s="93">
        <v>5443</v>
      </c>
      <c r="J40" s="93">
        <v>16900</v>
      </c>
      <c r="K40" s="93">
        <v>4359</v>
      </c>
      <c r="L40" s="93">
        <v>9611</v>
      </c>
      <c r="M40" s="93">
        <v>5848</v>
      </c>
      <c r="N40" s="93">
        <v>3945</v>
      </c>
      <c r="O40" s="93">
        <v>1663</v>
      </c>
      <c r="P40" s="93">
        <v>9060</v>
      </c>
      <c r="Q40" s="93">
        <v>11018</v>
      </c>
      <c r="R40" s="93">
        <v>7526</v>
      </c>
      <c r="S40" s="93">
        <v>8537</v>
      </c>
      <c r="T40" s="93">
        <v>928</v>
      </c>
      <c r="U40" s="93">
        <v>7520</v>
      </c>
      <c r="V40" s="93">
        <v>2943</v>
      </c>
      <c r="W40" s="93">
        <v>4200</v>
      </c>
      <c r="X40" s="93">
        <v>22548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225487</v>
      </c>
      <c r="D41" s="15">
        <f t="shared" si="0"/>
        <v>1.126173685472271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10800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18737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2802</v>
      </c>
      <c r="C42" s="23">
        <f>SUM(E42:Y42)</f>
        <v>161142</v>
      </c>
      <c r="D42" s="15"/>
      <c r="E42" s="134">
        <v>13826</v>
      </c>
      <c r="F42" s="112">
        <v>4315</v>
      </c>
      <c r="G42" s="112">
        <v>14775</v>
      </c>
      <c r="H42" s="112">
        <v>9520</v>
      </c>
      <c r="I42" s="112">
        <v>4689</v>
      </c>
      <c r="J42" s="112">
        <v>12360</v>
      </c>
      <c r="K42" s="112">
        <v>6597</v>
      </c>
      <c r="L42" s="112">
        <v>8302</v>
      </c>
      <c r="M42" s="112">
        <v>6003</v>
      </c>
      <c r="N42" s="112">
        <v>1954</v>
      </c>
      <c r="O42" s="112">
        <v>2899</v>
      </c>
      <c r="P42" s="112">
        <v>4954</v>
      </c>
      <c r="Q42" s="112">
        <v>9555</v>
      </c>
      <c r="R42" s="112">
        <v>9420</v>
      </c>
      <c r="S42" s="112">
        <v>7431</v>
      </c>
      <c r="T42" s="112">
        <v>4014</v>
      </c>
      <c r="U42" s="112">
        <v>8963</v>
      </c>
      <c r="V42" s="112">
        <v>2807</v>
      </c>
      <c r="W42" s="112">
        <v>3243</v>
      </c>
      <c r="X42" s="112">
        <v>17485</v>
      </c>
      <c r="Y42" s="112">
        <v>8030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658</v>
      </c>
      <c r="D43" s="15" t="e">
        <f t="shared" si="0"/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28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1.3994326354482979E-2</v>
      </c>
      <c r="C44" s="32">
        <f>C42/C41</f>
        <v>0.71463986837378657</v>
      </c>
      <c r="D44" s="15"/>
      <c r="E44" s="117">
        <f t="shared" ref="E44:Y44" si="14">E42/E41</f>
        <v>0.85875776397515524</v>
      </c>
      <c r="F44" s="117">
        <f t="shared" si="14"/>
        <v>0.59435261707988984</v>
      </c>
      <c r="G44" s="117">
        <f t="shared" si="14"/>
        <v>0.94705467598230886</v>
      </c>
      <c r="H44" s="117">
        <f t="shared" si="14"/>
        <v>0.70508072878092132</v>
      </c>
      <c r="I44" s="117">
        <f t="shared" si="14"/>
        <v>0.74428571428571433</v>
      </c>
      <c r="J44" s="117">
        <f t="shared" si="14"/>
        <v>0.78736144731812974</v>
      </c>
      <c r="K44" s="117">
        <f t="shared" si="14"/>
        <v>0.60773836941501613</v>
      </c>
      <c r="L44" s="117">
        <f t="shared" si="14"/>
        <v>0.76870370370370367</v>
      </c>
      <c r="M44" s="117">
        <f t="shared" si="14"/>
        <v>0.58743516978177901</v>
      </c>
      <c r="N44" s="117">
        <f t="shared" si="14"/>
        <v>0.51789027299231383</v>
      </c>
      <c r="O44" s="117">
        <f t="shared" si="14"/>
        <v>0.4147946773501216</v>
      </c>
      <c r="P44" s="117">
        <f t="shared" si="14"/>
        <v>0.50040404040404041</v>
      </c>
      <c r="Q44" s="117">
        <f t="shared" si="14"/>
        <v>0.71120208410867136</v>
      </c>
      <c r="R44" s="117">
        <f t="shared" si="14"/>
        <v>0.73034579004496825</v>
      </c>
      <c r="S44" s="117">
        <f t="shared" si="14"/>
        <v>0.6450520833333333</v>
      </c>
      <c r="T44" s="117">
        <f t="shared" si="14"/>
        <v>0.39707191611435355</v>
      </c>
      <c r="U44" s="117">
        <f t="shared" si="14"/>
        <v>0.98472863107009445</v>
      </c>
      <c r="V44" s="117">
        <f t="shared" si="14"/>
        <v>0.84446450060168476</v>
      </c>
      <c r="W44" s="117">
        <f t="shared" si="14"/>
        <v>0.35676567656765679</v>
      </c>
      <c r="X44" s="117">
        <f t="shared" si="14"/>
        <v>0.93318033836793512</v>
      </c>
      <c r="Y44" s="117">
        <f t="shared" si="14"/>
        <v>0.78150851581508518</v>
      </c>
      <c r="Z44" s="21"/>
    </row>
    <row r="45" spans="1:29" s="2" customFormat="1" ht="30" customHeight="1" x14ac:dyDescent="0.25">
      <c r="A45" s="18" t="s">
        <v>159</v>
      </c>
      <c r="B45" s="23">
        <v>890</v>
      </c>
      <c r="C45" s="23">
        <f>SUM(E45:Y45)</f>
        <v>75353</v>
      </c>
      <c r="D45" s="15"/>
      <c r="E45" s="118">
        <v>12900</v>
      </c>
      <c r="F45" s="118">
        <v>2100</v>
      </c>
      <c r="G45" s="118">
        <v>6510</v>
      </c>
      <c r="H45" s="118">
        <v>2922</v>
      </c>
      <c r="I45" s="118">
        <v>1120</v>
      </c>
      <c r="J45" s="118">
        <v>5650</v>
      </c>
      <c r="K45" s="118">
        <v>3640</v>
      </c>
      <c r="L45" s="118">
        <v>3696</v>
      </c>
      <c r="M45" s="118">
        <v>2170</v>
      </c>
      <c r="N45" s="118">
        <v>402</v>
      </c>
      <c r="O45" s="118">
        <v>342</v>
      </c>
      <c r="P45" s="118">
        <v>1209</v>
      </c>
      <c r="Q45" s="118">
        <v>6381</v>
      </c>
      <c r="R45" s="118">
        <v>4980</v>
      </c>
      <c r="S45" s="118">
        <v>3670</v>
      </c>
      <c r="T45" s="118">
        <v>536</v>
      </c>
      <c r="U45" s="118">
        <v>3788</v>
      </c>
      <c r="V45" s="118">
        <v>1118</v>
      </c>
      <c r="W45" s="118">
        <v>1181</v>
      </c>
      <c r="X45" s="118">
        <v>8308</v>
      </c>
      <c r="Y45" s="118">
        <v>2730</v>
      </c>
      <c r="Z45" s="21"/>
    </row>
    <row r="46" spans="1:29" s="2" customFormat="1" ht="30" customHeight="1" x14ac:dyDescent="0.25">
      <c r="A46" s="18" t="s">
        <v>54</v>
      </c>
      <c r="B46" s="23">
        <v>1550</v>
      </c>
      <c r="C46" s="23">
        <f>SUM(E46:Y46)</f>
        <v>69589</v>
      </c>
      <c r="D46" s="15"/>
      <c r="E46" s="93">
        <v>674</v>
      </c>
      <c r="F46" s="93">
        <v>2150</v>
      </c>
      <c r="G46" s="93">
        <v>6620</v>
      </c>
      <c r="H46" s="93">
        <v>6128</v>
      </c>
      <c r="I46" s="93">
        <v>2590</v>
      </c>
      <c r="J46" s="93">
        <v>5490</v>
      </c>
      <c r="K46" s="93">
        <v>1729</v>
      </c>
      <c r="L46" s="93">
        <v>4492</v>
      </c>
      <c r="M46" s="93">
        <v>2145</v>
      </c>
      <c r="N46" s="93">
        <v>1325</v>
      </c>
      <c r="O46" s="93">
        <v>2114</v>
      </c>
      <c r="P46" s="93">
        <v>2965</v>
      </c>
      <c r="Q46" s="93">
        <v>2224</v>
      </c>
      <c r="R46" s="93">
        <v>4090</v>
      </c>
      <c r="S46" s="93">
        <v>2874</v>
      </c>
      <c r="T46" s="93">
        <v>2438</v>
      </c>
      <c r="U46" s="93">
        <v>3782</v>
      </c>
      <c r="V46" s="93">
        <v>1549</v>
      </c>
      <c r="W46" s="93">
        <v>1689</v>
      </c>
      <c r="X46" s="93">
        <v>7776</v>
      </c>
      <c r="Y46" s="93">
        <v>4745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/>
      <c r="E47" s="118">
        <v>370</v>
      </c>
      <c r="F47" s="118"/>
      <c r="G47" s="118">
        <v>245</v>
      </c>
      <c r="H47" s="118">
        <v>400</v>
      </c>
      <c r="I47" s="118"/>
      <c r="J47" s="118"/>
      <c r="K47" s="118"/>
      <c r="L47" s="118"/>
      <c r="M47" s="118">
        <v>132</v>
      </c>
      <c r="N47" s="118"/>
      <c r="O47" s="118"/>
      <c r="P47" s="118">
        <v>100</v>
      </c>
      <c r="Q47" s="118"/>
      <c r="R47" s="118"/>
      <c r="S47" s="118">
        <v>224</v>
      </c>
      <c r="T47" s="118">
        <v>210</v>
      </c>
      <c r="U47" s="118">
        <v>138</v>
      </c>
      <c r="V47" s="118"/>
      <c r="W47" s="118"/>
      <c r="X47" s="118">
        <v>90</v>
      </c>
      <c r="Y47" s="118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/>
      <c r="E48" s="118">
        <v>100</v>
      </c>
      <c r="F48" s="118"/>
      <c r="G48" s="118">
        <v>257</v>
      </c>
      <c r="H48" s="118">
        <v>40</v>
      </c>
      <c r="I48" s="118">
        <v>240</v>
      </c>
      <c r="J48" s="118"/>
      <c r="K48" s="118"/>
      <c r="L48" s="118"/>
      <c r="M48" s="118"/>
      <c r="N48" s="118"/>
      <c r="O48" s="118"/>
      <c r="P48" s="118">
        <v>17</v>
      </c>
      <c r="Q48" s="118"/>
      <c r="R48" s="118"/>
      <c r="S48" s="118"/>
      <c r="T48" s="118"/>
      <c r="U48" s="118">
        <v>5</v>
      </c>
      <c r="V48" s="118"/>
      <c r="W48" s="118"/>
      <c r="X48" s="118">
        <v>240</v>
      </c>
      <c r="Y48" s="118"/>
      <c r="Z48" s="21"/>
    </row>
    <row r="49" spans="1:26" s="2" customFormat="1" ht="30" customHeight="1" x14ac:dyDescent="0.25">
      <c r="A49" s="18" t="s">
        <v>57</v>
      </c>
      <c r="B49" s="23">
        <v>30</v>
      </c>
      <c r="C49" s="23">
        <f>SUM(E49:Y49)</f>
        <v>8866</v>
      </c>
      <c r="D49" s="15"/>
      <c r="E49" s="93">
        <v>252</v>
      </c>
      <c r="F49" s="93">
        <v>65</v>
      </c>
      <c r="G49" s="93">
        <v>575</v>
      </c>
      <c r="H49" s="93">
        <v>408</v>
      </c>
      <c r="I49" s="93">
        <v>338</v>
      </c>
      <c r="J49" s="93">
        <v>640</v>
      </c>
      <c r="K49" s="93">
        <v>50</v>
      </c>
      <c r="L49" s="93">
        <v>305</v>
      </c>
      <c r="M49" s="93">
        <v>1547</v>
      </c>
      <c r="N49" s="93">
        <v>15</v>
      </c>
      <c r="O49" s="93">
        <v>155</v>
      </c>
      <c r="P49" s="93"/>
      <c r="Q49" s="93">
        <v>530</v>
      </c>
      <c r="R49" s="93">
        <v>350</v>
      </c>
      <c r="S49" s="93">
        <v>803</v>
      </c>
      <c r="T49" s="93">
        <v>735</v>
      </c>
      <c r="U49" s="93">
        <v>447</v>
      </c>
      <c r="V49" s="93">
        <v>40</v>
      </c>
      <c r="W49" s="93">
        <v>110</v>
      </c>
      <c r="X49" s="93">
        <v>1401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/>
      <c r="E51" s="118">
        <v>4500</v>
      </c>
      <c r="F51" s="118">
        <v>8625</v>
      </c>
      <c r="G51" s="118">
        <v>13639</v>
      </c>
      <c r="H51" s="118">
        <v>18037</v>
      </c>
      <c r="I51" s="118">
        <v>7328</v>
      </c>
      <c r="J51" s="118">
        <v>15300</v>
      </c>
      <c r="K51" s="118">
        <v>13323.7</v>
      </c>
      <c r="L51" s="118">
        <v>7671</v>
      </c>
      <c r="M51" s="118">
        <v>15259</v>
      </c>
      <c r="N51" s="118">
        <v>4040</v>
      </c>
      <c r="O51" s="118">
        <v>5153</v>
      </c>
      <c r="P51" s="118">
        <v>12690</v>
      </c>
      <c r="Q51" s="118">
        <v>15214</v>
      </c>
      <c r="R51" s="118">
        <v>16300</v>
      </c>
      <c r="S51" s="118">
        <v>8142</v>
      </c>
      <c r="T51" s="118">
        <v>10362</v>
      </c>
      <c r="U51" s="118">
        <v>9650</v>
      </c>
      <c r="V51" s="118">
        <v>5714</v>
      </c>
      <c r="W51" s="118">
        <v>9526</v>
      </c>
      <c r="X51" s="118">
        <v>24532</v>
      </c>
      <c r="Y51" s="118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/>
      <c r="E52" s="118">
        <v>600</v>
      </c>
      <c r="F52" s="118">
        <v>8625</v>
      </c>
      <c r="G52" s="118">
        <v>11284</v>
      </c>
      <c r="H52" s="118">
        <v>4265</v>
      </c>
      <c r="I52" s="118">
        <v>5762</v>
      </c>
      <c r="J52" s="118">
        <v>6900</v>
      </c>
      <c r="K52" s="118">
        <v>12570.7</v>
      </c>
      <c r="L52" s="118">
        <v>2000</v>
      </c>
      <c r="M52" s="118">
        <v>11624</v>
      </c>
      <c r="N52" s="118">
        <v>4040</v>
      </c>
      <c r="O52" s="118">
        <v>4249</v>
      </c>
      <c r="P52" s="118">
        <v>12690</v>
      </c>
      <c r="Q52" s="118">
        <v>15214</v>
      </c>
      <c r="R52" s="118">
        <v>11235</v>
      </c>
      <c r="S52" s="118">
        <v>915</v>
      </c>
      <c r="T52" s="118">
        <v>3778</v>
      </c>
      <c r="U52" s="118">
        <v>2502</v>
      </c>
      <c r="V52" s="118">
        <v>5714</v>
      </c>
      <c r="W52" s="118">
        <v>9526</v>
      </c>
      <c r="X52" s="118">
        <v>24532</v>
      </c>
      <c r="Y52" s="118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/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/>
      <c r="C54" s="23">
        <f t="shared" si="15"/>
        <v>448</v>
      </c>
      <c r="D54" s="15"/>
      <c r="E54" s="118">
        <v>42</v>
      </c>
      <c r="F54" s="118"/>
      <c r="G54" s="118">
        <v>150</v>
      </c>
      <c r="H54" s="118">
        <v>7</v>
      </c>
      <c r="I54" s="118"/>
      <c r="J54" s="118">
        <v>20</v>
      </c>
      <c r="K54" s="118">
        <v>60</v>
      </c>
      <c r="L54" s="118">
        <v>68</v>
      </c>
      <c r="M54" s="118"/>
      <c r="N54" s="118"/>
      <c r="O54" s="118"/>
      <c r="P54" s="118">
        <v>28</v>
      </c>
      <c r="Q54" s="118"/>
      <c r="R54" s="118">
        <v>10</v>
      </c>
      <c r="S54" s="118"/>
      <c r="T54" s="118"/>
      <c r="U54" s="118">
        <v>40</v>
      </c>
      <c r="V54" s="118"/>
      <c r="W54" s="118"/>
      <c r="X54" s="118">
        <v>23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0</v>
      </c>
      <c r="C55" s="15">
        <f>C54/C53</f>
        <v>8.1188836534976438E-2</v>
      </c>
      <c r="D55" s="15"/>
      <c r="E55" s="117">
        <f t="shared" ref="E55:X55" si="16">E54/E53</f>
        <v>0.42857142857142855</v>
      </c>
      <c r="F55" s="117">
        <f t="shared" si="16"/>
        <v>0</v>
      </c>
      <c r="G55" s="117">
        <f t="shared" si="16"/>
        <v>0.22255192878338279</v>
      </c>
      <c r="H55" s="117">
        <f t="shared" si="16"/>
        <v>1.9390581717451522E-2</v>
      </c>
      <c r="I55" s="117">
        <f t="shared" si="16"/>
        <v>0</v>
      </c>
      <c r="J55" s="117">
        <f t="shared" si="16"/>
        <v>0.12738853503184713</v>
      </c>
      <c r="K55" s="117">
        <f t="shared" si="16"/>
        <v>6.4864864864864868E-2</v>
      </c>
      <c r="L55" s="117">
        <f t="shared" si="16"/>
        <v>8.8082901554404139E-2</v>
      </c>
      <c r="M55" s="117">
        <f t="shared" si="16"/>
        <v>0</v>
      </c>
      <c r="N55" s="117">
        <f t="shared" si="16"/>
        <v>0</v>
      </c>
      <c r="O55" s="117">
        <f t="shared" si="16"/>
        <v>0</v>
      </c>
      <c r="P55" s="117">
        <f t="shared" si="16"/>
        <v>0.11155378486055777</v>
      </c>
      <c r="Q55" s="117">
        <f t="shared" si="16"/>
        <v>0</v>
      </c>
      <c r="R55" s="117">
        <f t="shared" si="16"/>
        <v>2.2075055187637971E-2</v>
      </c>
      <c r="S55" s="117">
        <f t="shared" si="16"/>
        <v>0</v>
      </c>
      <c r="T55" s="117">
        <f t="shared" si="16"/>
        <v>0</v>
      </c>
      <c r="U55" s="117">
        <f t="shared" si="16"/>
        <v>0.34782608695652173</v>
      </c>
      <c r="V55" s="117">
        <f t="shared" si="16"/>
        <v>0</v>
      </c>
      <c r="W55" s="117">
        <f t="shared" si="16"/>
        <v>0</v>
      </c>
      <c r="X55" s="117">
        <f t="shared" si="16"/>
        <v>6.5902578796561598E-2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/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/>
      <c r="C58" s="27">
        <f t="shared" si="15"/>
        <v>95</v>
      </c>
      <c r="D58" s="15"/>
      <c r="E58" s="93"/>
      <c r="F58" s="93"/>
      <c r="G58" s="93"/>
      <c r="H58" s="93"/>
      <c r="I58" s="93"/>
      <c r="J58" s="93"/>
      <c r="K58" s="93">
        <v>7</v>
      </c>
      <c r="L58" s="93">
        <v>30</v>
      </c>
      <c r="M58" s="93"/>
      <c r="N58" s="122"/>
      <c r="O58" s="93"/>
      <c r="P58" s="93"/>
      <c r="Q58" s="93"/>
      <c r="R58" s="93"/>
      <c r="S58" s="93">
        <v>10</v>
      </c>
      <c r="T58" s="93"/>
      <c r="U58" s="93"/>
      <c r="V58" s="93"/>
      <c r="W58" s="93"/>
      <c r="X58" s="93">
        <v>48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0</v>
      </c>
      <c r="C59" s="9">
        <f>C58/C57</f>
        <v>0.1130952380952381</v>
      </c>
      <c r="D59" s="15"/>
      <c r="E59" s="115">
        <f>E58/E57</f>
        <v>0</v>
      </c>
      <c r="F59" s="115">
        <f t="shared" ref="F59:Y59" si="17">F58/F57</f>
        <v>0</v>
      </c>
      <c r="G59" s="115">
        <f t="shared" si="17"/>
        <v>0</v>
      </c>
      <c r="H59" s="115"/>
      <c r="I59" s="115">
        <f t="shared" si="17"/>
        <v>0</v>
      </c>
      <c r="J59" s="115">
        <f t="shared" si="17"/>
        <v>0</v>
      </c>
      <c r="K59" s="115">
        <f t="shared" si="17"/>
        <v>5.8823529411764705E-2</v>
      </c>
      <c r="L59" s="115">
        <f t="shared" si="17"/>
        <v>0.42857142857142855</v>
      </c>
      <c r="M59" s="115">
        <f t="shared" si="17"/>
        <v>0</v>
      </c>
      <c r="N59" s="115">
        <f t="shared" si="17"/>
        <v>0</v>
      </c>
      <c r="O59" s="115">
        <f t="shared" si="17"/>
        <v>0</v>
      </c>
      <c r="P59" s="115">
        <f t="shared" si="17"/>
        <v>0</v>
      </c>
      <c r="Q59" s="115"/>
      <c r="R59" s="115">
        <f t="shared" si="17"/>
        <v>0</v>
      </c>
      <c r="S59" s="115">
        <f t="shared" si="17"/>
        <v>0.2857142857142857</v>
      </c>
      <c r="T59" s="115">
        <f t="shared" si="17"/>
        <v>0</v>
      </c>
      <c r="U59" s="115"/>
      <c r="V59" s="115"/>
      <c r="W59" s="115">
        <f t="shared" si="17"/>
        <v>0</v>
      </c>
      <c r="X59" s="115">
        <f t="shared" si="17"/>
        <v>0.82758620689655171</v>
      </c>
      <c r="Y59" s="115">
        <f t="shared" si="17"/>
        <v>0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580.5</v>
      </c>
      <c r="D60" s="15"/>
      <c r="E60" s="93"/>
      <c r="F60" s="93"/>
      <c r="G60" s="93">
        <v>520</v>
      </c>
      <c r="H60" s="122"/>
      <c r="I60" s="93"/>
      <c r="J60" s="93"/>
      <c r="K60" s="93"/>
      <c r="L60" s="93">
        <v>6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10602</v>
      </c>
      <c r="D62" s="15"/>
      <c r="E62" s="118"/>
      <c r="F62" s="118">
        <f>F64+F67+F68+F70+F74+F73+F75</f>
        <v>300</v>
      </c>
      <c r="G62" s="118">
        <f>G64+G67+G68+G70+G74+G73+G75</f>
        <v>470</v>
      </c>
      <c r="H62" s="118">
        <f>H64+H67+H68+H70+H74+H73+H75</f>
        <v>926</v>
      </c>
      <c r="I62" s="118">
        <f t="shared" ref="I62:Y62" si="18">I64+I67+I68+I70+I74+I73+I75</f>
        <v>700</v>
      </c>
      <c r="J62" s="118">
        <f t="shared" si="18"/>
        <v>3677</v>
      </c>
      <c r="K62" s="118"/>
      <c r="L62" s="118">
        <f t="shared" si="18"/>
        <v>200</v>
      </c>
      <c r="M62" s="118">
        <f t="shared" si="18"/>
        <v>1115</v>
      </c>
      <c r="N62" s="118"/>
      <c r="O62" s="118"/>
      <c r="P62" s="118">
        <f t="shared" si="18"/>
        <v>147</v>
      </c>
      <c r="Q62" s="118"/>
      <c r="R62" s="118">
        <f t="shared" si="18"/>
        <v>240</v>
      </c>
      <c r="S62" s="118">
        <f t="shared" si="18"/>
        <v>620</v>
      </c>
      <c r="T62" s="118"/>
      <c r="U62" s="118"/>
      <c r="V62" s="118"/>
      <c r="W62" s="118">
        <f t="shared" si="18"/>
        <v>580</v>
      </c>
      <c r="X62" s="118">
        <f t="shared" si="18"/>
        <v>1277</v>
      </c>
      <c r="Y62" s="118">
        <f t="shared" si="18"/>
        <v>350</v>
      </c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21"/>
    </row>
    <row r="64" spans="1:26" s="2" customFormat="1" ht="30" customHeight="1" x14ac:dyDescent="0.25">
      <c r="A64" s="18" t="s">
        <v>62</v>
      </c>
      <c r="B64" s="23"/>
      <c r="C64" s="27">
        <f t="shared" si="15"/>
        <v>625</v>
      </c>
      <c r="D64" s="15"/>
      <c r="E64" s="118"/>
      <c r="F64" s="118"/>
      <c r="G64" s="118">
        <v>280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195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19">SUM(E65:Y65)</f>
        <v>0</v>
      </c>
      <c r="D65" s="15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19"/>
        <v>0</v>
      </c>
      <c r="D66" s="15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/>
      <c r="C67" s="23">
        <f>SUM(E67:Y67)</f>
        <v>4549</v>
      </c>
      <c r="D67" s="15"/>
      <c r="E67" s="109"/>
      <c r="F67" s="109">
        <v>300</v>
      </c>
      <c r="G67" s="109">
        <v>150</v>
      </c>
      <c r="H67" s="109">
        <v>60</v>
      </c>
      <c r="I67" s="109"/>
      <c r="J67" s="109">
        <v>1350</v>
      </c>
      <c r="K67" s="109"/>
      <c r="L67" s="109">
        <v>200</v>
      </c>
      <c r="M67" s="109"/>
      <c r="N67" s="109"/>
      <c r="O67" s="109"/>
      <c r="P67" s="109">
        <v>147</v>
      </c>
      <c r="Q67" s="109"/>
      <c r="R67" s="109">
        <v>185</v>
      </c>
      <c r="S67" s="109">
        <v>620</v>
      </c>
      <c r="T67" s="109"/>
      <c r="U67" s="109"/>
      <c r="V67" s="109"/>
      <c r="W67" s="109">
        <v>580</v>
      </c>
      <c r="X67" s="109">
        <v>807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65</v>
      </c>
      <c r="C68" s="23">
        <f>SUM(E68:Y68)</f>
        <v>3171</v>
      </c>
      <c r="D68" s="15"/>
      <c r="E68" s="109"/>
      <c r="F68" s="109"/>
      <c r="G68" s="109"/>
      <c r="H68" s="109">
        <v>629</v>
      </c>
      <c r="I68" s="109">
        <v>700</v>
      </c>
      <c r="J68" s="109">
        <v>527</v>
      </c>
      <c r="K68" s="109"/>
      <c r="L68" s="109"/>
      <c r="M68" s="109">
        <v>1115</v>
      </c>
      <c r="N68" s="109"/>
      <c r="O68" s="109"/>
      <c r="P68" s="109"/>
      <c r="Q68" s="109"/>
      <c r="R68" s="109">
        <v>20</v>
      </c>
      <c r="S68" s="109"/>
      <c r="T68" s="109">
        <v>180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/>
      <c r="C69" s="23">
        <f t="shared" si="19"/>
        <v>465</v>
      </c>
      <c r="D69" s="15"/>
      <c r="E69" s="109"/>
      <c r="F69" s="109"/>
      <c r="G69" s="109">
        <v>15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>
        <v>190</v>
      </c>
      <c r="V69" s="109"/>
      <c r="W69" s="109"/>
      <c r="X69" s="109">
        <v>140</v>
      </c>
      <c r="Y69" s="109">
        <v>120</v>
      </c>
      <c r="Z69" s="21"/>
    </row>
    <row r="70" spans="1:26" s="2" customFormat="1" ht="30" customHeight="1" x14ac:dyDescent="0.25">
      <c r="A70" s="18" t="s">
        <v>68</v>
      </c>
      <c r="B70" s="23"/>
      <c r="C70" s="23">
        <f t="shared" si="19"/>
        <v>2475</v>
      </c>
      <c r="D70" s="15"/>
      <c r="E70" s="109"/>
      <c r="F70" s="109"/>
      <c r="G70" s="109"/>
      <c r="H70" s="109"/>
      <c r="I70" s="109"/>
      <c r="J70" s="109">
        <v>1800</v>
      </c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>
        <v>235</v>
      </c>
      <c r="V70" s="109"/>
      <c r="W70" s="109"/>
      <c r="X70" s="109">
        <v>240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135</v>
      </c>
      <c r="C71" s="23">
        <f t="shared" si="19"/>
        <v>9743</v>
      </c>
      <c r="D71" s="15"/>
      <c r="E71" s="109">
        <v>53</v>
      </c>
      <c r="F71" s="109"/>
      <c r="G71" s="109">
        <v>1840</v>
      </c>
      <c r="H71" s="109">
        <v>237</v>
      </c>
      <c r="I71" s="109">
        <v>133</v>
      </c>
      <c r="J71" s="109">
        <v>980</v>
      </c>
      <c r="K71" s="109"/>
      <c r="L71" s="109">
        <v>732</v>
      </c>
      <c r="M71" s="109">
        <v>30</v>
      </c>
      <c r="N71" s="109">
        <v>240</v>
      </c>
      <c r="O71" s="109">
        <v>170</v>
      </c>
      <c r="P71" s="109">
        <v>376</v>
      </c>
      <c r="Q71" s="109">
        <v>190</v>
      </c>
      <c r="R71" s="109"/>
      <c r="S71" s="109">
        <v>214</v>
      </c>
      <c r="T71" s="109">
        <v>270</v>
      </c>
      <c r="U71" s="109">
        <v>361</v>
      </c>
      <c r="V71" s="109">
        <v>35</v>
      </c>
      <c r="W71" s="109">
        <v>100</v>
      </c>
      <c r="X71" s="109">
        <v>3092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114</v>
      </c>
      <c r="C72" s="23">
        <f t="shared" si="19"/>
        <v>2590</v>
      </c>
      <c r="D72" s="15"/>
      <c r="E72" s="109"/>
      <c r="F72" s="109">
        <v>165</v>
      </c>
      <c r="G72" s="109"/>
      <c r="H72" s="109">
        <v>670</v>
      </c>
      <c r="I72" s="109">
        <v>33</v>
      </c>
      <c r="J72" s="35">
        <v>360</v>
      </c>
      <c r="K72" s="109"/>
      <c r="L72" s="109">
        <v>90</v>
      </c>
      <c r="M72" s="109">
        <v>50</v>
      </c>
      <c r="N72" s="109"/>
      <c r="O72" s="109"/>
      <c r="P72" s="174">
        <v>150</v>
      </c>
      <c r="Q72" s="109"/>
      <c r="R72" s="109">
        <v>13</v>
      </c>
      <c r="S72" s="109">
        <v>126</v>
      </c>
      <c r="T72" s="109"/>
      <c r="U72" s="109"/>
      <c r="V72" s="109">
        <v>17</v>
      </c>
      <c r="W72" s="109">
        <v>216</v>
      </c>
      <c r="X72" s="109">
        <v>40</v>
      </c>
      <c r="Y72" s="109">
        <v>660</v>
      </c>
      <c r="Z72" s="21"/>
    </row>
    <row r="73" spans="1:26" s="2" customFormat="1" ht="30" customHeight="1" x14ac:dyDescent="0.25">
      <c r="A73" s="18" t="s">
        <v>71</v>
      </c>
      <c r="B73" s="23"/>
      <c r="C73" s="23">
        <f t="shared" si="19"/>
        <v>40</v>
      </c>
      <c r="D73" s="15"/>
      <c r="E73" s="109"/>
      <c r="F73" s="109"/>
      <c r="G73" s="109">
        <v>40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/>
      <c r="S73" s="109"/>
      <c r="T73" s="109"/>
      <c r="U73" s="109"/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/>
      <c r="C74" s="23">
        <f t="shared" si="19"/>
        <v>115</v>
      </c>
      <c r="D74" s="15"/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/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/>
      <c r="C75" s="23">
        <f t="shared" si="19"/>
        <v>237</v>
      </c>
      <c r="D75" s="15"/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customHeight="1" x14ac:dyDescent="0.25">
      <c r="A76" s="18" t="s">
        <v>74</v>
      </c>
      <c r="B76" s="23"/>
      <c r="C76" s="23">
        <f t="shared" si="19"/>
        <v>29.4</v>
      </c>
      <c r="D76" s="15"/>
      <c r="E76" s="109"/>
      <c r="F76" s="109">
        <v>1</v>
      </c>
      <c r="G76" s="109">
        <v>8</v>
      </c>
      <c r="H76" s="109">
        <v>2</v>
      </c>
      <c r="I76" s="109">
        <v>2.9</v>
      </c>
      <c r="J76" s="109"/>
      <c r="K76" s="109">
        <v>0.5</v>
      </c>
      <c r="L76" s="109"/>
      <c r="M76" s="109">
        <v>3</v>
      </c>
      <c r="N76" s="109">
        <v>1.2</v>
      </c>
      <c r="O76" s="109">
        <v>0.5</v>
      </c>
      <c r="P76" s="175"/>
      <c r="Q76" s="175"/>
      <c r="R76" s="109"/>
      <c r="S76" s="109">
        <v>2</v>
      </c>
      <c r="T76" s="109"/>
      <c r="U76" s="109"/>
      <c r="V76" s="109">
        <v>0.5</v>
      </c>
      <c r="W76" s="109">
        <v>0.8</v>
      </c>
      <c r="X76" s="109"/>
      <c r="Y76" s="109">
        <v>7</v>
      </c>
      <c r="Z76" s="21"/>
    </row>
    <row r="77" spans="1:26" s="2" customFormat="1" ht="30" customHeight="1" x14ac:dyDescent="0.25">
      <c r="A77" s="18" t="s">
        <v>75</v>
      </c>
      <c r="B77" s="23"/>
      <c r="C77" s="19">
        <f t="shared" si="19"/>
        <v>113</v>
      </c>
      <c r="D77" s="15"/>
      <c r="E77" s="109"/>
      <c r="F77" s="109"/>
      <c r="G77" s="109"/>
      <c r="H77" s="109">
        <v>20</v>
      </c>
      <c r="I77" s="109"/>
      <c r="J77" s="109"/>
      <c r="K77" s="109"/>
      <c r="L77" s="109"/>
      <c r="M77" s="109"/>
      <c r="N77" s="109"/>
      <c r="O77" s="109"/>
      <c r="P77" s="175"/>
      <c r="Q77" s="175"/>
      <c r="R77" s="109">
        <v>36</v>
      </c>
      <c r="S77" s="109">
        <v>15</v>
      </c>
      <c r="T77" s="109"/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19"/>
        <v>0</v>
      </c>
      <c r="D78" s="15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/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4</v>
      </c>
      <c r="P79" s="175"/>
      <c r="Q79" s="175"/>
      <c r="R79" s="109">
        <v>36</v>
      </c>
      <c r="S79" s="109">
        <v>15.7</v>
      </c>
      <c r="T79" s="109">
        <v>3.2</v>
      </c>
      <c r="U79" s="109"/>
      <c r="V79" s="109"/>
      <c r="W79" s="109">
        <v>42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customHeight="1" x14ac:dyDescent="0.25">
      <c r="A86" s="13" t="s">
        <v>80</v>
      </c>
      <c r="B86" s="39"/>
      <c r="C86" s="39">
        <f>SUM(E86:Y86)</f>
        <v>4533</v>
      </c>
      <c r="D86" s="15"/>
      <c r="E86" s="152">
        <f>(E42-E87)</f>
        <v>200</v>
      </c>
      <c r="F86" s="152">
        <f t="shared" ref="F86:Y86" si="20">(F42-F87)</f>
        <v>15</v>
      </c>
      <c r="G86" s="152">
        <f t="shared" si="20"/>
        <v>317</v>
      </c>
      <c r="H86" s="152">
        <f t="shared" si="20"/>
        <v>188</v>
      </c>
      <c r="I86" s="152">
        <f t="shared" si="20"/>
        <v>215</v>
      </c>
      <c r="J86" s="152">
        <f t="shared" si="20"/>
        <v>1080</v>
      </c>
      <c r="K86" s="152">
        <f>(K42-K87)</f>
        <v>472</v>
      </c>
      <c r="L86" s="152">
        <f t="shared" si="20"/>
        <v>0</v>
      </c>
      <c r="M86" s="152">
        <f t="shared" si="20"/>
        <v>6</v>
      </c>
      <c r="N86" s="152">
        <f t="shared" si="20"/>
        <v>44</v>
      </c>
      <c r="O86" s="152">
        <f t="shared" si="20"/>
        <v>0</v>
      </c>
      <c r="P86" s="152">
        <f t="shared" si="20"/>
        <v>0</v>
      </c>
      <c r="Q86" s="152">
        <f t="shared" si="20"/>
        <v>195</v>
      </c>
      <c r="R86" s="152">
        <f t="shared" si="20"/>
        <v>251</v>
      </c>
      <c r="S86" s="152">
        <f t="shared" si="20"/>
        <v>154</v>
      </c>
      <c r="T86" s="152">
        <f t="shared" si="20"/>
        <v>0</v>
      </c>
      <c r="U86" s="152">
        <f t="shared" si="20"/>
        <v>70</v>
      </c>
      <c r="V86" s="152">
        <f t="shared" si="20"/>
        <v>0</v>
      </c>
      <c r="W86" s="152">
        <f t="shared" si="20"/>
        <v>0</v>
      </c>
      <c r="X86" s="152">
        <f t="shared" si="20"/>
        <v>311</v>
      </c>
      <c r="Y86" s="152">
        <f t="shared" si="20"/>
        <v>1015</v>
      </c>
    </row>
    <row r="87" spans="1:26" ht="30" hidden="1" customHeight="1" x14ac:dyDescent="0.25">
      <c r="A87" s="13" t="s">
        <v>81</v>
      </c>
      <c r="B87" s="23"/>
      <c r="C87" s="23">
        <f>SUM(E87:Y87)</f>
        <v>156609</v>
      </c>
      <c r="D87" s="15"/>
      <c r="E87" s="112">
        <v>13626</v>
      </c>
      <c r="F87" s="112">
        <v>4300</v>
      </c>
      <c r="G87" s="112">
        <v>14458</v>
      </c>
      <c r="H87" s="112">
        <v>9332</v>
      </c>
      <c r="I87" s="112">
        <v>4474</v>
      </c>
      <c r="J87" s="112">
        <v>11280</v>
      </c>
      <c r="K87" s="112">
        <v>6125</v>
      </c>
      <c r="L87" s="112">
        <v>8302</v>
      </c>
      <c r="M87" s="112">
        <v>5997</v>
      </c>
      <c r="N87" s="112">
        <v>1910</v>
      </c>
      <c r="O87" s="112">
        <v>2899</v>
      </c>
      <c r="P87" s="112">
        <v>4954</v>
      </c>
      <c r="Q87" s="112">
        <v>9360</v>
      </c>
      <c r="R87" s="112">
        <v>9169</v>
      </c>
      <c r="S87" s="112">
        <v>7277</v>
      </c>
      <c r="T87" s="112">
        <v>4014</v>
      </c>
      <c r="U87" s="112">
        <v>8893</v>
      </c>
      <c r="V87" s="112">
        <v>2807</v>
      </c>
      <c r="W87" s="112">
        <v>3243</v>
      </c>
      <c r="X87" s="112">
        <v>17174</v>
      </c>
      <c r="Y87" s="112">
        <v>7015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1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1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1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172287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2">G101-G100</f>
        <v>17818</v>
      </c>
      <c r="H103" s="92">
        <v>18910</v>
      </c>
      <c r="I103" s="92">
        <f t="shared" si="22"/>
        <v>9522</v>
      </c>
      <c r="J103" s="92">
        <f t="shared" si="22"/>
        <v>22534</v>
      </c>
      <c r="K103" s="92">
        <f t="shared" si="22"/>
        <v>13480</v>
      </c>
      <c r="L103" s="92">
        <f t="shared" si="22"/>
        <v>13503</v>
      </c>
      <c r="M103" s="92">
        <f>M101-M100</f>
        <v>15249</v>
      </c>
      <c r="N103" s="92">
        <f t="shared" si="22"/>
        <v>5835</v>
      </c>
      <c r="O103" s="92">
        <f>O101-O100-O99</f>
        <v>8520</v>
      </c>
      <c r="P103" s="92">
        <f t="shared" si="22"/>
        <v>14945</v>
      </c>
      <c r="Q103" s="92">
        <f>Q101-Q99-Q100</f>
        <v>16470</v>
      </c>
      <c r="R103" s="92">
        <v>17176</v>
      </c>
      <c r="S103" s="92">
        <f t="shared" si="22"/>
        <v>18511</v>
      </c>
      <c r="T103" s="92">
        <f>T101-T100</f>
        <v>13696</v>
      </c>
      <c r="U103" s="92">
        <f t="shared" si="22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3">C104/B104</f>
        <v>1.0137505628939967</v>
      </c>
      <c r="E104" s="29">
        <f>E102/E103</f>
        <v>1</v>
      </c>
      <c r="F104" s="29">
        <f t="shared" ref="F104:Y104" si="24">F102/F103</f>
        <v>1</v>
      </c>
      <c r="G104" s="29">
        <f t="shared" si="24"/>
        <v>1</v>
      </c>
      <c r="H104" s="29">
        <f t="shared" si="24"/>
        <v>1</v>
      </c>
      <c r="I104" s="29">
        <f t="shared" si="24"/>
        <v>1</v>
      </c>
      <c r="J104" s="29">
        <f t="shared" si="24"/>
        <v>1</v>
      </c>
      <c r="K104" s="29">
        <f t="shared" si="24"/>
        <v>1</v>
      </c>
      <c r="L104" s="29">
        <f t="shared" si="24"/>
        <v>0.99807450196252689</v>
      </c>
      <c r="M104" s="29">
        <f>M102/M103</f>
        <v>1</v>
      </c>
      <c r="N104" s="29">
        <f t="shared" si="24"/>
        <v>1</v>
      </c>
      <c r="O104" s="29">
        <f t="shared" si="24"/>
        <v>0.98802816901408452</v>
      </c>
      <c r="P104" s="29">
        <f t="shared" si="24"/>
        <v>1</v>
      </c>
      <c r="Q104" s="29">
        <f t="shared" si="24"/>
        <v>1</v>
      </c>
      <c r="R104" s="29">
        <f t="shared" si="24"/>
        <v>1</v>
      </c>
      <c r="S104" s="29">
        <f t="shared" si="24"/>
        <v>0.99675868402571444</v>
      </c>
      <c r="T104" s="29">
        <f t="shared" si="24"/>
        <v>0.99342873831775702</v>
      </c>
      <c r="U104" s="29">
        <f t="shared" si="24"/>
        <v>0.99635246688423884</v>
      </c>
      <c r="V104" s="29">
        <f t="shared" si="24"/>
        <v>1</v>
      </c>
      <c r="W104" s="116">
        <f t="shared" si="24"/>
        <v>1</v>
      </c>
      <c r="X104" s="29">
        <f>X102/X103</f>
        <v>1</v>
      </c>
      <c r="Y104" s="29">
        <f t="shared" si="24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3"/>
        <v>6.0351413292589765E-2</v>
      </c>
      <c r="E105" s="162">
        <f>E103-E102</f>
        <v>0</v>
      </c>
      <c r="F105" s="162">
        <f t="shared" ref="F105:L105" si="25">F103-F102</f>
        <v>0</v>
      </c>
      <c r="G105" s="162">
        <f t="shared" si="25"/>
        <v>0</v>
      </c>
      <c r="H105" s="162">
        <f>H103-H102</f>
        <v>0</v>
      </c>
      <c r="I105" s="162">
        <f>I103-I102</f>
        <v>0</v>
      </c>
      <c r="J105" s="162">
        <f t="shared" si="25"/>
        <v>0</v>
      </c>
      <c r="K105" s="162">
        <f t="shared" si="25"/>
        <v>0</v>
      </c>
      <c r="L105" s="162">
        <f t="shared" si="25"/>
        <v>26</v>
      </c>
      <c r="M105" s="162">
        <f>M103-M102</f>
        <v>0</v>
      </c>
      <c r="N105" s="162">
        <f>N103-N102</f>
        <v>0</v>
      </c>
      <c r="O105" s="162">
        <f t="shared" ref="O105:Y105" si="26">O103-O102</f>
        <v>102</v>
      </c>
      <c r="P105" s="162">
        <f t="shared" si="26"/>
        <v>0</v>
      </c>
      <c r="Q105" s="162">
        <f>Q103-Q102</f>
        <v>0</v>
      </c>
      <c r="R105" s="162">
        <f t="shared" si="26"/>
        <v>0</v>
      </c>
      <c r="S105" s="162">
        <f t="shared" si="26"/>
        <v>60</v>
      </c>
      <c r="T105" s="162">
        <f t="shared" si="26"/>
        <v>90</v>
      </c>
      <c r="U105" s="162">
        <f t="shared" si="26"/>
        <v>38</v>
      </c>
      <c r="V105" s="162">
        <f t="shared" si="26"/>
        <v>0</v>
      </c>
      <c r="W105" s="177">
        <f>W103-W102</f>
        <v>0</v>
      </c>
      <c r="X105" s="162">
        <f t="shared" si="26"/>
        <v>0</v>
      </c>
      <c r="Y105" s="162">
        <f t="shared" si="26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7">SUM(E106:Y106)</f>
        <v>164332.5</v>
      </c>
      <c r="D106" s="15">
        <f t="shared" si="23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7"/>
        <v>10569</v>
      </c>
      <c r="D107" s="15">
        <f t="shared" si="23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7"/>
        <v>91762.3</v>
      </c>
      <c r="D108" s="15">
        <f t="shared" si="23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7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7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3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3"/>
        <v>1.0137505628939967</v>
      </c>
      <c r="E112" s="29">
        <f t="shared" ref="E112" si="28">E111/E101</f>
        <v>1</v>
      </c>
      <c r="F112" s="29">
        <f>F111/F101</f>
        <v>0.9907904058293695</v>
      </c>
      <c r="G112" s="29">
        <f t="shared" ref="G112:Y112" si="29">G111/G101</f>
        <v>1</v>
      </c>
      <c r="H112" s="29">
        <f t="shared" si="29"/>
        <v>0.98700349705099433</v>
      </c>
      <c r="I112" s="29">
        <f t="shared" si="29"/>
        <v>1</v>
      </c>
      <c r="J112" s="29">
        <f t="shared" si="29"/>
        <v>1</v>
      </c>
      <c r="K112" s="29">
        <f t="shared" si="29"/>
        <v>1</v>
      </c>
      <c r="L112" s="29">
        <f t="shared" si="29"/>
        <v>0.99807450196252689</v>
      </c>
      <c r="M112" s="29">
        <f>M103/M102</f>
        <v>1</v>
      </c>
      <c r="N112" s="29">
        <f>N111/N101</f>
        <v>1</v>
      </c>
      <c r="O112" s="29">
        <f t="shared" si="29"/>
        <v>0.97127033575631705</v>
      </c>
      <c r="P112" s="29">
        <f t="shared" si="29"/>
        <v>0.98679432155827007</v>
      </c>
      <c r="Q112" s="29">
        <f t="shared" si="29"/>
        <v>0.94475993804852865</v>
      </c>
      <c r="R112" s="29">
        <f t="shared" si="29"/>
        <v>1.0122583686940123</v>
      </c>
      <c r="S112" s="29">
        <f t="shared" si="29"/>
        <v>0.98400085328782461</v>
      </c>
      <c r="T112" s="29">
        <f t="shared" si="29"/>
        <v>0.99342873831775702</v>
      </c>
      <c r="U112" s="29">
        <f t="shared" si="29"/>
        <v>0.99444337995784637</v>
      </c>
      <c r="V112" s="29">
        <f t="shared" si="29"/>
        <v>0.92868379653906663</v>
      </c>
      <c r="W112" s="116">
        <f t="shared" si="29"/>
        <v>0.99613077964790098</v>
      </c>
      <c r="X112" s="29">
        <f t="shared" si="29"/>
        <v>0.9851573071718539</v>
      </c>
      <c r="Y112" s="29">
        <f t="shared" si="29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0">SUM(E113:Y113)</f>
        <v>167628</v>
      </c>
      <c r="D113" s="15">
        <f t="shared" si="23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0"/>
        <v>10625</v>
      </c>
      <c r="D114" s="15">
        <f t="shared" si="23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0"/>
        <v>93152.8</v>
      </c>
      <c r="D115" s="15">
        <f t="shared" si="23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0"/>
        <v>1145</v>
      </c>
      <c r="D116" s="15">
        <f t="shared" si="23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3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3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3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3"/>
        <v>#DIV/0!</v>
      </c>
      <c r="E120" s="91" t="e">
        <f t="shared" ref="E120:Y120" si="31">E119/E117</f>
        <v>#DIV/0!</v>
      </c>
      <c r="F120" s="91" t="e">
        <f t="shared" si="31"/>
        <v>#DIV/0!</v>
      </c>
      <c r="G120" s="92" t="e">
        <f t="shared" si="31"/>
        <v>#DIV/0!</v>
      </c>
      <c r="H120" s="92" t="e">
        <f t="shared" si="31"/>
        <v>#DIV/0!</v>
      </c>
      <c r="I120" s="92" t="e">
        <f t="shared" si="31"/>
        <v>#DIV/0!</v>
      </c>
      <c r="J120" s="92" t="e">
        <f t="shared" si="31"/>
        <v>#DIV/0!</v>
      </c>
      <c r="K120" s="92" t="e">
        <f t="shared" si="31"/>
        <v>#DIV/0!</v>
      </c>
      <c r="L120" s="92" t="e">
        <f t="shared" si="31"/>
        <v>#DIV/0!</v>
      </c>
      <c r="M120" s="92" t="e">
        <f t="shared" si="31"/>
        <v>#DIV/0!</v>
      </c>
      <c r="N120" s="92" t="e">
        <f t="shared" si="31"/>
        <v>#DIV/0!</v>
      </c>
      <c r="O120" s="92" t="e">
        <f t="shared" si="31"/>
        <v>#DIV/0!</v>
      </c>
      <c r="P120" s="92" t="e">
        <f t="shared" si="31"/>
        <v>#DIV/0!</v>
      </c>
      <c r="Q120" s="92" t="e">
        <f t="shared" si="31"/>
        <v>#DIV/0!</v>
      </c>
      <c r="R120" s="92" t="e">
        <f t="shared" si="31"/>
        <v>#DIV/0!</v>
      </c>
      <c r="S120" s="92" t="e">
        <f t="shared" si="31"/>
        <v>#DIV/0!</v>
      </c>
      <c r="T120" s="92" t="e">
        <f t="shared" si="31"/>
        <v>#DIV/0!</v>
      </c>
      <c r="U120" s="92" t="e">
        <f t="shared" si="31"/>
        <v>#DIV/0!</v>
      </c>
      <c r="V120" s="92" t="e">
        <f t="shared" si="31"/>
        <v>#DIV/0!</v>
      </c>
      <c r="W120" s="114" t="e">
        <f t="shared" si="31"/>
        <v>#DIV/0!</v>
      </c>
      <c r="X120" s="92" t="e">
        <f t="shared" si="31"/>
        <v>#DIV/0!</v>
      </c>
      <c r="Y120" s="92" t="e">
        <f t="shared" si="31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0"/>
        <v>581715.6100000001</v>
      </c>
      <c r="D121" s="15">
        <f t="shared" si="23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0"/>
        <v>32792</v>
      </c>
      <c r="D122" s="15">
        <f t="shared" si="23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0"/>
        <v>303410.90000000002</v>
      </c>
      <c r="D123" s="15">
        <f t="shared" si="23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0"/>
        <v>4566.5</v>
      </c>
      <c r="D124" s="15">
        <f t="shared" si="23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3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3"/>
        <v>1.7436829744375366</v>
      </c>
      <c r="E126" s="158">
        <f t="shared" ref="E126:G126" si="32">E119/E111*10</f>
        <v>48.629786144192593</v>
      </c>
      <c r="F126" s="158">
        <f t="shared" si="32"/>
        <v>30</v>
      </c>
      <c r="G126" s="158">
        <f t="shared" si="32"/>
        <v>35.006734762599621</v>
      </c>
      <c r="H126" s="158">
        <f t="shared" ref="H126:J126" si="33">H119/H111*10</f>
        <v>33.80750925436277</v>
      </c>
      <c r="I126" s="158">
        <f t="shared" si="33"/>
        <v>30.394875026254986</v>
      </c>
      <c r="J126" s="158">
        <f t="shared" si="33"/>
        <v>35.919943196946839</v>
      </c>
      <c r="K126" s="158">
        <f t="shared" ref="K126" si="34">K119/K111*10</f>
        <v>35.371513353115731</v>
      </c>
      <c r="L126" s="158">
        <f>L119/L111*10</f>
        <v>30.673740446686949</v>
      </c>
      <c r="M126" s="158">
        <f t="shared" ref="M126:S126" si="35">M119/M111*10</f>
        <v>34.044855400354123</v>
      </c>
      <c r="N126" s="158">
        <f t="shared" si="35"/>
        <v>29.295629820051413</v>
      </c>
      <c r="O126" s="158">
        <f t="shared" si="35"/>
        <v>30.736516987407935</v>
      </c>
      <c r="P126" s="158">
        <f t="shared" si="35"/>
        <v>29.472064235530276</v>
      </c>
      <c r="Q126" s="158">
        <f t="shared" si="35"/>
        <v>30.483910139647847</v>
      </c>
      <c r="R126" s="158">
        <f t="shared" si="35"/>
        <v>33.568933395435494</v>
      </c>
      <c r="S126" s="158">
        <f t="shared" si="35"/>
        <v>39.222426968727987</v>
      </c>
      <c r="T126" s="158">
        <f t="shared" ref="T126" si="36">T119/T111*10</f>
        <v>31.45965015434367</v>
      </c>
      <c r="U126" s="158">
        <f t="shared" ref="U126:Y126" si="37">U119/U111*10</f>
        <v>32.657032755298651</v>
      </c>
      <c r="V126" s="158">
        <f t="shared" si="37"/>
        <v>29.708262751741014</v>
      </c>
      <c r="W126" s="178">
        <f t="shared" si="37"/>
        <v>30.078979737165792</v>
      </c>
      <c r="X126" s="158">
        <f>X119/X111*10</f>
        <v>38.391209168562476</v>
      </c>
      <c r="Y126" s="158">
        <f t="shared" si="37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38">B121/B113*10</f>
        <v>20.248575434828009</v>
      </c>
      <c r="C127" s="51">
        <f t="shared" si="38"/>
        <v>34.702771016775245</v>
      </c>
      <c r="D127" s="15">
        <f t="shared" si="23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39">G121/G113*10</f>
        <v>21.182547399124939</v>
      </c>
      <c r="H127" s="159">
        <f t="shared" ref="H127:J127" si="40">H121/H113*10</f>
        <v>34.243744301489215</v>
      </c>
      <c r="I127" s="159">
        <f t="shared" si="40"/>
        <v>31.350388651379713</v>
      </c>
      <c r="J127" s="159">
        <f t="shared" si="40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1">M121/M113*10</f>
        <v>34.36738619363112</v>
      </c>
      <c r="N127" s="159">
        <f t="shared" si="41"/>
        <v>28.955983994179704</v>
      </c>
      <c r="O127" s="159">
        <f t="shared" ref="O127:Y127" si="42">O121/O113*10</f>
        <v>34.034102511741878</v>
      </c>
      <c r="P127" s="159">
        <f t="shared" si="42"/>
        <v>31.070482915143106</v>
      </c>
      <c r="Q127" s="159">
        <f t="shared" si="42"/>
        <v>34.067059356592665</v>
      </c>
      <c r="R127" s="159">
        <f t="shared" si="42"/>
        <v>35.687318489835434</v>
      </c>
      <c r="S127" s="159">
        <f t="shared" si="42"/>
        <v>40.415645176382512</v>
      </c>
      <c r="T127" s="159">
        <f t="shared" si="42"/>
        <v>32.172877556738584</v>
      </c>
      <c r="U127" s="159">
        <f t="shared" si="42"/>
        <v>33.585025380710661</v>
      </c>
      <c r="V127" s="159">
        <f t="shared" si="42"/>
        <v>27.143280925541383</v>
      </c>
      <c r="W127" s="141">
        <f t="shared" si="42"/>
        <v>33.555192766545268</v>
      </c>
      <c r="X127" s="151">
        <f t="shared" si="42"/>
        <v>39.161906461977864</v>
      </c>
      <c r="Y127" s="159">
        <f t="shared" si="42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38"/>
        <v>19.234021137393057</v>
      </c>
      <c r="C128" s="51">
        <f t="shared" si="38"/>
        <v>30.863058823529414</v>
      </c>
      <c r="D128" s="15">
        <f t="shared" si="23"/>
        <v>1.604607721030743</v>
      </c>
      <c r="E128" s="151">
        <f>E122/E114*10</f>
        <v>30.416666666666664</v>
      </c>
      <c r="F128" s="151">
        <f t="shared" ref="F128" si="43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4">M122/M114*10</f>
        <v>15</v>
      </c>
      <c r="N128" s="151">
        <f t="shared" si="44"/>
        <v>27.906976744186046</v>
      </c>
      <c r="O128" s="151">
        <f t="shared" si="44"/>
        <v>28.751219512195121</v>
      </c>
      <c r="P128" s="151">
        <f t="shared" si="44"/>
        <v>30</v>
      </c>
      <c r="Q128" s="151">
        <f t="shared" si="44"/>
        <v>23.888888888888889</v>
      </c>
      <c r="R128" s="151">
        <f t="shared" si="44"/>
        <v>22.027027027027025</v>
      </c>
      <c r="S128" s="151">
        <f t="shared" si="44"/>
        <v>23.313373253493012</v>
      </c>
      <c r="T128" s="151">
        <f t="shared" si="44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38"/>
        <v>18.94015922391522</v>
      </c>
      <c r="C129" s="51">
        <f t="shared" si="38"/>
        <v>32.571312939600311</v>
      </c>
      <c r="D129" s="15">
        <f t="shared" si="23"/>
        <v>1.7196958354221967</v>
      </c>
      <c r="E129" s="151">
        <f t="shared" ref="E129:Y129" si="45">E123/E115*10</f>
        <v>43.006060606060608</v>
      </c>
      <c r="F129" s="151">
        <f t="shared" ref="F129" si="46">F123/F115*10</f>
        <v>31</v>
      </c>
      <c r="G129" s="151">
        <f t="shared" si="45"/>
        <v>28.930587337909994</v>
      </c>
      <c r="H129" s="151">
        <f t="shared" si="45"/>
        <v>33.764175433802428</v>
      </c>
      <c r="I129" s="151">
        <f t="shared" si="45"/>
        <v>29.222437137330751</v>
      </c>
      <c r="J129" s="151">
        <f t="shared" si="45"/>
        <v>37.399770904925546</v>
      </c>
      <c r="K129" s="151">
        <f t="shared" si="45"/>
        <v>36.15174506828528</v>
      </c>
      <c r="L129" s="151">
        <f t="shared" si="45"/>
        <v>30.825026511134674</v>
      </c>
      <c r="M129" s="151">
        <f t="shared" si="45"/>
        <v>32.962962962962962</v>
      </c>
      <c r="N129" s="151">
        <f t="shared" si="45"/>
        <v>28.515557847687809</v>
      </c>
      <c r="O129" s="151">
        <f t="shared" si="45"/>
        <v>34.423428920073214</v>
      </c>
      <c r="P129" s="151">
        <f t="shared" si="45"/>
        <v>27.746187158727167</v>
      </c>
      <c r="Q129" s="151">
        <f t="shared" si="45"/>
        <v>25.435793143521209</v>
      </c>
      <c r="R129" s="151">
        <f t="shared" si="45"/>
        <v>31.100455136540962</v>
      </c>
      <c r="S129" s="151">
        <f t="shared" si="45"/>
        <v>39.314484769928711</v>
      </c>
      <c r="T129" s="151">
        <f t="shared" si="45"/>
        <v>31.755359877488516</v>
      </c>
      <c r="U129" s="151">
        <f t="shared" si="45"/>
        <v>29.49984370115661</v>
      </c>
      <c r="V129" s="151">
        <f t="shared" si="45"/>
        <v>30.271800679501698</v>
      </c>
      <c r="W129" s="179">
        <f t="shared" si="45"/>
        <v>25.997719498289623</v>
      </c>
      <c r="X129" s="151">
        <f t="shared" si="45"/>
        <v>40.033281825745874</v>
      </c>
      <c r="Y129" s="151">
        <f t="shared" si="45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3"/>
        <v>2.5591011644832609</v>
      </c>
      <c r="E130" s="151">
        <f>E124/E116*10</f>
        <v>99.3993993993994</v>
      </c>
      <c r="F130" s="51"/>
      <c r="G130" s="92">
        <f t="shared" ref="G130" si="47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48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3"/>
        <v>0.72350197244841341</v>
      </c>
      <c r="E131" s="51"/>
      <c r="F131" s="51"/>
      <c r="G131" s="92">
        <f>G125/G118*10</f>
        <v>46.923076923076927</v>
      </c>
      <c r="H131" s="92">
        <f t="shared" ref="H131" si="49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0">S125/S118*10</f>
        <v>45.588235294117645</v>
      </c>
      <c r="T131" s="92">
        <f t="shared" si="50"/>
        <v>79.285714285714292</v>
      </c>
      <c r="U131" s="92"/>
      <c r="V131" s="92"/>
      <c r="W131" s="114"/>
      <c r="X131" s="92">
        <f t="shared" si="50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1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1"/>
        <v>2.265389876880985</v>
      </c>
      <c r="E133" s="48">
        <f t="shared" ref="E133:Y133" si="52">(E111-E132)/2</f>
        <v>159</v>
      </c>
      <c r="F133" s="48">
        <f t="shared" si="52"/>
        <v>50</v>
      </c>
      <c r="G133" s="48">
        <f t="shared" si="52"/>
        <v>466</v>
      </c>
      <c r="H133" s="48">
        <f t="shared" si="52"/>
        <v>518</v>
      </c>
      <c r="I133" s="48">
        <f t="shared" si="52"/>
        <v>388</v>
      </c>
      <c r="J133" s="48">
        <f t="shared" si="52"/>
        <v>175.5</v>
      </c>
      <c r="K133" s="48">
        <f t="shared" si="52"/>
        <v>207.5</v>
      </c>
      <c r="L133" s="48">
        <f t="shared" si="52"/>
        <v>604</v>
      </c>
      <c r="M133" s="48">
        <f t="shared" si="52"/>
        <v>255.5</v>
      </c>
      <c r="N133" s="48">
        <f t="shared" si="52"/>
        <v>94.5</v>
      </c>
      <c r="O133" s="48">
        <f t="shared" si="52"/>
        <v>355</v>
      </c>
      <c r="P133" s="48">
        <f t="shared" si="52"/>
        <v>81</v>
      </c>
      <c r="Q133" s="48">
        <f t="shared" si="52"/>
        <v>149</v>
      </c>
      <c r="R133" s="48">
        <f t="shared" si="52"/>
        <v>193.5</v>
      </c>
      <c r="S133" s="48">
        <f t="shared" si="52"/>
        <v>130</v>
      </c>
      <c r="T133" s="48">
        <f t="shared" si="52"/>
        <v>480</v>
      </c>
      <c r="U133" s="48">
        <f t="shared" si="52"/>
        <v>47.5</v>
      </c>
      <c r="V133" s="48">
        <f t="shared" si="52"/>
        <v>82.5</v>
      </c>
      <c r="W133" s="180">
        <f t="shared" si="52"/>
        <v>311.5</v>
      </c>
      <c r="X133" s="48">
        <f t="shared" si="52"/>
        <v>159</v>
      </c>
      <c r="Y133" s="48">
        <f t="shared" si="52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1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3">SUM(E135:Y135)</f>
        <v>0</v>
      </c>
      <c r="D135" s="15" t="e">
        <f t="shared" si="51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1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1"/>
        <v>1.0360645688598284</v>
      </c>
      <c r="E138" s="48">
        <v>158</v>
      </c>
      <c r="F138" s="48">
        <f t="shared" ref="F138:Y138" si="54">F136-F137</f>
        <v>54</v>
      </c>
      <c r="G138" s="48">
        <f t="shared" si="54"/>
        <v>782</v>
      </c>
      <c r="H138" s="48">
        <f>377-H137</f>
        <v>343</v>
      </c>
      <c r="I138" s="48">
        <f t="shared" si="54"/>
        <v>10</v>
      </c>
      <c r="J138" s="48">
        <f t="shared" si="54"/>
        <v>144</v>
      </c>
      <c r="K138" s="48">
        <v>604.5</v>
      </c>
      <c r="L138" s="48">
        <f t="shared" si="54"/>
        <v>739</v>
      </c>
      <c r="M138" s="48">
        <f t="shared" si="54"/>
        <v>217</v>
      </c>
      <c r="N138" s="48">
        <f t="shared" si="54"/>
        <v>30</v>
      </c>
      <c r="O138" s="48">
        <v>194</v>
      </c>
      <c r="P138" s="48">
        <f t="shared" si="54"/>
        <v>232</v>
      </c>
      <c r="Q138" s="48">
        <v>14</v>
      </c>
      <c r="R138" s="48">
        <f t="shared" si="54"/>
        <v>679</v>
      </c>
      <c r="S138" s="48">
        <f t="shared" si="54"/>
        <v>154</v>
      </c>
      <c r="T138" s="48">
        <f>T136-T137</f>
        <v>46</v>
      </c>
      <c r="U138" s="48">
        <f t="shared" si="54"/>
        <v>115</v>
      </c>
      <c r="V138" s="48">
        <f>V136-V137</f>
        <v>23.5</v>
      </c>
      <c r="W138" s="180">
        <f>W136-W137</f>
        <v>256</v>
      </c>
      <c r="X138" s="48">
        <f t="shared" si="54"/>
        <v>383</v>
      </c>
      <c r="Y138" s="48">
        <f t="shared" si="54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5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5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7">
        <f t="shared" si="56"/>
        <v>1</v>
      </c>
      <c r="X140" s="34">
        <f t="shared" si="56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7">F138-F139</f>
        <v>0</v>
      </c>
      <c r="G141" s="85">
        <f t="shared" si="57"/>
        <v>0</v>
      </c>
      <c r="H141" s="85">
        <f t="shared" si="57"/>
        <v>0</v>
      </c>
      <c r="I141" s="85">
        <f t="shared" si="57"/>
        <v>0</v>
      </c>
      <c r="J141" s="85">
        <f t="shared" si="57"/>
        <v>0</v>
      </c>
      <c r="K141" s="85">
        <f>K138-K139-K137</f>
        <v>0</v>
      </c>
      <c r="L141" s="85">
        <f t="shared" si="57"/>
        <v>0</v>
      </c>
      <c r="M141" s="85">
        <f t="shared" si="57"/>
        <v>0</v>
      </c>
      <c r="N141" s="85">
        <f t="shared" si="57"/>
        <v>0</v>
      </c>
      <c r="O141" s="85">
        <f>O138-O139</f>
        <v>0</v>
      </c>
      <c r="P141" s="85">
        <f t="shared" si="57"/>
        <v>0</v>
      </c>
      <c r="Q141" s="85">
        <f t="shared" si="57"/>
        <v>0</v>
      </c>
      <c r="R141" s="85">
        <f>R138-R139</f>
        <v>20</v>
      </c>
      <c r="S141" s="85">
        <f t="shared" si="57"/>
        <v>0</v>
      </c>
      <c r="T141" s="85">
        <f>T138-T139</f>
        <v>0</v>
      </c>
      <c r="U141" s="85">
        <f t="shared" si="57"/>
        <v>0</v>
      </c>
      <c r="V141" s="85">
        <f>V138-V139</f>
        <v>0</v>
      </c>
      <c r="W141" s="181">
        <f t="shared" si="57"/>
        <v>0</v>
      </c>
      <c r="X141" s="85">
        <f t="shared" si="57"/>
        <v>0</v>
      </c>
      <c r="Y141" s="85">
        <f t="shared" si="57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5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5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58">E143/E142</f>
        <v>#DIV/0!</v>
      </c>
      <c r="F144" s="29" t="e">
        <f t="shared" si="58"/>
        <v>#DIV/0!</v>
      </c>
      <c r="G144" s="92" t="e">
        <f t="shared" si="58"/>
        <v>#DIV/0!</v>
      </c>
      <c r="H144" s="92" t="e">
        <f t="shared" si="58"/>
        <v>#DIV/0!</v>
      </c>
      <c r="I144" s="92" t="e">
        <f t="shared" si="58"/>
        <v>#DIV/0!</v>
      </c>
      <c r="J144" s="92" t="e">
        <f t="shared" si="58"/>
        <v>#DIV/0!</v>
      </c>
      <c r="K144" s="92" t="e">
        <f t="shared" si="58"/>
        <v>#DIV/0!</v>
      </c>
      <c r="L144" s="92" t="e">
        <f t="shared" si="58"/>
        <v>#DIV/0!</v>
      </c>
      <c r="M144" s="92" t="e">
        <f t="shared" si="58"/>
        <v>#DIV/0!</v>
      </c>
      <c r="N144" s="92" t="e">
        <f t="shared" si="58"/>
        <v>#DIV/0!</v>
      </c>
      <c r="O144" s="92" t="e">
        <f t="shared" si="58"/>
        <v>#DIV/0!</v>
      </c>
      <c r="P144" s="92" t="e">
        <f t="shared" si="58"/>
        <v>#DIV/0!</v>
      </c>
      <c r="Q144" s="92" t="e">
        <f t="shared" si="58"/>
        <v>#DIV/0!</v>
      </c>
      <c r="R144" s="92" t="e">
        <f t="shared" si="58"/>
        <v>#DIV/0!</v>
      </c>
      <c r="S144" s="92" t="e">
        <f t="shared" si="58"/>
        <v>#DIV/0!</v>
      </c>
      <c r="T144" s="92" t="e">
        <f t="shared" si="58"/>
        <v>#DIV/0!</v>
      </c>
      <c r="U144" s="92" t="e">
        <f t="shared" si="58"/>
        <v>#DIV/0!</v>
      </c>
      <c r="V144" s="92" t="e">
        <f t="shared" si="58"/>
        <v>#DIV/0!</v>
      </c>
      <c r="W144" s="114" t="e">
        <f t="shared" si="58"/>
        <v>#DIV/0!</v>
      </c>
      <c r="X144" s="92" t="e">
        <f t="shared" si="58"/>
        <v>#DIV/0!</v>
      </c>
      <c r="Y144" s="92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5"/>
        <v>1.2400267638184448</v>
      </c>
      <c r="E145" s="158">
        <f t="shared" ref="E145" si="59">E143/E139*10</f>
        <v>179.62025316455697</v>
      </c>
      <c r="F145" s="158">
        <f t="shared" ref="F145:G145" si="60">F143/F139*10</f>
        <v>180.92592592592592</v>
      </c>
      <c r="G145" s="158">
        <f t="shared" si="60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1">M143/M139*10</f>
        <v>202.25806451612902</v>
      </c>
      <c r="N145" s="158">
        <f t="shared" si="61"/>
        <v>198</v>
      </c>
      <c r="O145" s="158">
        <f t="shared" si="61"/>
        <v>169.63917525773195</v>
      </c>
      <c r="P145" s="158">
        <f t="shared" si="61"/>
        <v>229.78448275862067</v>
      </c>
      <c r="Q145" s="158">
        <f t="shared" si="61"/>
        <v>231.42857142857142</v>
      </c>
      <c r="R145" s="158">
        <f t="shared" si="61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2">U143/U139*10</f>
        <v>200.95652173913044</v>
      </c>
      <c r="V145" s="158">
        <f t="shared" si="62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3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3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4">L150/L149</f>
        <v>1</v>
      </c>
      <c r="M151" s="29">
        <f t="shared" si="64"/>
        <v>1</v>
      </c>
      <c r="N151" s="29">
        <f t="shared" si="64"/>
        <v>1</v>
      </c>
      <c r="O151" s="29">
        <f t="shared" si="64"/>
        <v>1</v>
      </c>
      <c r="P151" s="29">
        <f t="shared" si="64"/>
        <v>0.8527131782945736</v>
      </c>
      <c r="Q151" s="29"/>
      <c r="R151" s="29">
        <f t="shared" si="64"/>
        <v>1</v>
      </c>
      <c r="S151" s="29">
        <f t="shared" si="64"/>
        <v>0.80555555555555558</v>
      </c>
      <c r="T151" s="29">
        <f t="shared" si="64"/>
        <v>1</v>
      </c>
      <c r="U151" s="29"/>
      <c r="V151" s="29">
        <f t="shared" si="64"/>
        <v>1</v>
      </c>
      <c r="W151" s="116">
        <f t="shared" si="64"/>
        <v>1</v>
      </c>
      <c r="X151" s="29">
        <f t="shared" si="64"/>
        <v>1</v>
      </c>
      <c r="Y151" s="29">
        <f t="shared" si="64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3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3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3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5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3"/>
        <v>1.2547953971398853</v>
      </c>
      <c r="E155" s="55">
        <f>E153/E150*10</f>
        <v>380.4545454545455</v>
      </c>
      <c r="F155" s="55">
        <f t="shared" ref="F155:G155" si="66">F153/F150*10</f>
        <v>484.18604651162786</v>
      </c>
      <c r="G155" s="55">
        <f t="shared" si="66"/>
        <v>278.09965237543457</v>
      </c>
      <c r="H155" s="55"/>
      <c r="I155" s="55">
        <f t="shared" ref="I155:N155" si="67">I153/I150*10</f>
        <v>94.375</v>
      </c>
      <c r="J155" s="55">
        <f t="shared" si="67"/>
        <v>320</v>
      </c>
      <c r="K155" s="55">
        <f t="shared" si="67"/>
        <v>605.29058116232466</v>
      </c>
      <c r="L155" s="55">
        <f>L153/L150*10</f>
        <v>543.936170212766</v>
      </c>
      <c r="M155" s="55">
        <f t="shared" si="67"/>
        <v>264.89361702127661</v>
      </c>
      <c r="N155" s="55">
        <f t="shared" si="67"/>
        <v>95.833333333333343</v>
      </c>
      <c r="O155" s="55">
        <f t="shared" ref="O155:P155" si="68">O153/O150*10</f>
        <v>253</v>
      </c>
      <c r="P155" s="55">
        <f t="shared" si="68"/>
        <v>358</v>
      </c>
      <c r="Q155" s="55"/>
      <c r="R155" s="55">
        <f t="shared" ref="R155:Y155" si="69">R153/R150*10</f>
        <v>133.74647887323943</v>
      </c>
      <c r="S155" s="55">
        <f t="shared" si="69"/>
        <v>445.86206896551721</v>
      </c>
      <c r="T155" s="55">
        <f t="shared" si="69"/>
        <v>719.04761904761904</v>
      </c>
      <c r="U155" s="55"/>
      <c r="V155" s="55">
        <f t="shared" si="69"/>
        <v>186.36363636363637</v>
      </c>
      <c r="W155" s="182">
        <f t="shared" si="69"/>
        <v>455.78947368421052</v>
      </c>
      <c r="X155" s="55">
        <f t="shared" si="69"/>
        <v>160.34482758620692</v>
      </c>
      <c r="Y155" s="55">
        <f t="shared" si="69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0">F149-F150</f>
        <v>0</v>
      </c>
      <c r="G156" s="161">
        <f>G149-G150</f>
        <v>0</v>
      </c>
      <c r="H156" s="161">
        <f>H149-H150</f>
        <v>0</v>
      </c>
      <c r="I156" s="161">
        <f t="shared" si="70"/>
        <v>0</v>
      </c>
      <c r="J156" s="161">
        <f t="shared" si="70"/>
        <v>0</v>
      </c>
      <c r="K156" s="161">
        <f t="shared" si="70"/>
        <v>1.9500000000000028</v>
      </c>
      <c r="L156" s="161">
        <f t="shared" si="70"/>
        <v>0</v>
      </c>
      <c r="M156" s="161">
        <f t="shared" si="70"/>
        <v>0</v>
      </c>
      <c r="N156" s="161">
        <f t="shared" si="70"/>
        <v>0</v>
      </c>
      <c r="O156" s="161">
        <f t="shared" si="70"/>
        <v>0</v>
      </c>
      <c r="P156" s="161">
        <f t="shared" si="70"/>
        <v>19</v>
      </c>
      <c r="Q156" s="161">
        <f t="shared" si="70"/>
        <v>0</v>
      </c>
      <c r="R156" s="161">
        <f t="shared" si="70"/>
        <v>0</v>
      </c>
      <c r="S156" s="161">
        <f t="shared" si="70"/>
        <v>7</v>
      </c>
      <c r="T156" s="161">
        <f t="shared" si="70"/>
        <v>0</v>
      </c>
      <c r="U156" s="161">
        <f t="shared" si="70"/>
        <v>0</v>
      </c>
      <c r="V156" s="161">
        <f t="shared" si="70"/>
        <v>0</v>
      </c>
      <c r="W156" s="183">
        <f t="shared" si="70"/>
        <v>0</v>
      </c>
      <c r="X156" s="161">
        <f t="shared" si="70"/>
        <v>0</v>
      </c>
      <c r="Y156" s="161">
        <f t="shared" si="70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3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3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1">R158/R157*10</f>
        <v>25</v>
      </c>
      <c r="S159" s="55"/>
      <c r="T159" s="55"/>
      <c r="U159" s="55">
        <f t="shared" ref="U159:Y159" si="72">U158/U157*10</f>
        <v>180</v>
      </c>
      <c r="V159" s="55"/>
      <c r="W159" s="182"/>
      <c r="X159" s="55"/>
      <c r="Y159" s="55">
        <f t="shared" si="72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3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4">P168+P171+P188+P174+P177+P183</f>
        <v>1189</v>
      </c>
      <c r="Q164" s="160">
        <f t="shared" si="74"/>
        <v>4479</v>
      </c>
      <c r="R164" s="160">
        <f t="shared" si="74"/>
        <v>525.5</v>
      </c>
      <c r="S164" s="160">
        <f t="shared" si="74"/>
        <v>1005.6</v>
      </c>
      <c r="T164" s="160">
        <f t="shared" si="74"/>
        <v>913</v>
      </c>
      <c r="U164" s="160">
        <f t="shared" si="74"/>
        <v>1353</v>
      </c>
      <c r="V164" s="160">
        <f t="shared" si="74"/>
        <v>522</v>
      </c>
      <c r="W164" s="145">
        <f t="shared" si="74"/>
        <v>1453</v>
      </c>
      <c r="X164" s="160">
        <f t="shared" si="74"/>
        <v>1377</v>
      </c>
      <c r="Y164" s="160">
        <f t="shared" si="74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5">E169+E172+E175+E189+E178+E184</f>
        <v>8117</v>
      </c>
      <c r="F165" s="54">
        <f t="shared" si="75"/>
        <v>526</v>
      </c>
      <c r="G165" s="54">
        <f t="shared" si="75"/>
        <v>1341</v>
      </c>
      <c r="H165" s="54">
        <f t="shared" si="75"/>
        <v>1326</v>
      </c>
      <c r="I165" s="54">
        <f t="shared" si="75"/>
        <v>820.7</v>
      </c>
      <c r="J165" s="54">
        <f>J169+J172+J175+J189+J178+J184</f>
        <v>4881</v>
      </c>
      <c r="K165" s="54">
        <f t="shared" si="75"/>
        <v>671</v>
      </c>
      <c r="L165" s="54">
        <f t="shared" si="75"/>
        <v>1632</v>
      </c>
      <c r="M165" s="54">
        <f t="shared" si="75"/>
        <v>1046</v>
      </c>
      <c r="N165" s="54">
        <f t="shared" si="75"/>
        <v>79</v>
      </c>
      <c r="O165" s="54">
        <f t="shared" si="75"/>
        <v>735</v>
      </c>
      <c r="P165" s="54">
        <f t="shared" si="75"/>
        <v>1697</v>
      </c>
      <c r="Q165" s="54">
        <f t="shared" si="75"/>
        <v>5598</v>
      </c>
      <c r="R165" s="54">
        <f t="shared" si="75"/>
        <v>532.65000000000009</v>
      </c>
      <c r="S165" s="54">
        <f t="shared" si="75"/>
        <v>2262.6999999999998</v>
      </c>
      <c r="T165" s="54">
        <f t="shared" si="75"/>
        <v>813</v>
      </c>
      <c r="U165" s="54">
        <f t="shared" si="75"/>
        <v>2815</v>
      </c>
      <c r="V165" s="54">
        <f t="shared" si="75"/>
        <v>522</v>
      </c>
      <c r="W165" s="184">
        <f t="shared" si="75"/>
        <v>1741</v>
      </c>
      <c r="X165" s="54">
        <f t="shared" si="75"/>
        <v>2605</v>
      </c>
      <c r="Y165" s="54">
        <f t="shared" si="75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6">C166/B166</f>
        <v>1.882771919887686</v>
      </c>
      <c r="E166" s="55">
        <f t="shared" ref="E166:X166" si="77">E165/E164*10</f>
        <v>13.64201680672269</v>
      </c>
      <c r="F166" s="55">
        <f t="shared" si="77"/>
        <v>17.30263157894737</v>
      </c>
      <c r="G166" s="55">
        <f t="shared" si="77"/>
        <v>14.850498338870432</v>
      </c>
      <c r="H166" s="55">
        <f t="shared" si="77"/>
        <v>12.701149425287356</v>
      </c>
      <c r="I166" s="55">
        <f t="shared" si="77"/>
        <v>8.7401490947816836</v>
      </c>
      <c r="J166" s="55">
        <f t="shared" si="77"/>
        <v>8.8279978296256107</v>
      </c>
      <c r="K166" s="55">
        <f t="shared" si="77"/>
        <v>28.675213675213676</v>
      </c>
      <c r="L166" s="55">
        <f t="shared" si="77"/>
        <v>15.319628273725712</v>
      </c>
      <c r="M166" s="55">
        <f t="shared" si="77"/>
        <v>9.7848456501403174</v>
      </c>
      <c r="N166" s="55">
        <f t="shared" si="77"/>
        <v>6.0305343511450378</v>
      </c>
      <c r="O166" s="55">
        <f t="shared" si="77"/>
        <v>11.307692307692307</v>
      </c>
      <c r="P166" s="55">
        <f t="shared" si="77"/>
        <v>14.272497897392766</v>
      </c>
      <c r="Q166" s="55">
        <f t="shared" si="77"/>
        <v>12.498325519089082</v>
      </c>
      <c r="R166" s="55">
        <f t="shared" si="77"/>
        <v>10.136060894386301</v>
      </c>
      <c r="S166" s="55">
        <f t="shared" si="77"/>
        <v>22.500994431185362</v>
      </c>
      <c r="T166" s="55">
        <f t="shared" si="77"/>
        <v>8.904709748083242</v>
      </c>
      <c r="U166" s="55">
        <f t="shared" si="77"/>
        <v>20.805617147080561</v>
      </c>
      <c r="V166" s="55">
        <f t="shared" si="77"/>
        <v>10</v>
      </c>
      <c r="W166" s="182">
        <f t="shared" si="77"/>
        <v>11.982105987611838</v>
      </c>
      <c r="X166" s="55">
        <f t="shared" si="77"/>
        <v>18.917937545388526</v>
      </c>
      <c r="Y166" s="55">
        <f t="shared" ref="Y166" si="78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79">E163-E164</f>
        <v>500</v>
      </c>
      <c r="F167" s="161">
        <f t="shared" si="79"/>
        <v>275</v>
      </c>
      <c r="G167" s="161">
        <f>G163-G164</f>
        <v>259.59999999999991</v>
      </c>
      <c r="H167" s="161">
        <f>H163-H164</f>
        <v>0</v>
      </c>
      <c r="I167" s="161">
        <f t="shared" si="79"/>
        <v>50</v>
      </c>
      <c r="J167" s="161">
        <f t="shared" si="79"/>
        <v>24</v>
      </c>
      <c r="K167" s="161">
        <f t="shared" si="79"/>
        <v>160</v>
      </c>
      <c r="L167" s="161">
        <f t="shared" si="79"/>
        <v>415</v>
      </c>
      <c r="M167" s="161">
        <f t="shared" si="79"/>
        <v>0</v>
      </c>
      <c r="N167" s="161">
        <f t="shared" si="79"/>
        <v>87</v>
      </c>
      <c r="O167" s="161">
        <f t="shared" si="79"/>
        <v>0</v>
      </c>
      <c r="P167" s="161">
        <f t="shared" si="79"/>
        <v>0</v>
      </c>
      <c r="Q167" s="161">
        <f t="shared" si="79"/>
        <v>799</v>
      </c>
      <c r="R167" s="161">
        <f>R163-R164</f>
        <v>0</v>
      </c>
      <c r="S167" s="161">
        <f t="shared" si="79"/>
        <v>0</v>
      </c>
      <c r="T167" s="161">
        <f t="shared" si="79"/>
        <v>261.5</v>
      </c>
      <c r="U167" s="161">
        <f t="shared" si="79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0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0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0"/>
        <v>1.6709098650827199</v>
      </c>
      <c r="E170" s="55">
        <f t="shared" ref="E170:F170" si="81">E169/E168*10</f>
        <v>14.019627887957473</v>
      </c>
      <c r="F170" s="55">
        <f t="shared" si="81"/>
        <v>28</v>
      </c>
      <c r="G170" s="55">
        <f t="shared" ref="G170:J170" si="82">G169/G168*10</f>
        <v>10.25</v>
      </c>
      <c r="H170" s="55">
        <f t="shared" si="82"/>
        <v>10</v>
      </c>
      <c r="I170" s="55">
        <f t="shared" si="82"/>
        <v>6</v>
      </c>
      <c r="J170" s="55">
        <f t="shared" si="82"/>
        <v>8.0018587360594786</v>
      </c>
      <c r="K170" s="55">
        <f t="shared" ref="K170:L170" si="83">K169/K168*10</f>
        <v>18</v>
      </c>
      <c r="L170" s="55">
        <f t="shared" si="83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4">S169/S168*10</f>
        <v>28.571428571428573</v>
      </c>
      <c r="T170" s="55"/>
      <c r="U170" s="55">
        <f t="shared" ref="U170:X170" si="85">U169/U168*10</f>
        <v>14</v>
      </c>
      <c r="V170" s="55">
        <f t="shared" si="85"/>
        <v>10</v>
      </c>
      <c r="W170" s="182">
        <f t="shared" si="85"/>
        <v>13.32155477031802</v>
      </c>
      <c r="X170" s="55">
        <f t="shared" si="85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3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3"/>
        <v>1.2708507654071461</v>
      </c>
      <c r="E173" s="51"/>
      <c r="F173" s="51">
        <f t="shared" ref="F173" si="86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7">J172/J171*10</f>
        <v>7.799009200283086</v>
      </c>
      <c r="K173" s="51">
        <f t="shared" ref="K173:M173" si="88">K172/K171*10</f>
        <v>9.6491228070175445</v>
      </c>
      <c r="L173" s="51"/>
      <c r="M173" s="51">
        <f t="shared" si="88"/>
        <v>9.7848456501403174</v>
      </c>
      <c r="N173" s="51">
        <f t="shared" ref="N173:Q173" si="89">N172/N171*10</f>
        <v>5.9689922480620154</v>
      </c>
      <c r="O173" s="51"/>
      <c r="P173" s="51">
        <f t="shared" si="89"/>
        <v>10</v>
      </c>
      <c r="Q173" s="51">
        <f t="shared" si="89"/>
        <v>1</v>
      </c>
      <c r="R173" s="51">
        <f>R172/R171*10</f>
        <v>6.7</v>
      </c>
      <c r="S173" s="51"/>
      <c r="T173" s="51">
        <f t="shared" ref="T173" si="90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3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3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3"/>
        <v>0.78533138410795078</v>
      </c>
      <c r="E176" s="51"/>
      <c r="F176" s="51">
        <f t="shared" ref="F176:G176" si="91">F175/F174*10</f>
        <v>16</v>
      </c>
      <c r="G176" s="51">
        <f t="shared" si="91"/>
        <v>18</v>
      </c>
      <c r="H176" s="51"/>
      <c r="I176" s="51">
        <f t="shared" ref="I176" si="92">I175/I174*10</f>
        <v>5.34</v>
      </c>
      <c r="J176" s="51"/>
      <c r="K176" s="51"/>
      <c r="L176" s="51"/>
      <c r="M176" s="51"/>
      <c r="N176" s="51">
        <f t="shared" ref="N176" si="93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3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3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3"/>
        <v>2.5854148087373217</v>
      </c>
      <c r="E182" s="55"/>
      <c r="F182" s="55"/>
      <c r="G182" s="55">
        <f t="shared" ref="G182" si="94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5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3"/>
        <v>1.0602310010585092</v>
      </c>
      <c r="E185" s="55">
        <f t="shared" ref="E185:G185" si="96">E184/E183*10</f>
        <v>20</v>
      </c>
      <c r="F185" s="55"/>
      <c r="G185" s="55">
        <f t="shared" si="96"/>
        <v>13.729372937293729</v>
      </c>
      <c r="H185" s="55"/>
      <c r="I185" s="55">
        <f t="shared" ref="I185:L185" si="97">I184/I183*10</f>
        <v>13.799999999999999</v>
      </c>
      <c r="J185" s="55">
        <f t="shared" si="97"/>
        <v>10.238853503184712</v>
      </c>
      <c r="K185" s="55">
        <f t="shared" si="97"/>
        <v>21.5625</v>
      </c>
      <c r="L185" s="55">
        <f t="shared" si="97"/>
        <v>16.46927374301676</v>
      </c>
      <c r="M185" s="55"/>
      <c r="N185" s="55"/>
      <c r="O185" s="55"/>
      <c r="P185" s="55"/>
      <c r="Q185" s="55"/>
      <c r="R185" s="55">
        <f t="shared" ref="R185" si="98">R184/R183*10</f>
        <v>9.9047619047619051</v>
      </c>
      <c r="S185" s="55"/>
      <c r="T185" s="55">
        <f t="shared" ref="T185:U185" si="99">T184/T183*10</f>
        <v>10</v>
      </c>
      <c r="U185" s="55">
        <f t="shared" si="99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0">E189/E188*10</f>
        <v>10.996852046169989</v>
      </c>
      <c r="F190" s="57">
        <f t="shared" si="100"/>
        <v>10</v>
      </c>
      <c r="G190" s="57"/>
      <c r="H190" s="57">
        <f>H189/H188*10</f>
        <v>10.748663101604279</v>
      </c>
      <c r="I190" s="57">
        <f t="shared" ref="I190:J190" si="101">I189/I188*10</f>
        <v>9.8739495798319332</v>
      </c>
      <c r="J190" s="57">
        <f t="shared" si="101"/>
        <v>16</v>
      </c>
      <c r="K190" s="57"/>
      <c r="L190" s="57"/>
      <c r="M190" s="57"/>
      <c r="N190" s="57"/>
      <c r="O190" s="57"/>
      <c r="P190" s="57">
        <f t="shared" ref="P190:X190" si="102">P189/P188*10</f>
        <v>10.952380952380953</v>
      </c>
      <c r="Q190" s="57">
        <f t="shared" si="102"/>
        <v>7.7245745943806892</v>
      </c>
      <c r="R190" s="57">
        <f t="shared" si="102"/>
        <v>10</v>
      </c>
      <c r="S190" s="57">
        <f t="shared" si="102"/>
        <v>5</v>
      </c>
      <c r="T190" s="57">
        <f t="shared" si="102"/>
        <v>10</v>
      </c>
      <c r="U190" s="57"/>
      <c r="V190" s="57"/>
      <c r="W190" s="186">
        <f t="shared" si="102"/>
        <v>7.2585669781931461</v>
      </c>
      <c r="X190" s="57">
        <f t="shared" si="102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3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3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3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3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4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3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3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5">L196</f>
        <v>2.5</v>
      </c>
      <c r="M195" s="57"/>
      <c r="N195" s="57"/>
      <c r="O195" s="57"/>
      <c r="P195" s="57">
        <f t="shared" ref="P195" si="106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3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7">L194/L192*10</f>
        <v>2.5</v>
      </c>
      <c r="M196" s="137"/>
      <c r="N196" s="137"/>
      <c r="O196" s="137"/>
      <c r="P196" s="137">
        <f t="shared" ref="P196" si="108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3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3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3"/>
        <v>1.1732036905939913</v>
      </c>
      <c r="E199" s="136"/>
      <c r="F199" s="136"/>
      <c r="G199" s="137"/>
      <c r="H199" s="137">
        <f t="shared" ref="H199" si="109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0">O198/O197*10</f>
        <v>5.2</v>
      </c>
      <c r="P199" s="137"/>
      <c r="Q199" s="137"/>
      <c r="R199" s="137">
        <f t="shared" ref="R199:T199" si="111">R198/R197*10</f>
        <v>16.700000000000003</v>
      </c>
      <c r="S199" s="137">
        <f t="shared" si="111"/>
        <v>11.210191082802549</v>
      </c>
      <c r="T199" s="137">
        <f t="shared" si="111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2">F200/F203</f>
        <v>0.65834557023984341</v>
      </c>
      <c r="G201" s="91">
        <f t="shared" si="112"/>
        <v>0.99909008189262971</v>
      </c>
      <c r="H201" s="91">
        <f>H200/H203</f>
        <v>0.70823529411764707</v>
      </c>
      <c r="I201" s="91">
        <f t="shared" si="112"/>
        <v>0.92702462177395428</v>
      </c>
      <c r="J201" s="91">
        <f t="shared" si="112"/>
        <v>1.0508474576271187</v>
      </c>
      <c r="K201" s="91">
        <f t="shared" si="112"/>
        <v>0.84554547569202143</v>
      </c>
      <c r="L201" s="91">
        <f t="shared" si="112"/>
        <v>0.85626608592357945</v>
      </c>
      <c r="M201" s="91">
        <f t="shared" si="112"/>
        <v>0.96660030966600308</v>
      </c>
      <c r="N201" s="91">
        <f t="shared" si="112"/>
        <v>0.91745177209510986</v>
      </c>
      <c r="O201" s="91">
        <f t="shared" si="112"/>
        <v>0.625</v>
      </c>
      <c r="P201" s="91">
        <f t="shared" si="112"/>
        <v>0.80107755565007799</v>
      </c>
      <c r="Q201" s="91">
        <f t="shared" si="112"/>
        <v>0.92377622377622381</v>
      </c>
      <c r="R201" s="91">
        <f t="shared" si="112"/>
        <v>1.0005871990604815</v>
      </c>
      <c r="S201" s="91">
        <f t="shared" si="112"/>
        <v>0.92522510766018529</v>
      </c>
      <c r="T201" s="91">
        <f t="shared" si="112"/>
        <v>0.99314565483476136</v>
      </c>
      <c r="U201" s="91">
        <f t="shared" si="112"/>
        <v>0.64378985727300331</v>
      </c>
      <c r="V201" s="91">
        <f t="shared" si="112"/>
        <v>0.92272727272727273</v>
      </c>
      <c r="W201" s="115">
        <f t="shared" si="112"/>
        <v>1.0491803278688525</v>
      </c>
      <c r="X201" s="91">
        <f t="shared" si="112"/>
        <v>0.87740907114910882</v>
      </c>
      <c r="Y201" s="91">
        <f t="shared" si="112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3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3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3"/>
        <v>0.91988652322903197</v>
      </c>
      <c r="E205" s="16">
        <f t="shared" ref="E205:Y205" si="114">E204/E203</f>
        <v>1.020545185980932</v>
      </c>
      <c r="F205" s="16">
        <f t="shared" si="114"/>
        <v>0.48507097405775818</v>
      </c>
      <c r="G205" s="16">
        <f t="shared" si="114"/>
        <v>0.80746132848043672</v>
      </c>
      <c r="H205" s="16">
        <f t="shared" si="114"/>
        <v>0.70823529411764707</v>
      </c>
      <c r="I205" s="16">
        <f t="shared" si="114"/>
        <v>0.92049836843666566</v>
      </c>
      <c r="J205" s="16">
        <f t="shared" si="114"/>
        <v>1</v>
      </c>
      <c r="K205" s="16">
        <f t="shared" si="114"/>
        <v>0.5664107932077227</v>
      </c>
      <c r="L205" s="16">
        <f t="shared" si="114"/>
        <v>0.5311819441694714</v>
      </c>
      <c r="M205" s="16">
        <f t="shared" si="114"/>
        <v>0.93541251935412517</v>
      </c>
      <c r="N205" s="16">
        <f t="shared" si="114"/>
        <v>0.6543292956482728</v>
      </c>
      <c r="O205" s="16">
        <f t="shared" si="114"/>
        <v>0.625</v>
      </c>
      <c r="P205" s="16">
        <f t="shared" si="114"/>
        <v>0.74223734581029355</v>
      </c>
      <c r="Q205" s="16">
        <f t="shared" si="114"/>
        <v>0.50979020979020984</v>
      </c>
      <c r="R205" s="16">
        <f t="shared" si="114"/>
        <v>1.0005871990604815</v>
      </c>
      <c r="S205" s="16">
        <f t="shared" si="114"/>
        <v>0.89129583713950145</v>
      </c>
      <c r="T205" s="16">
        <f t="shared" si="114"/>
        <v>0.86903304773561807</v>
      </c>
      <c r="U205" s="16">
        <f t="shared" si="114"/>
        <v>0.51412086243546917</v>
      </c>
      <c r="V205" s="16">
        <f t="shared" si="114"/>
        <v>0.51863636363636367</v>
      </c>
      <c r="W205" s="113">
        <f t="shared" si="114"/>
        <v>1.0390163934426229</v>
      </c>
      <c r="X205" s="16">
        <f t="shared" si="114"/>
        <v>0.7958266917837995</v>
      </c>
      <c r="Y205" s="16">
        <f t="shared" si="114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5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5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5"/>
        <v>0.9896596207139442</v>
      </c>
      <c r="E211" s="69">
        <f t="shared" ref="E211:Y211" si="116">E210/E209</f>
        <v>1</v>
      </c>
      <c r="F211" s="69">
        <f t="shared" si="116"/>
        <v>0.95607235142118863</v>
      </c>
      <c r="G211" s="69">
        <f t="shared" si="116"/>
        <v>0.98566473988439307</v>
      </c>
      <c r="H211" s="69">
        <f t="shared" si="116"/>
        <v>0.90769445608155286</v>
      </c>
      <c r="I211" s="69">
        <f t="shared" si="116"/>
        <v>0.91831204026325974</v>
      </c>
      <c r="J211" s="69">
        <f t="shared" si="116"/>
        <v>1</v>
      </c>
      <c r="K211" s="69">
        <f t="shared" si="116"/>
        <v>0.9296547273313972</v>
      </c>
      <c r="L211" s="69">
        <f t="shared" si="116"/>
        <v>0.99889964788732399</v>
      </c>
      <c r="M211" s="69">
        <f t="shared" si="116"/>
        <v>1.0148384353741497</v>
      </c>
      <c r="N211" s="69">
        <f t="shared" si="116"/>
        <v>1</v>
      </c>
      <c r="O211" s="69">
        <f t="shared" si="116"/>
        <v>0.8482384823848238</v>
      </c>
      <c r="P211" s="69">
        <f t="shared" si="116"/>
        <v>0.87502930832356385</v>
      </c>
      <c r="Q211" s="69">
        <f t="shared" si="116"/>
        <v>1</v>
      </c>
      <c r="R211" s="69">
        <f t="shared" si="116"/>
        <v>1</v>
      </c>
      <c r="S211" s="69">
        <f t="shared" si="116"/>
        <v>0.98431251922485385</v>
      </c>
      <c r="T211" s="69">
        <f t="shared" si="116"/>
        <v>1</v>
      </c>
      <c r="U211" s="69">
        <f t="shared" si="116"/>
        <v>1</v>
      </c>
      <c r="V211" s="69">
        <f t="shared" si="116"/>
        <v>1</v>
      </c>
      <c r="W211" s="189">
        <f t="shared" si="116"/>
        <v>1.0001289823294208</v>
      </c>
      <c r="X211" s="69">
        <f t="shared" si="116"/>
        <v>0.94724378371266937</v>
      </c>
      <c r="Y211" s="69">
        <f t="shared" si="116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5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5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5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7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7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7"/>
        <v>1.0955872846876304</v>
      </c>
      <c r="E218" s="26">
        <f>E216*0.45</f>
        <v>1395</v>
      </c>
      <c r="F218" s="26">
        <f t="shared" ref="F218:Y218" si="118">F216*0.45</f>
        <v>1003.5</v>
      </c>
      <c r="G218" s="26">
        <f t="shared" si="118"/>
        <v>5958</v>
      </c>
      <c r="H218" s="26">
        <f t="shared" si="118"/>
        <v>4608.9000000000005</v>
      </c>
      <c r="I218" s="26">
        <f t="shared" si="118"/>
        <v>3887.1</v>
      </c>
      <c r="J218" s="26">
        <f t="shared" si="118"/>
        <v>2754</v>
      </c>
      <c r="K218" s="26">
        <f t="shared" si="118"/>
        <v>3145.05</v>
      </c>
      <c r="L218" s="26">
        <f t="shared" si="118"/>
        <v>3549.6</v>
      </c>
      <c r="M218" s="26">
        <f t="shared" si="118"/>
        <v>1174.05</v>
      </c>
      <c r="N218" s="26">
        <f t="shared" si="118"/>
        <v>1827</v>
      </c>
      <c r="O218" s="26">
        <f t="shared" si="118"/>
        <v>1840.95</v>
      </c>
      <c r="P218" s="26">
        <f t="shared" si="118"/>
        <v>2472.75</v>
      </c>
      <c r="Q218" s="26">
        <f t="shared" si="118"/>
        <v>3091.9500000000003</v>
      </c>
      <c r="R218" s="26">
        <f t="shared" si="118"/>
        <v>1260</v>
      </c>
      <c r="S218" s="26">
        <f t="shared" si="118"/>
        <v>1367.1000000000001</v>
      </c>
      <c r="T218" s="26">
        <f t="shared" si="118"/>
        <v>1440.18</v>
      </c>
      <c r="U218" s="26">
        <f t="shared" si="118"/>
        <v>922.5</v>
      </c>
      <c r="V218" s="26">
        <f t="shared" si="118"/>
        <v>681.30000000000007</v>
      </c>
      <c r="W218" s="93">
        <f t="shared" si="118"/>
        <v>2692.35</v>
      </c>
      <c r="X218" s="26">
        <f t="shared" si="118"/>
        <v>3076.65</v>
      </c>
      <c r="Y218" s="26">
        <f t="shared" si="118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19">F216/F217</f>
        <v>0.75261559230509623</v>
      </c>
      <c r="G219" s="69">
        <f t="shared" si="119"/>
        <v>1.0903401136457218</v>
      </c>
      <c r="H219" s="69">
        <f t="shared" si="119"/>
        <v>0.61918868266731153</v>
      </c>
      <c r="I219" s="69">
        <f t="shared" si="119"/>
        <v>1.3209970943569354</v>
      </c>
      <c r="J219" s="69">
        <f t="shared" si="119"/>
        <v>1.3263979193758126</v>
      </c>
      <c r="K219" s="69">
        <f t="shared" si="119"/>
        <v>1.6178240740740741</v>
      </c>
      <c r="L219" s="69">
        <f t="shared" si="119"/>
        <v>0.99420216788505167</v>
      </c>
      <c r="M219" s="69">
        <f t="shared" si="119"/>
        <v>0.55404544489275853</v>
      </c>
      <c r="N219" s="69">
        <f t="shared" si="119"/>
        <v>1.0642201834862386</v>
      </c>
      <c r="O219" s="69">
        <f t="shared" si="119"/>
        <v>1.3519497686715136</v>
      </c>
      <c r="P219" s="69">
        <f t="shared" si="119"/>
        <v>1.0476644423260248</v>
      </c>
      <c r="Q219" s="69">
        <f t="shared" si="119"/>
        <v>0.81661516520085575</v>
      </c>
      <c r="R219" s="69">
        <f t="shared" si="119"/>
        <v>1.0122921185827911</v>
      </c>
      <c r="S219" s="69">
        <f t="shared" si="119"/>
        <v>0.64734711272107393</v>
      </c>
      <c r="T219" s="69">
        <f t="shared" si="119"/>
        <v>1.0834123222748815</v>
      </c>
      <c r="U219" s="69">
        <f t="shared" si="119"/>
        <v>1.0173697270471465</v>
      </c>
      <c r="V219" s="69">
        <f t="shared" si="119"/>
        <v>1.1949486977111285</v>
      </c>
      <c r="W219" s="189">
        <f t="shared" si="119"/>
        <v>1.0313739010515428</v>
      </c>
      <c r="X219" s="69">
        <f t="shared" si="119"/>
        <v>1.0279657194406857</v>
      </c>
      <c r="Y219" s="69">
        <f t="shared" si="119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7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7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7"/>
        <v>1.1534075877537719</v>
      </c>
      <c r="E222" s="26">
        <f>E220*0.3</f>
        <v>90</v>
      </c>
      <c r="F222" s="26">
        <f t="shared" ref="F222:Y222" si="120">F220*0.3</f>
        <v>2520</v>
      </c>
      <c r="G222" s="26">
        <f t="shared" si="120"/>
        <v>8792.1</v>
      </c>
      <c r="H222" s="26">
        <f t="shared" si="120"/>
        <v>6572.7</v>
      </c>
      <c r="I222" s="26">
        <f t="shared" si="120"/>
        <v>2226.2999999999997</v>
      </c>
      <c r="J222" s="26">
        <f t="shared" si="120"/>
        <v>4323</v>
      </c>
      <c r="K222" s="26">
        <f t="shared" si="120"/>
        <v>1410</v>
      </c>
      <c r="L222" s="26">
        <f t="shared" si="120"/>
        <v>4716.5999999999995</v>
      </c>
      <c r="M222" s="26">
        <f t="shared" si="120"/>
        <v>3780</v>
      </c>
      <c r="N222" s="26">
        <f t="shared" si="120"/>
        <v>4590</v>
      </c>
      <c r="O222" s="26">
        <f t="shared" si="120"/>
        <v>3147</v>
      </c>
      <c r="P222" s="26">
        <f t="shared" si="120"/>
        <v>4306.5</v>
      </c>
      <c r="Q222" s="26">
        <f t="shared" si="120"/>
        <v>1042.2</v>
      </c>
      <c r="R222" s="26">
        <f t="shared" si="120"/>
        <v>2370</v>
      </c>
      <c r="S222" s="26">
        <f t="shared" si="120"/>
        <v>4380</v>
      </c>
      <c r="T222" s="26">
        <f t="shared" si="120"/>
        <v>12924.9</v>
      </c>
      <c r="U222" s="26">
        <f t="shared" si="120"/>
        <v>1350</v>
      </c>
      <c r="V222" s="26">
        <f t="shared" si="120"/>
        <v>300</v>
      </c>
      <c r="W222" s="93">
        <f t="shared" si="120"/>
        <v>2272.7999999999997</v>
      </c>
      <c r="X222" s="26">
        <f t="shared" si="120"/>
        <v>13528.199999999999</v>
      </c>
      <c r="Y222" s="26">
        <f t="shared" si="120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7"/>
        <v>1.1415176607548629</v>
      </c>
      <c r="E223" s="91">
        <f t="shared" ref="E223:Y223" si="121">E220/E221</f>
        <v>0.5</v>
      </c>
      <c r="F223" s="91">
        <f t="shared" si="121"/>
        <v>1.05</v>
      </c>
      <c r="G223" s="91">
        <f t="shared" si="121"/>
        <v>1.1665406201488675</v>
      </c>
      <c r="H223" s="91">
        <f t="shared" si="121"/>
        <v>1.1668619514273542</v>
      </c>
      <c r="I223" s="91">
        <f t="shared" si="121"/>
        <v>0.83419514388489213</v>
      </c>
      <c r="J223" s="91">
        <f t="shared" si="121"/>
        <v>1.1945618834452458</v>
      </c>
      <c r="K223" s="91">
        <f t="shared" si="121"/>
        <v>6.619718309859155</v>
      </c>
      <c r="L223" s="91">
        <f t="shared" si="121"/>
        <v>0.798800934864343</v>
      </c>
      <c r="M223" s="91">
        <f t="shared" si="121"/>
        <v>0.97005158210793752</v>
      </c>
      <c r="N223" s="91">
        <f t="shared" si="121"/>
        <v>1.1666920847948756</v>
      </c>
      <c r="O223" s="91">
        <f t="shared" si="121"/>
        <v>1.4307146753955264</v>
      </c>
      <c r="P223" s="91">
        <f t="shared" si="121"/>
        <v>0.93165887850467288</v>
      </c>
      <c r="Q223" s="91">
        <f t="shared" si="121"/>
        <v>1.3249427917620138</v>
      </c>
      <c r="R223" s="91">
        <f t="shared" si="121"/>
        <v>2.4412855377008653</v>
      </c>
      <c r="S223" s="91">
        <f t="shared" si="121"/>
        <v>1.4391325776244455</v>
      </c>
      <c r="T223" s="91">
        <f t="shared" si="121"/>
        <v>0.81031823653325308</v>
      </c>
      <c r="U223" s="91">
        <f t="shared" si="121"/>
        <v>1.3028372900984366</v>
      </c>
      <c r="V223" s="91">
        <f t="shared" si="121"/>
        <v>1.5772870662460567</v>
      </c>
      <c r="W223" s="115">
        <f t="shared" si="121"/>
        <v>1.024337479718767</v>
      </c>
      <c r="X223" s="91">
        <f t="shared" si="121"/>
        <v>1.0430699481865284</v>
      </c>
      <c r="Y223" s="91">
        <f t="shared" si="121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7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7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7"/>
        <v>67.375902237926979</v>
      </c>
      <c r="E226" s="26"/>
      <c r="F226" s="26">
        <f t="shared" ref="F226:Y226" si="122">F224*0.19</f>
        <v>1425</v>
      </c>
      <c r="G226" s="26">
        <f t="shared" si="122"/>
        <v>7429</v>
      </c>
      <c r="H226" s="26">
        <f t="shared" si="122"/>
        <v>5100.17</v>
      </c>
      <c r="I226" s="26">
        <f t="shared" si="122"/>
        <v>1573.01</v>
      </c>
      <c r="J226" s="26">
        <f t="shared" si="122"/>
        <v>798</v>
      </c>
      <c r="K226" s="26">
        <f t="shared" si="122"/>
        <v>440.8</v>
      </c>
      <c r="L226" s="26">
        <f t="shared" si="122"/>
        <v>5829.2</v>
      </c>
      <c r="M226" s="26">
        <f t="shared" si="122"/>
        <v>2128</v>
      </c>
      <c r="N226" s="26">
        <f t="shared" si="122"/>
        <v>1615</v>
      </c>
      <c r="O226" s="26">
        <f t="shared" si="122"/>
        <v>912</v>
      </c>
      <c r="P226" s="26">
        <f t="shared" si="122"/>
        <v>3361.1</v>
      </c>
      <c r="Q226" s="26">
        <f t="shared" si="122"/>
        <v>534.28</v>
      </c>
      <c r="R226" s="26">
        <f t="shared" si="122"/>
        <v>763.99</v>
      </c>
      <c r="S226" s="26">
        <f t="shared" si="122"/>
        <v>798</v>
      </c>
      <c r="T226" s="26">
        <f t="shared" si="122"/>
        <v>11219.291000000001</v>
      </c>
      <c r="U226" s="26">
        <f t="shared" si="122"/>
        <v>1235</v>
      </c>
      <c r="V226" s="26"/>
      <c r="W226" s="93">
        <f t="shared" si="122"/>
        <v>2161.44</v>
      </c>
      <c r="X226" s="26">
        <f t="shared" si="122"/>
        <v>6413.26</v>
      </c>
      <c r="Y226" s="26">
        <f t="shared" si="122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7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3">I224/I225</f>
        <v>1.2098494812216865</v>
      </c>
      <c r="J227" s="91">
        <f t="shared" ref="J227:P227" si="124">J224/J225</f>
        <v>3.1866464339908953</v>
      </c>
      <c r="K227" s="91">
        <f t="shared" si="124"/>
        <v>0.82532906438989684</v>
      </c>
      <c r="L227" s="91">
        <f t="shared" si="124"/>
        <v>1.2973064400186054</v>
      </c>
      <c r="M227" s="91">
        <f t="shared" si="124"/>
        <v>2.4572180781044319</v>
      </c>
      <c r="N227" s="91">
        <f t="shared" si="124"/>
        <v>1.0185739964050329</v>
      </c>
      <c r="O227" s="91">
        <f t="shared" si="124"/>
        <v>0.51557465091299681</v>
      </c>
      <c r="P227" s="91">
        <f t="shared" si="124"/>
        <v>1.1164405175134111</v>
      </c>
      <c r="Q227" s="91">
        <f t="shared" ref="Q227" si="125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6">U224/U225</f>
        <v>1.8065591995553085</v>
      </c>
      <c r="V227" s="91"/>
      <c r="W227" s="115">
        <f t="shared" si="126"/>
        <v>1.2068746021642267</v>
      </c>
      <c r="X227" s="91">
        <f t="shared" si="126"/>
        <v>1.5225078935498422</v>
      </c>
      <c r="Y227" s="91">
        <f t="shared" si="126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7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7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7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7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7">G231+G229+G226+G222+G218</f>
        <v>22179.1</v>
      </c>
      <c r="H233" s="26">
        <f>H231+H229+H226+H222+H218</f>
        <v>16281.77</v>
      </c>
      <c r="I233" s="26">
        <f t="shared" si="127"/>
        <v>7686.41</v>
      </c>
      <c r="J233" s="26">
        <f t="shared" si="127"/>
        <v>7875</v>
      </c>
      <c r="K233" s="26">
        <f t="shared" si="127"/>
        <v>4995.8500000000004</v>
      </c>
      <c r="L233" s="26">
        <f t="shared" si="127"/>
        <v>14095.4</v>
      </c>
      <c r="M233" s="26">
        <f t="shared" si="127"/>
        <v>7082.05</v>
      </c>
      <c r="N233" s="26">
        <f t="shared" si="127"/>
        <v>8032</v>
      </c>
      <c r="O233" s="26">
        <f>O231+O229+O226+O222+O218</f>
        <v>5899.95</v>
      </c>
      <c r="P233" s="123">
        <f t="shared" si="127"/>
        <v>10224.35</v>
      </c>
      <c r="Q233" s="93">
        <f t="shared" si="127"/>
        <v>4668.43</v>
      </c>
      <c r="R233" s="26">
        <f t="shared" si="127"/>
        <v>4393.99</v>
      </c>
      <c r="S233" s="26">
        <f t="shared" si="127"/>
        <v>6545.1</v>
      </c>
      <c r="T233" s="26">
        <f t="shared" si="127"/>
        <v>25584.370999999999</v>
      </c>
      <c r="U233" s="26">
        <f t="shared" si="127"/>
        <v>3507.5</v>
      </c>
      <c r="V233" s="26">
        <f t="shared" si="127"/>
        <v>981.30000000000007</v>
      </c>
      <c r="W233" s="93">
        <f t="shared" si="127"/>
        <v>7126.59</v>
      </c>
      <c r="X233" s="26">
        <f t="shared" si="127"/>
        <v>23018.11</v>
      </c>
      <c r="Y233" s="26">
        <f t="shared" si="127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7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28">G233/G234*10</f>
        <v>36.490186077886179</v>
      </c>
      <c r="H235" s="51">
        <f>H233/H234*10</f>
        <v>22.661725611368606</v>
      </c>
      <c r="I235" s="51">
        <f t="shared" si="128"/>
        <v>29.542662771927123</v>
      </c>
      <c r="J235" s="51">
        <f t="shared" si="128"/>
        <v>27.875119464797709</v>
      </c>
      <c r="K235" s="51">
        <f t="shared" si="128"/>
        <v>52.527073914414892</v>
      </c>
      <c r="L235" s="51">
        <f t="shared" si="128"/>
        <v>21.555895396849671</v>
      </c>
      <c r="M235" s="51">
        <f>M233/M234*10</f>
        <v>24.552088750216676</v>
      </c>
      <c r="N235" s="51">
        <f t="shared" si="128"/>
        <v>29.195594489476939</v>
      </c>
      <c r="O235" s="51">
        <f>O233/O234*10</f>
        <v>30.418385234068879</v>
      </c>
      <c r="P235" s="51">
        <f t="shared" si="128"/>
        <v>27.029238374705898</v>
      </c>
      <c r="Q235" s="122">
        <f t="shared" si="128"/>
        <v>22.31136493978207</v>
      </c>
      <c r="R235" s="51">
        <f t="shared" si="128"/>
        <v>35.307271996785857</v>
      </c>
      <c r="S235" s="51">
        <f t="shared" si="128"/>
        <v>31.61120502294132</v>
      </c>
      <c r="T235" s="51">
        <f t="shared" si="128"/>
        <v>30.315390904566677</v>
      </c>
      <c r="U235" s="51">
        <f t="shared" si="128"/>
        <v>31.139026988636363</v>
      </c>
      <c r="V235" s="51">
        <f t="shared" si="128"/>
        <v>29.682395644283122</v>
      </c>
      <c r="W235" s="122">
        <f t="shared" si="128"/>
        <v>32.762918352335419</v>
      </c>
      <c r="X235" s="51">
        <f t="shared" si="128"/>
        <v>28.840051119491811</v>
      </c>
      <c r="Y235" s="51">
        <f t="shared" si="128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2023-05-02T04:57:14Z</cp:lastPrinted>
  <dcterms:created xsi:type="dcterms:W3CDTF">2017-06-08T05:54:08Z</dcterms:created>
  <dcterms:modified xsi:type="dcterms:W3CDTF">2023-05-02T05:09:03Z</dcterms:modified>
</cp:coreProperties>
</file>