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1" sheetId="18" r:id="rId1"/>
  </sheets>
  <definedNames>
    <definedName name="_xlnm.Print_Titles" localSheetId="0">'1'!$3:$3</definedName>
    <definedName name="_xlnm.Print_Area" localSheetId="0">'1'!$A$1:$E$115</definedName>
  </definedNames>
  <calcPr calcId="152511"/>
</workbook>
</file>

<file path=xl/calcChain.xml><?xml version="1.0" encoding="utf-8"?>
<calcChain xmlns="http://schemas.openxmlformats.org/spreadsheetml/2006/main">
  <c r="D57" i="18" l="1"/>
  <c r="C57" i="18"/>
  <c r="D34" i="18" l="1"/>
  <c r="D30" i="18"/>
  <c r="D14" i="18"/>
  <c r="D9" i="18"/>
  <c r="C109" i="18" l="1"/>
  <c r="D109" i="18"/>
  <c r="C107" i="18"/>
  <c r="D107" i="18"/>
  <c r="C93" i="18"/>
  <c r="D93" i="18"/>
  <c r="C89" i="18"/>
  <c r="D89" i="18"/>
  <c r="C84" i="18"/>
  <c r="D84" i="18"/>
  <c r="C82" i="18"/>
  <c r="D82" i="18"/>
  <c r="C75" i="18"/>
  <c r="D75" i="18"/>
  <c r="C72" i="18"/>
  <c r="D72" i="18"/>
  <c r="C67" i="18"/>
  <c r="D67" i="18"/>
  <c r="C62" i="18"/>
  <c r="D62" i="18"/>
  <c r="C48" i="18"/>
  <c r="E8" i="18"/>
  <c r="C34" i="18"/>
  <c r="C32" i="18"/>
  <c r="C30" i="18" s="1"/>
  <c r="C31" i="18"/>
  <c r="C19" i="18"/>
  <c r="C14" i="18"/>
  <c r="C9" i="18"/>
  <c r="B109" i="18"/>
  <c r="B57" i="18"/>
  <c r="B93" i="18"/>
  <c r="B89" i="18"/>
  <c r="B84" i="18"/>
  <c r="B82" i="18"/>
  <c r="B75" i="18"/>
  <c r="B72" i="18"/>
  <c r="B67" i="18"/>
  <c r="B62" i="18"/>
  <c r="B34" i="18" l="1"/>
  <c r="B30" i="18"/>
  <c r="B14" i="18"/>
  <c r="B9" i="18"/>
  <c r="B5" i="18" l="1"/>
  <c r="E31" i="18"/>
  <c r="E37" i="18"/>
  <c r="E23" i="18"/>
  <c r="E12" i="18"/>
  <c r="C38" i="18"/>
  <c r="D38" i="18"/>
  <c r="B38" i="18"/>
  <c r="D5" i="18"/>
  <c r="C5" i="18"/>
  <c r="E50" i="18" l="1"/>
  <c r="E49" i="18"/>
  <c r="E51" i="18"/>
  <c r="E52" i="18"/>
  <c r="E53" i="18"/>
  <c r="E55" i="18"/>
  <c r="E56" i="18"/>
  <c r="E32" i="18" l="1"/>
  <c r="E30" i="18"/>
  <c r="E40" i="18"/>
  <c r="D48" i="18" l="1"/>
  <c r="B48" i="18"/>
  <c r="E48" i="18" l="1"/>
  <c r="E105" i="18" l="1"/>
  <c r="E106" i="18"/>
  <c r="E79" i="18" l="1"/>
  <c r="B102" i="18" l="1"/>
  <c r="B22" i="18"/>
  <c r="B21" i="18" s="1"/>
  <c r="B107" i="18" l="1"/>
  <c r="B46" i="18"/>
  <c r="B98" i="18"/>
  <c r="B112" i="18" l="1"/>
  <c r="B100" i="18"/>
  <c r="B4" i="18"/>
  <c r="C98" i="18" l="1"/>
  <c r="D102" i="18" l="1"/>
  <c r="C102" i="18"/>
  <c r="C112" i="18" s="1"/>
  <c r="E99" i="18"/>
  <c r="E97" i="18"/>
  <c r="E94" i="18"/>
  <c r="E92" i="18"/>
  <c r="E91" i="18"/>
  <c r="E90" i="18"/>
  <c r="E88" i="18"/>
  <c r="E87" i="18"/>
  <c r="E86" i="18"/>
  <c r="E85" i="18"/>
  <c r="E83" i="18"/>
  <c r="E81" i="18"/>
  <c r="E80" i="18"/>
  <c r="E78" i="18"/>
  <c r="E77" i="18"/>
  <c r="E76" i="18"/>
  <c r="E73" i="18"/>
  <c r="E71" i="18"/>
  <c r="E70" i="18"/>
  <c r="E69" i="18"/>
  <c r="E68" i="18"/>
  <c r="E66" i="18"/>
  <c r="E65" i="18"/>
  <c r="E63" i="18"/>
  <c r="E59" i="18"/>
  <c r="E58" i="18"/>
  <c r="E41" i="18"/>
  <c r="E39" i="18"/>
  <c r="E33" i="18"/>
  <c r="E29" i="18"/>
  <c r="E27" i="18"/>
  <c r="E25" i="18"/>
  <c r="E24" i="18"/>
  <c r="D22" i="18"/>
  <c r="C22" i="18"/>
  <c r="E19" i="18"/>
  <c r="E18" i="18"/>
  <c r="E17" i="18"/>
  <c r="E16" i="18"/>
  <c r="E15" i="18"/>
  <c r="E13" i="18"/>
  <c r="E10" i="18"/>
  <c r="E7" i="18"/>
  <c r="E6" i="18"/>
  <c r="C21" i="18" l="1"/>
  <c r="C46" i="18" s="1"/>
  <c r="C100" i="18" s="1"/>
  <c r="E62" i="18"/>
  <c r="E72" i="18"/>
  <c r="E93" i="18"/>
  <c r="E9" i="18"/>
  <c r="E22" i="18"/>
  <c r="E34" i="18"/>
  <c r="E84" i="18"/>
  <c r="E14" i="18"/>
  <c r="D98" i="18"/>
  <c r="E57" i="18"/>
  <c r="E67" i="18"/>
  <c r="E75" i="18"/>
  <c r="E82" i="18"/>
  <c r="E89" i="18"/>
  <c r="D21" i="18"/>
  <c r="E38" i="18"/>
  <c r="D46" i="18" l="1"/>
  <c r="E5" i="18"/>
  <c r="C4" i="18"/>
  <c r="E98" i="18"/>
  <c r="E21" i="18"/>
  <c r="D4" i="18"/>
  <c r="D112" i="18" l="1"/>
  <c r="E46" i="18"/>
  <c r="D100" i="18"/>
  <c r="E4" i="18"/>
  <c r="E112" i="18" l="1"/>
  <c r="E100" i="18"/>
</calcChain>
</file>

<file path=xl/sharedStrings.xml><?xml version="1.0" encoding="utf-8"?>
<sst xmlns="http://schemas.openxmlformats.org/spreadsheetml/2006/main" count="117" uniqueCount="116">
  <si>
    <t>(рубли)</t>
  </si>
  <si>
    <t>НАЛОГОВЫЕ И НЕНАЛОГОВЫЕ ДОХОДЫ</t>
  </si>
  <si>
    <t>НАЛОГОВЫЕ ДОХОДЫ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</si>
  <si>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</si>
  <si>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</si>
  <si>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</si>
  <si>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</si>
  <si>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</si>
  <si>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</si>
  <si>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</si>
  <si>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</si>
  <si>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</si>
  <si>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</si>
  <si>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</si>
  <si>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</si>
  <si>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</si>
  <si>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</si>
  <si>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</si>
  <si>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</si>
  <si>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</si>
  <si>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</si>
  <si>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</si>
  <si>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</si>
  <si>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</si>
  <si>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</si>
  <si>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</si>
  <si>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</si>
  <si>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</si>
  <si>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</si>
  <si>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</si>
  <si>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</si>
  <si>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</si>
  <si>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</si>
  <si>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</si>
  <si>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</si>
  <si>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</si>
  <si>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</si>
  <si>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</si>
  <si>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</si>
  <si>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</si>
  <si>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</si>
  <si>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</si>
  <si>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</si>
  <si>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</si>
  <si>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</si>
  <si>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</si>
  <si>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</si>
  <si>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</si>
  <si>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</si>
  <si>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</si>
  <si>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</si>
  <si>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</si>
  <si>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</si>
  <si>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</si>
  <si>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</si>
  <si>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</si>
  <si>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</si>
  <si>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</si>
  <si>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</si>
  <si>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</si>
  <si>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</si>
  <si>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</si>
  <si>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</si>
  <si>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</si>
  <si>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</si>
  <si>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</si>
  <si>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</si>
  <si>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</si>
  <si>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</si>
  <si>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</si>
  <si>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</si>
  <si>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</si>
  <si>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</si>
  <si>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</si>
  <si>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</si>
  <si>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</si>
  <si>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</si>
  <si>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</si>
  <si>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</si>
  <si>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</si>
  <si>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</si>
  <si>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</t>
  </si>
  <si>
    <t>Погашение кредитов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</si>
  <si>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</si>
  <si>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</si>
  <si>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</si>
  <si>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администрации города Новочебоксарска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</si>
  <si>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</si>
  <si>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</si>
  <si>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</si>
  <si>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</si>
  <si>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собственные доходы</t>
  </si>
  <si>
    <t>межбюджетные трансферты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</si>
  <si>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</si>
  <si>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</si>
  <si>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</si>
  <si>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</si>
  <si>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</si>
  <si>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</si>
  <si>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Начальник финансового отдела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</si>
  <si>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</si>
  <si>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</si>
  <si>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</si>
  <si>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Остатки на начало периода</t>
  </si>
  <si>
    <t>Остатки на конец периода, из них: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</si>
  <si>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</si>
  <si>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</si>
  <si>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</si>
  <si>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</si>
  <si>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Туристический налог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</si>
  <si>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</si>
  <si>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Сводка об исполнении бюджета города Новочебоксарска на 1 марта 2026 года                                                        </t>
  </si>
  <si>
    <t>Исполнено на 01.03.2026</t>
  </si>
  <si>
    <t>% исполнения</t>
  </si>
  <si>
    <t xml:space="preserve">О.А. Мясникова     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</si>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</sst>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3" fillId="0" borderId="16" xfId="0" applyFont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5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18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2" fillId="0" borderId="17" xfId="0" applyNumberFormat="1" applyFont="1" applyFill="1" applyBorder="1" applyAlignment="1">
      <alignment wrapText="1"/>
    </xf>
    <xf numFmtId="4" fontId="2" fillId="0" borderId="14" xfId="0" applyNumberFormat="1" applyFont="1" applyFill="1" applyBorder="1" applyAlignment="1">
      <alignment horizontal="right"/>
    </xf>
    <xf numFmtId="4" fontId="3" fillId="0" borderId="19" xfId="0" applyNumberFormat="1" applyFont="1" applyFill="1" applyBorder="1" applyAlignment="1">
      <alignment wrapText="1"/>
    </xf>
    <xf numFmtId="4" fontId="3" fillId="0" borderId="7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/>
    <xf numFmtId="0" fontId="4" fillId="0" borderId="0" xfId="0" applyFont="1" applyFill="1"/>
    <xf numFmtId="4" fontId="3" fillId="0" borderId="22" xfId="0" applyNumberFormat="1" applyFont="1" applyFill="1" applyBorder="1" applyAlignment="1">
      <alignment horizontal="right"/>
    </xf>
    <xf numFmtId="4" fontId="2" fillId="0" borderId="22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4" fontId="3" fillId="0" borderId="20" xfId="1" applyNumberFormat="1" applyFont="1" applyFill="1" applyBorder="1" applyAlignment="1"/>
    <xf numFmtId="4" fontId="3" fillId="0" borderId="11" xfId="1" applyNumberFormat="1" applyFont="1" applyFill="1" applyBorder="1" applyAlignment="1"/>
    <xf numFmtId="4" fontId="4" fillId="0" borderId="5" xfId="1" applyNumberFormat="1" applyFont="1" applyFill="1" applyBorder="1"/>
    <xf numFmtId="4" fontId="3" fillId="0" borderId="22" xfId="0" applyNumberFormat="1" applyFont="1" applyFill="1" applyBorder="1" applyAlignment="1">
      <alignment wrapText="1"/>
    </xf>
    <xf numFmtId="4" fontId="2" fillId="0" borderId="22" xfId="0" applyNumberFormat="1" applyFont="1" applyFill="1" applyBorder="1" applyAlignment="1">
      <alignment wrapText="1"/>
    </xf>
    <xf numFmtId="4" fontId="4" fillId="0" borderId="22" xfId="1" applyNumberFormat="1" applyFont="1" applyFill="1" applyBorder="1"/>
    <xf numFmtId="4" fontId="2" fillId="0" borderId="22" xfId="0" applyNumberFormat="1" applyFont="1" applyFill="1" applyBorder="1"/>
    <xf numFmtId="164" fontId="2" fillId="0" borderId="9" xfId="0" applyNumberFormat="1" applyFont="1" applyFill="1" applyBorder="1" applyAlignment="1">
      <alignment horizontal="right"/>
    </xf>
    <xf numFmtId="4" fontId="3" fillId="0" borderId="27" xfId="0" applyNumberFormat="1" applyFont="1" applyFill="1" applyBorder="1" applyAlignment="1">
      <alignment horizontal="right"/>
    </xf>
    <xf numFmtId="4" fontId="7" fillId="0" borderId="22" xfId="1" applyNumberFormat="1" applyFont="1" applyFill="1" applyBorder="1" applyAlignment="1">
      <alignment wrapText="1"/>
    </xf>
    <xf numFmtId="4" fontId="3" fillId="0" borderId="25" xfId="0" applyNumberFormat="1" applyFont="1" applyFill="1" applyBorder="1" applyAlignment="1">
      <alignment wrapText="1"/>
    </xf>
    <xf numFmtId="4" fontId="2" fillId="0" borderId="5" xfId="1" applyNumberFormat="1" applyFont="1" applyFill="1" applyBorder="1" applyAlignment="1"/>
    <xf numFmtId="4" fontId="3" fillId="0" borderId="5" xfId="1" applyNumberFormat="1" applyFont="1" applyFill="1" applyBorder="1" applyAlignment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22" xfId="1" applyNumberFormat="1" applyFont="1" applyFill="1" applyBorder="1" applyAlignment="1">
      <alignment wrapText="1"/>
    </xf>
    <xf numFmtId="4" fontId="2" fillId="0" borderId="29" xfId="1" applyNumberFormat="1" applyFont="1" applyFill="1" applyBorder="1" applyAlignment="1">
      <alignment wrapText="1"/>
    </xf>
    <xf numFmtId="4" fontId="2" fillId="0" borderId="7" xfId="1" applyNumberFormat="1" applyFont="1" applyFill="1" applyBorder="1" applyAlignment="1">
      <alignment wrapText="1"/>
    </xf>
    <xf numFmtId="4" fontId="3" fillId="0" borderId="21" xfId="1" applyNumberFormat="1" applyFont="1" applyFill="1" applyBorder="1" applyAlignment="1"/>
    <xf numFmtId="4" fontId="3" fillId="0" borderId="22" xfId="1" applyNumberFormat="1" applyFont="1" applyFill="1" applyBorder="1"/>
    <xf numFmtId="4" fontId="3" fillId="0" borderId="22" xfId="1" applyNumberFormat="1" applyFont="1" applyFill="1" applyBorder="1" applyAlignment="1">
      <alignment wrapText="1"/>
    </xf>
    <xf numFmtId="4" fontId="3" fillId="0" borderId="28" xfId="0" applyNumberFormat="1" applyFont="1" applyFill="1" applyBorder="1" applyAlignment="1">
      <alignment wrapText="1"/>
    </xf>
    <xf numFmtId="4" fontId="3" fillId="0" borderId="34" xfId="0" applyNumberFormat="1" applyFont="1" applyFill="1" applyBorder="1" applyAlignment="1">
      <alignment wrapText="1"/>
    </xf>
    <xf numFmtId="4" fontId="3" fillId="0" borderId="29" xfId="0" applyNumberFormat="1" applyFont="1" applyFill="1" applyBorder="1" applyAlignment="1">
      <alignment horizontal="right"/>
    </xf>
    <xf numFmtId="4" fontId="2" fillId="0" borderId="31" xfId="0" applyNumberFormat="1" applyFont="1" applyFill="1" applyBorder="1" applyAlignment="1">
      <alignment horizontal="right"/>
    </xf>
    <xf numFmtId="4" fontId="3" fillId="0" borderId="35" xfId="0" applyNumberFormat="1" applyFont="1" applyFill="1" applyBorder="1" applyAlignment="1">
      <alignment horizontal="right"/>
    </xf>
    <xf numFmtId="164" fontId="2" fillId="0" borderId="27" xfId="0" applyNumberFormat="1" applyFont="1" applyFill="1" applyBorder="1" applyAlignment="1">
      <alignment horizontal="right"/>
    </xf>
    <xf numFmtId="4" fontId="2" fillId="0" borderId="25" xfId="0" applyNumberFormat="1" applyFont="1" applyFill="1" applyBorder="1" applyAlignment="1">
      <alignment horizontal="right"/>
    </xf>
    <xf numFmtId="4" fontId="2" fillId="0" borderId="23" xfId="0" applyNumberFormat="1" applyFont="1" applyFill="1" applyBorder="1" applyAlignment="1">
      <alignment horizontal="right"/>
    </xf>
    <xf numFmtId="4" fontId="3" fillId="0" borderId="26" xfId="0" applyNumberFormat="1" applyFont="1" applyFill="1" applyBorder="1" applyAlignment="1">
      <alignment horizontal="right"/>
    </xf>
    <xf numFmtId="4" fontId="3" fillId="0" borderId="22" xfId="1" applyNumberFormat="1" applyFont="1" applyFill="1" applyBorder="1" applyAlignment="1"/>
    <xf numFmtId="4" fontId="2" fillId="0" borderId="22" xfId="1" applyNumberFormat="1" applyFont="1" applyFill="1" applyBorder="1" applyAlignment="1"/>
    <xf numFmtId="4" fontId="3" fillId="0" borderId="9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/>
    <xf numFmtId="4" fontId="3" fillId="0" borderId="12" xfId="0" applyNumberFormat="1" applyFont="1" applyFill="1" applyBorder="1" applyAlignment="1">
      <alignment wrapText="1"/>
    </xf>
    <xf numFmtId="4" fontId="3" fillId="0" borderId="25" xfId="0" applyNumberFormat="1" applyFont="1" applyFill="1" applyBorder="1" applyAlignment="1">
      <alignment wrapText="1" shrinkToFi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23" xfId="1" applyNumberFormat="1" applyFont="1" applyFill="1" applyBorder="1" applyAlignment="1"/>
    <xf numFmtId="4" fontId="3" fillId="0" borderId="22" xfId="0" applyNumberFormat="1" applyFont="1" applyFill="1" applyBorder="1" applyAlignment="1"/>
    <xf numFmtId="4" fontId="2" fillId="0" borderId="22" xfId="0" applyNumberFormat="1" applyFont="1" applyFill="1" applyBorder="1" applyAlignment="1"/>
    <xf numFmtId="4" fontId="3" fillId="0" borderId="23" xfId="0" applyNumberFormat="1" applyFont="1" applyFill="1" applyBorder="1" applyAlignment="1"/>
    <xf numFmtId="4" fontId="2" fillId="0" borderId="23" xfId="0" applyNumberFormat="1" applyFont="1" applyFill="1" applyBorder="1" applyAlignment="1"/>
    <xf numFmtId="4" fontId="2" fillId="0" borderId="29" xfId="1" applyNumberFormat="1" applyFont="1" applyFill="1" applyBorder="1" applyAlignment="1"/>
    <xf numFmtId="4" fontId="3" fillId="0" borderId="28" xfId="0" applyNumberFormat="1" applyFont="1" applyFill="1" applyBorder="1" applyAlignment="1">
      <alignment horizontal="right"/>
    </xf>
    <xf numFmtId="4" fontId="3" fillId="0" borderId="36" xfId="0" applyNumberFormat="1" applyFont="1" applyFill="1" applyBorder="1" applyAlignment="1">
      <alignment horizontal="right"/>
    </xf>
    <xf numFmtId="4" fontId="3" fillId="0" borderId="20" xfId="0" applyNumberFormat="1" applyFont="1" applyFill="1" applyBorder="1" applyAlignment="1">
      <alignment wrapText="1"/>
    </xf>
    <xf numFmtId="4" fontId="3" fillId="0" borderId="11" xfId="0" applyNumberFormat="1" applyFont="1" applyFill="1" applyBorder="1" applyAlignment="1">
      <alignment horizontal="right"/>
    </xf>
    <xf numFmtId="4" fontId="3" fillId="0" borderId="23" xfId="0" applyNumberFormat="1" applyFont="1" applyFill="1" applyBorder="1" applyAlignment="1">
      <alignment horizontal="right"/>
    </xf>
    <xf numFmtId="4" fontId="3" fillId="0" borderId="23" xfId="0" applyNumberFormat="1" applyFont="1" applyFill="1" applyBorder="1" applyAlignment="1">
      <alignment wrapText="1"/>
    </xf>
    <xf numFmtId="0" fontId="3" fillId="0" borderId="30" xfId="0" applyFont="1" applyBorder="1" applyAlignment="1">
      <alignment wrapText="1"/>
    </xf>
    <xf numFmtId="4" fontId="2" fillId="0" borderId="25" xfId="0" applyNumberFormat="1" applyFont="1" applyFill="1" applyBorder="1" applyAlignment="1">
      <alignment wrapText="1"/>
    </xf>
    <xf numFmtId="4" fontId="2" fillId="0" borderId="23" xfId="0" applyNumberFormat="1" applyFont="1" applyFill="1" applyBorder="1" applyAlignment="1">
      <alignment wrapText="1"/>
    </xf>
    <xf numFmtId="0" fontId="3" fillId="0" borderId="42" xfId="0" applyFont="1" applyBorder="1" applyAlignment="1">
      <alignment horizontal="center" wrapText="1"/>
    </xf>
    <xf numFmtId="0" fontId="3" fillId="0" borderId="40" xfId="0" applyFont="1" applyBorder="1" applyAlignment="1">
      <alignment horizontal="center" wrapText="1" shrinkToFit="1"/>
    </xf>
    <xf numFmtId="0" fontId="3" fillId="0" borderId="43" xfId="0" applyFont="1" applyBorder="1" applyAlignment="1">
      <alignment wrapText="1" shrinkToFit="1"/>
    </xf>
    <xf numFmtId="0" fontId="2" fillId="0" borderId="43" xfId="0" applyFont="1" applyBorder="1" applyAlignment="1">
      <alignment wrapText="1" shrinkToFit="1"/>
    </xf>
    <xf numFmtId="0" fontId="2" fillId="0" borderId="43" xfId="0" applyFont="1" applyBorder="1" applyAlignment="1">
      <alignment wrapText="1"/>
    </xf>
    <xf numFmtId="0" fontId="3" fillId="0" borderId="43" xfId="0" applyFont="1" applyBorder="1" applyAlignment="1">
      <alignment wrapText="1"/>
    </xf>
    <xf numFmtId="0" fontId="3" fillId="0" borderId="40" xfId="0" applyFont="1" applyBorder="1" applyAlignment="1">
      <alignment horizontal="center" wrapText="1"/>
    </xf>
    <xf numFmtId="0" fontId="4" fillId="0" borderId="16" xfId="0" applyFont="1" applyBorder="1"/>
    <xf numFmtId="0" fontId="2" fillId="0" borderId="43" xfId="0" applyFont="1" applyBorder="1" applyAlignment="1">
      <alignment vertical="top" wrapText="1"/>
    </xf>
    <xf numFmtId="0" fontId="2" fillId="0" borderId="41" xfId="0" applyFont="1" applyBorder="1" applyAlignment="1">
      <alignment wrapText="1"/>
    </xf>
    <xf numFmtId="0" fontId="3" fillId="0" borderId="44" xfId="0" applyFont="1" applyBorder="1" applyAlignment="1">
      <alignment horizontal="center" wrapText="1"/>
    </xf>
    <xf numFmtId="0" fontId="3" fillId="2" borderId="40" xfId="0" applyFont="1" applyFill="1" applyBorder="1" applyAlignment="1">
      <alignment wrapText="1"/>
    </xf>
    <xf numFmtId="0" fontId="2" fillId="2" borderId="43" xfId="0" applyFont="1" applyFill="1" applyBorder="1" applyAlignment="1">
      <alignment wrapText="1"/>
    </xf>
    <xf numFmtId="0" fontId="3" fillId="2" borderId="43" xfId="0" applyFont="1" applyFill="1" applyBorder="1" applyAlignment="1">
      <alignment wrapText="1"/>
    </xf>
    <xf numFmtId="0" fontId="2" fillId="2" borderId="43" xfId="0" applyFont="1" applyFill="1" applyBorder="1" applyAlignment="1">
      <alignment vertical="top" wrapText="1"/>
    </xf>
    <xf numFmtId="0" fontId="2" fillId="2" borderId="16" xfId="0" applyFont="1" applyFill="1" applyBorder="1" applyAlignment="1">
      <alignment wrapText="1"/>
    </xf>
    <xf numFmtId="0" fontId="3" fillId="2" borderId="41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39" xfId="0" applyFont="1" applyFill="1" applyBorder="1" applyAlignment="1">
      <alignment horizontal="center" wrapText="1"/>
    </xf>
    <xf numFmtId="0" fontId="2" fillId="2" borderId="45" xfId="0" applyFont="1" applyFill="1" applyBorder="1" applyAlignment="1">
      <alignment wrapText="1"/>
    </xf>
    <xf numFmtId="0" fontId="3" fillId="2" borderId="16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4" fontId="2" fillId="0" borderId="7" xfId="1" applyNumberFormat="1" applyFont="1" applyFill="1" applyBorder="1" applyAlignment="1"/>
    <xf numFmtId="0" fontId="0" fillId="0" borderId="46" xfId="0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wrapText="1"/>
    </xf>
    <xf numFmtId="4" fontId="2" fillId="0" borderId="31" xfId="0" applyNumberFormat="1" applyFont="1" applyFill="1" applyBorder="1" applyAlignment="1">
      <alignment wrapText="1"/>
    </xf>
    <xf numFmtId="164" fontId="2" fillId="0" borderId="14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0" fontId="2" fillId="2" borderId="41" xfId="0" applyFont="1" applyFill="1" applyBorder="1" applyAlignment="1">
      <alignment wrapText="1"/>
    </xf>
    <xf numFmtId="164" fontId="2" fillId="0" borderId="10" xfId="0" applyNumberFormat="1" applyFont="1" applyFill="1" applyBorder="1" applyAlignment="1">
      <alignment horizontal="right"/>
    </xf>
    <xf numFmtId="0" fontId="9" fillId="0" borderId="39" xfId="0" applyFont="1" applyBorder="1" applyAlignment="1">
      <alignment horizontal="center" vertical="center" wrapText="1"/>
    </xf>
    <xf numFmtId="164" fontId="3" fillId="0" borderId="13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24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24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32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Alignment="1"/>
    <xf numFmtId="0" fontId="3" fillId="0" borderId="33" xfId="0" applyFont="1" applyFill="1" applyBorder="1" applyAlignment="1">
      <alignment horizontal="center" wrapText="1"/>
    </xf>
    <xf numFmtId="0" fontId="0" fillId="0" borderId="37" xfId="0" applyBorder="1" applyAlignment="1"/>
    <xf numFmtId="0" fontId="0" fillId="0" borderId="38" xfId="0" applyBorder="1" applyAlignment="1"/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view="pageBreakPreview" zoomScale="80" zoomScaleNormal="70" zoomScaleSheetLayoutView="80" workbookViewId="0">
      <selection activeCell="D3" sqref="D3"/>
    </sheetView>
  </sheetViews>
  <sheetFormatPr defaultColWidth="9.140625" defaultRowHeight="15.75" x14ac:dyDescent="0.25"/>
  <cols>
    <col min="1" max="1" width="66.28515625" style="3" customWidth="1"/>
    <col min="2" max="2" width="19.5703125" style="27" hidden="1" customWidth="1"/>
    <col min="3" max="3" width="19.5703125" style="27" customWidth="1"/>
    <col min="4" max="4" width="18.28515625" style="27" customWidth="1"/>
    <col min="5" max="5" width="14.5703125" style="27" customWidth="1"/>
    <col min="6" max="6" width="19.7109375" style="3" customWidth="1"/>
    <col min="7" max="7" width="17.85546875" style="3" customWidth="1"/>
    <col min="8" max="8" width="9.140625" style="3"/>
    <col min="9" max="9" width="15" style="3" bestFit="1" customWidth="1"/>
    <col min="10" max="11" width="9.140625" style="3"/>
    <col min="12" max="12" width="15" style="3" bestFit="1" customWidth="1"/>
    <col min="13" max="16384" width="9.140625" style="3"/>
  </cols>
  <sheetData>
    <row r="1" spans="1:5" ht="27.75" customHeight="1" x14ac:dyDescent="0.3">
      <c r="A1" s="142" t="s">
        <v>111</v>
      </c>
      <c r="B1" s="142"/>
      <c r="C1" s="142"/>
      <c r="D1" s="142"/>
      <c r="E1" s="142"/>
    </row>
    <row r="2" spans="1:5" ht="16.5" thickBot="1" x14ac:dyDescent="0.3">
      <c r="A2" s="1"/>
      <c r="B2" s="9"/>
      <c r="C2" s="9"/>
      <c r="D2" s="10"/>
      <c r="E2" s="108" t="s">
        <v>0</v>
      </c>
    </row>
    <row r="3" spans="1:5" ht="37.5" customHeight="1" thickBot="1" x14ac:dyDescent="0.3">
      <c r="A3" s="121" t="s">
        <v>115</v>
      </c>
      <c r="B3" s="110"/>
      <c r="C3" s="111" t="s">
        <v>98</v>
      </c>
      <c r="D3" s="112" t="s">
        <v>112</v>
      </c>
      <c r="E3" s="113" t="s">
        <v>113</v>
      </c>
    </row>
    <row r="4" spans="1:5" ht="34.5" customHeight="1" thickBot="1" x14ac:dyDescent="0.3">
      <c r="A4" s="85" t="s">
        <v>1</v>
      </c>
      <c r="B4" s="55">
        <f>B5+B21</f>
        <v>1348064285.73</v>
      </c>
      <c r="C4" s="55">
        <f>C5+C21</f>
        <v>1347607253.51</v>
      </c>
      <c r="D4" s="67">
        <f>D5+D21</f>
        <v>110815584.80000001</v>
      </c>
      <c r="E4" s="122">
        <f t="shared" ref="E4:E12" si="0">D4/C4*100</f>
        <v>8.2231365638147107</v>
      </c>
    </row>
    <row r="5" spans="1:5" ht="41.25" customHeight="1" x14ac:dyDescent="0.25">
      <c r="A5" s="86" t="s">
        <v>2</v>
      </c>
      <c r="B5" s="68">
        <f>B6+B7+B8+B9+B14+B18+B19+B20</f>
        <v>1124278000.6900001</v>
      </c>
      <c r="C5" s="68">
        <f t="shared" ref="C5:D5" si="1">C6+C7+C8+C9+C14+C18+C19+C20</f>
        <v>1169331500</v>
      </c>
      <c r="D5" s="69">
        <f t="shared" si="1"/>
        <v>83387843.910000011</v>
      </c>
      <c r="E5" s="123">
        <f t="shared" si="0"/>
        <v>7.1312407054800131</v>
      </c>
    </row>
    <row r="6" spans="1:5" ht="23.25" customHeight="1" x14ac:dyDescent="0.25">
      <c r="A6" s="87" t="s">
        <v>3</v>
      </c>
      <c r="B6" s="63">
        <v>742897937.44000006</v>
      </c>
      <c r="C6" s="71">
        <v>794572000</v>
      </c>
      <c r="D6" s="45">
        <v>72733478.700000003</v>
      </c>
      <c r="E6" s="124">
        <f t="shared" si="0"/>
        <v>9.1537933252115611</v>
      </c>
    </row>
    <row r="7" spans="1:5" ht="21.75" customHeight="1" x14ac:dyDescent="0.25">
      <c r="A7" s="87" t="s">
        <v>4</v>
      </c>
      <c r="B7" s="63">
        <v>3538298.4</v>
      </c>
      <c r="C7" s="71">
        <v>3928500</v>
      </c>
      <c r="D7" s="45">
        <v>306737.06</v>
      </c>
      <c r="E7" s="124">
        <f t="shared" si="0"/>
        <v>7.8079943998981802</v>
      </c>
    </row>
    <row r="8" spans="1:5" ht="22.5" customHeight="1" x14ac:dyDescent="0.25">
      <c r="A8" s="87" t="s">
        <v>109</v>
      </c>
      <c r="B8" s="63">
        <v>1183540</v>
      </c>
      <c r="C8" s="71">
        <v>1618000</v>
      </c>
      <c r="D8" s="45">
        <v>383827</v>
      </c>
      <c r="E8" s="124">
        <f t="shared" si="0"/>
        <v>23.722311495673669</v>
      </c>
    </row>
    <row r="9" spans="1:5" ht="19.5" customHeight="1" x14ac:dyDescent="0.25">
      <c r="A9" s="87" t="s">
        <v>5</v>
      </c>
      <c r="B9" s="52">
        <f t="shared" ref="B9" si="2">B10+B11+B12+B13</f>
        <v>147617190.81999999</v>
      </c>
      <c r="C9" s="71">
        <f>C10+C11+C12+C13</f>
        <v>141498000</v>
      </c>
      <c r="D9" s="66">
        <f>D10+D11+D12+D13</f>
        <v>870344.91</v>
      </c>
      <c r="E9" s="124">
        <f t="shared" si="0"/>
        <v>0.61509343594962473</v>
      </c>
    </row>
    <row r="10" spans="1:5" ht="32.25" customHeight="1" x14ac:dyDescent="0.25">
      <c r="A10" s="88" t="s">
        <v>88</v>
      </c>
      <c r="B10" s="64">
        <v>112372386.09</v>
      </c>
      <c r="C10" s="72">
        <v>116338000</v>
      </c>
      <c r="D10" s="44">
        <v>480113.07</v>
      </c>
      <c r="E10" s="125">
        <f t="shared" si="0"/>
        <v>0.41268808987605082</v>
      </c>
    </row>
    <row r="11" spans="1:5" ht="33.75" customHeight="1" x14ac:dyDescent="0.25">
      <c r="A11" s="88" t="s">
        <v>6</v>
      </c>
      <c r="B11" s="64">
        <v>15899.42</v>
      </c>
      <c r="C11" s="72">
        <v>0</v>
      </c>
      <c r="D11" s="44">
        <v>0</v>
      </c>
      <c r="E11" s="125">
        <v>0</v>
      </c>
    </row>
    <row r="12" spans="1:5" ht="20.25" customHeight="1" x14ac:dyDescent="0.25">
      <c r="A12" s="88" t="s">
        <v>7</v>
      </c>
      <c r="B12" s="64">
        <v>426829</v>
      </c>
      <c r="C12" s="72">
        <v>450000</v>
      </c>
      <c r="D12" s="44">
        <v>0</v>
      </c>
      <c r="E12" s="125">
        <f t="shared" si="0"/>
        <v>0</v>
      </c>
    </row>
    <row r="13" spans="1:5" ht="31.5" x14ac:dyDescent="0.25">
      <c r="A13" s="88" t="s">
        <v>8</v>
      </c>
      <c r="B13" s="64">
        <v>34802076.310000002</v>
      </c>
      <c r="C13" s="72">
        <v>24710000</v>
      </c>
      <c r="D13" s="44">
        <v>390231.84</v>
      </c>
      <c r="E13" s="125">
        <f t="shared" ref="E13:E19" si="3">D13/C13*100</f>
        <v>1.5792466208012952</v>
      </c>
    </row>
    <row r="14" spans="1:5" ht="20.25" customHeight="1" x14ac:dyDescent="0.25">
      <c r="A14" s="87" t="s">
        <v>9</v>
      </c>
      <c r="B14" s="52">
        <f t="shared" ref="B14" si="4">B15+B16+B17</f>
        <v>180309763.61000001</v>
      </c>
      <c r="C14" s="71">
        <f>C15+C16+C17</f>
        <v>177946000</v>
      </c>
      <c r="D14" s="66">
        <f>D15+D16+D17</f>
        <v>2240039.2799999998</v>
      </c>
      <c r="E14" s="124">
        <f t="shared" si="3"/>
        <v>1.2588309262360491</v>
      </c>
    </row>
    <row r="15" spans="1:5" x14ac:dyDescent="0.25">
      <c r="A15" s="88" t="s">
        <v>10</v>
      </c>
      <c r="B15" s="64">
        <v>57970930.689999998</v>
      </c>
      <c r="C15" s="72">
        <v>53819000</v>
      </c>
      <c r="D15" s="44">
        <v>1448929.46</v>
      </c>
      <c r="E15" s="125">
        <f t="shared" si="3"/>
        <v>2.692226648581356</v>
      </c>
    </row>
    <row r="16" spans="1:5" x14ac:dyDescent="0.25">
      <c r="A16" s="88" t="s">
        <v>11</v>
      </c>
      <c r="B16" s="64">
        <v>11966985.09</v>
      </c>
      <c r="C16" s="72">
        <v>12069000</v>
      </c>
      <c r="D16" s="44">
        <v>-341773.08</v>
      </c>
      <c r="E16" s="125">
        <f t="shared" si="3"/>
        <v>-2.8318260004971418</v>
      </c>
    </row>
    <row r="17" spans="1:5" x14ac:dyDescent="0.25">
      <c r="A17" s="89" t="s">
        <v>12</v>
      </c>
      <c r="B17" s="64">
        <v>110371847.83</v>
      </c>
      <c r="C17" s="72">
        <v>112058000</v>
      </c>
      <c r="D17" s="44">
        <v>1132882.8999999999</v>
      </c>
      <c r="E17" s="125">
        <f t="shared" si="3"/>
        <v>1.0109790465651716</v>
      </c>
    </row>
    <row r="18" spans="1:5" ht="33" customHeight="1" x14ac:dyDescent="0.25">
      <c r="A18" s="90" t="s">
        <v>13</v>
      </c>
      <c r="B18" s="63">
        <v>30723</v>
      </c>
      <c r="C18" s="71">
        <v>25000</v>
      </c>
      <c r="D18" s="45">
        <v>3463.2</v>
      </c>
      <c r="E18" s="124">
        <f t="shared" si="3"/>
        <v>13.852799999999998</v>
      </c>
    </row>
    <row r="19" spans="1:5" ht="21.75" customHeight="1" thickBot="1" x14ac:dyDescent="0.3">
      <c r="A19" s="90" t="s">
        <v>14</v>
      </c>
      <c r="B19" s="70">
        <v>48700547.420000002</v>
      </c>
      <c r="C19" s="73">
        <f>49694000+50000</f>
        <v>49744000</v>
      </c>
      <c r="D19" s="45">
        <v>6849953.7599999998</v>
      </c>
      <c r="E19" s="126">
        <f t="shared" si="3"/>
        <v>13.770412029591508</v>
      </c>
    </row>
    <row r="20" spans="1:5" ht="21.75" hidden="1" customHeight="1" thickBot="1" x14ac:dyDescent="0.3">
      <c r="A20" s="8" t="s">
        <v>95</v>
      </c>
      <c r="B20" s="51">
        <v>0</v>
      </c>
      <c r="C20" s="33">
        <v>0</v>
      </c>
      <c r="D20" s="34">
        <v>0</v>
      </c>
      <c r="E20" s="127">
        <v>0</v>
      </c>
    </row>
    <row r="21" spans="1:5" ht="43.5" customHeight="1" x14ac:dyDescent="0.25">
      <c r="A21" s="91" t="s">
        <v>15</v>
      </c>
      <c r="B21" s="43">
        <f>B22+B28+B29+B30+B33+B34</f>
        <v>223786285.03999999</v>
      </c>
      <c r="C21" s="43">
        <f>C22+C28+C29+C30+C33+C34</f>
        <v>178275753.50999999</v>
      </c>
      <c r="D21" s="12">
        <f>D22+D28+D29+D30+D33+D34</f>
        <v>27427740.890000001</v>
      </c>
      <c r="E21" s="123">
        <f t="shared" ref="E21:E37" si="5">D21/C21*100</f>
        <v>15.38500909405019</v>
      </c>
    </row>
    <row r="22" spans="1:5" ht="33.75" customHeight="1" x14ac:dyDescent="0.25">
      <c r="A22" s="90" t="s">
        <v>16</v>
      </c>
      <c r="B22" s="36">
        <f>B23+B24+B25+B26+B27</f>
        <v>148441236.66999999</v>
      </c>
      <c r="C22" s="36">
        <f>C23+C24+C25+C26+C27</f>
        <v>116346500</v>
      </c>
      <c r="D22" s="13">
        <f>D23+D24+D25+D26+D27</f>
        <v>24046869.050000001</v>
      </c>
      <c r="E22" s="124">
        <f t="shared" si="5"/>
        <v>20.668321823174743</v>
      </c>
    </row>
    <row r="23" spans="1:5" ht="50.25" customHeight="1" x14ac:dyDescent="0.25">
      <c r="A23" s="89" t="s">
        <v>17</v>
      </c>
      <c r="B23" s="48">
        <v>7284495.0800000001</v>
      </c>
      <c r="C23" s="72">
        <v>2864500</v>
      </c>
      <c r="D23" s="46">
        <v>0</v>
      </c>
      <c r="E23" s="125">
        <f t="shared" si="5"/>
        <v>0</v>
      </c>
    </row>
    <row r="24" spans="1:5" ht="23.25" customHeight="1" x14ac:dyDescent="0.25">
      <c r="A24" s="89" t="s">
        <v>18</v>
      </c>
      <c r="B24" s="48">
        <v>114099703.36</v>
      </c>
      <c r="C24" s="72">
        <v>91270000</v>
      </c>
      <c r="D24" s="46">
        <v>16200031.85</v>
      </c>
      <c r="E24" s="125">
        <f t="shared" si="5"/>
        <v>17.749569245096964</v>
      </c>
    </row>
    <row r="25" spans="1:5" ht="20.25" customHeight="1" x14ac:dyDescent="0.25">
      <c r="A25" s="89" t="s">
        <v>19</v>
      </c>
      <c r="B25" s="48">
        <v>4477818.8899999997</v>
      </c>
      <c r="C25" s="72">
        <v>4212000</v>
      </c>
      <c r="D25" s="46">
        <v>670705</v>
      </c>
      <c r="E25" s="125">
        <f t="shared" si="5"/>
        <v>15.92367046533713</v>
      </c>
    </row>
    <row r="26" spans="1:5" ht="37.5" hidden="1" customHeight="1" x14ac:dyDescent="0.25">
      <c r="A26" s="89" t="s">
        <v>20</v>
      </c>
      <c r="B26" s="48">
        <v>0</v>
      </c>
      <c r="C26" s="72"/>
      <c r="D26" s="46"/>
      <c r="E26" s="125">
        <v>0</v>
      </c>
    </row>
    <row r="27" spans="1:5" ht="31.5" x14ac:dyDescent="0.25">
      <c r="A27" s="89" t="s">
        <v>108</v>
      </c>
      <c r="B27" s="48">
        <v>22579219.34</v>
      </c>
      <c r="C27" s="72">
        <v>18000000</v>
      </c>
      <c r="D27" s="46">
        <v>7176132.2000000002</v>
      </c>
      <c r="E27" s="125">
        <f t="shared" si="5"/>
        <v>39.867401111111114</v>
      </c>
    </row>
    <row r="28" spans="1:5" ht="22.7" customHeight="1" x14ac:dyDescent="0.25">
      <c r="A28" s="90" t="s">
        <v>21</v>
      </c>
      <c r="B28" s="63">
        <v>19751420.879999999</v>
      </c>
      <c r="C28" s="71">
        <v>0</v>
      </c>
      <c r="D28" s="45">
        <v>0</v>
      </c>
      <c r="E28" s="124">
        <v>0</v>
      </c>
    </row>
    <row r="29" spans="1:5" ht="30.75" customHeight="1" x14ac:dyDescent="0.25">
      <c r="A29" s="90" t="s">
        <v>22</v>
      </c>
      <c r="B29" s="53">
        <v>4558806.58</v>
      </c>
      <c r="C29" s="71">
        <v>6629500</v>
      </c>
      <c r="D29" s="47">
        <v>541654.41</v>
      </c>
      <c r="E29" s="124">
        <f t="shared" si="5"/>
        <v>8.170365940116147</v>
      </c>
    </row>
    <row r="30" spans="1:5" ht="25.5" customHeight="1" x14ac:dyDescent="0.25">
      <c r="A30" s="90" t="s">
        <v>23</v>
      </c>
      <c r="B30" s="53">
        <f t="shared" ref="B30" si="6">B31+B32</f>
        <v>44338166.260000005</v>
      </c>
      <c r="C30" s="71">
        <f>C31+C32</f>
        <v>43977253.510000005</v>
      </c>
      <c r="D30" s="66">
        <f>D31+D32</f>
        <v>2325501.5</v>
      </c>
      <c r="E30" s="124">
        <f t="shared" si="5"/>
        <v>5.2879643779282466</v>
      </c>
    </row>
    <row r="31" spans="1:5" ht="21.75" customHeight="1" x14ac:dyDescent="0.25">
      <c r="A31" s="89" t="s">
        <v>24</v>
      </c>
      <c r="B31" s="48">
        <v>5657663.2400000002</v>
      </c>
      <c r="C31" s="72">
        <f>1628138.51+22843243.5</f>
        <v>24471382.010000002</v>
      </c>
      <c r="D31" s="46">
        <v>1215650.96</v>
      </c>
      <c r="E31" s="125">
        <f t="shared" si="5"/>
        <v>4.9676432638877346</v>
      </c>
    </row>
    <row r="32" spans="1:5" ht="18.75" customHeight="1" x14ac:dyDescent="0.25">
      <c r="A32" s="89" t="s">
        <v>25</v>
      </c>
      <c r="B32" s="48">
        <v>38680503.020000003</v>
      </c>
      <c r="C32" s="72">
        <f>6163021.85+13342849.65</f>
        <v>19505871.5</v>
      </c>
      <c r="D32" s="46">
        <v>1109850.54</v>
      </c>
      <c r="E32" s="125">
        <f t="shared" si="5"/>
        <v>5.6898280089664288</v>
      </c>
    </row>
    <row r="33" spans="1:5" ht="21.75" customHeight="1" x14ac:dyDescent="0.25">
      <c r="A33" s="90" t="s">
        <v>26</v>
      </c>
      <c r="B33" s="53">
        <v>4197686.7699999996</v>
      </c>
      <c r="C33" s="71">
        <v>6322500</v>
      </c>
      <c r="D33" s="47">
        <v>541599.47</v>
      </c>
      <c r="E33" s="124">
        <f t="shared" si="5"/>
        <v>8.5662233293792003</v>
      </c>
    </row>
    <row r="34" spans="1:5" ht="21.75" customHeight="1" x14ac:dyDescent="0.25">
      <c r="A34" s="90" t="s">
        <v>27</v>
      </c>
      <c r="B34" s="53">
        <f t="shared" ref="B34" si="7">B35+B36+B37</f>
        <v>2498967.8800000004</v>
      </c>
      <c r="C34" s="71">
        <f>C35+C36+C37</f>
        <v>5000000</v>
      </c>
      <c r="D34" s="66">
        <f>D35+D36+D37</f>
        <v>-27883.54</v>
      </c>
      <c r="E34" s="124">
        <f t="shared" si="5"/>
        <v>-0.55767080000000002</v>
      </c>
    </row>
    <row r="35" spans="1:5" ht="21.2" customHeight="1" x14ac:dyDescent="0.25">
      <c r="A35" s="89" t="s">
        <v>28</v>
      </c>
      <c r="B35" s="48">
        <v>27883.54</v>
      </c>
      <c r="C35" s="72">
        <v>0</v>
      </c>
      <c r="D35" s="46">
        <v>-27883.54</v>
      </c>
      <c r="E35" s="125">
        <v>0</v>
      </c>
    </row>
    <row r="36" spans="1:5" ht="21.2" customHeight="1" x14ac:dyDescent="0.25">
      <c r="A36" s="89" t="s">
        <v>27</v>
      </c>
      <c r="B36" s="64">
        <v>98220.43</v>
      </c>
      <c r="C36" s="72">
        <v>0</v>
      </c>
      <c r="D36" s="44">
        <v>0</v>
      </c>
      <c r="E36" s="125">
        <v>0</v>
      </c>
    </row>
    <row r="37" spans="1:5" ht="24" customHeight="1" thickBot="1" x14ac:dyDescent="0.3">
      <c r="A37" s="92" t="s">
        <v>94</v>
      </c>
      <c r="B37" s="75">
        <v>2372863.91</v>
      </c>
      <c r="C37" s="74">
        <v>5000000</v>
      </c>
      <c r="D37" s="109">
        <v>0</v>
      </c>
      <c r="E37" s="128">
        <f t="shared" si="5"/>
        <v>0</v>
      </c>
    </row>
    <row r="38" spans="1:5" ht="36.75" customHeight="1" x14ac:dyDescent="0.25">
      <c r="A38" s="91" t="s">
        <v>29</v>
      </c>
      <c r="B38" s="43">
        <f>B39+B40+B41+B42+B43+B44+B45</f>
        <v>3089889452.3899999</v>
      </c>
      <c r="C38" s="43">
        <f t="shared" ref="C38:D38" si="8">C39+C40+C41+C42+C43+C44+C45</f>
        <v>2587369357.4499998</v>
      </c>
      <c r="D38" s="12">
        <f t="shared" si="8"/>
        <v>606915826.30000007</v>
      </c>
      <c r="E38" s="123">
        <f>D38/C38*100</f>
        <v>23.456868442553954</v>
      </c>
    </row>
    <row r="39" spans="1:5" ht="31.7" customHeight="1" x14ac:dyDescent="0.25">
      <c r="A39" s="89" t="s">
        <v>30</v>
      </c>
      <c r="B39" s="48">
        <v>52585400</v>
      </c>
      <c r="C39" s="72">
        <v>52248300</v>
      </c>
      <c r="D39" s="46">
        <v>8708000</v>
      </c>
      <c r="E39" s="125">
        <f>D39/C39*100</f>
        <v>16.666570969773179</v>
      </c>
    </row>
    <row r="40" spans="1:5" ht="17.25" customHeight="1" x14ac:dyDescent="0.25">
      <c r="A40" s="89" t="s">
        <v>100</v>
      </c>
      <c r="B40" s="48">
        <v>21587000</v>
      </c>
      <c r="C40" s="72">
        <v>29889000</v>
      </c>
      <c r="D40" s="46">
        <v>4981600</v>
      </c>
      <c r="E40" s="125">
        <f>D40/C40*100</f>
        <v>16.667001237913613</v>
      </c>
    </row>
    <row r="41" spans="1:5" ht="18.75" customHeight="1" x14ac:dyDescent="0.25">
      <c r="A41" s="89" t="s">
        <v>31</v>
      </c>
      <c r="B41" s="42">
        <v>2990118765.29</v>
      </c>
      <c r="C41" s="48">
        <v>2505232057.4499998</v>
      </c>
      <c r="D41" s="46">
        <v>382634776.31</v>
      </c>
      <c r="E41" s="125">
        <f>D41/C41*100</f>
        <v>15.273426474490847</v>
      </c>
    </row>
    <row r="42" spans="1:5" ht="34.5" hidden="1" customHeight="1" x14ac:dyDescent="0.25">
      <c r="A42" s="93" t="s">
        <v>106</v>
      </c>
      <c r="B42" s="42">
        <v>0</v>
      </c>
      <c r="C42" s="48"/>
      <c r="D42" s="46"/>
      <c r="E42" s="125">
        <v>0</v>
      </c>
    </row>
    <row r="43" spans="1:5" ht="19.5" hidden="1" customHeight="1" x14ac:dyDescent="0.25">
      <c r="A43" s="93" t="s">
        <v>105</v>
      </c>
      <c r="B43" s="42">
        <v>0</v>
      </c>
      <c r="C43" s="48">
        <v>0</v>
      </c>
      <c r="D43" s="46">
        <v>0</v>
      </c>
      <c r="E43" s="125">
        <v>0</v>
      </c>
    </row>
    <row r="44" spans="1:5" ht="47.25" customHeight="1" x14ac:dyDescent="0.25">
      <c r="A44" s="89" t="s">
        <v>32</v>
      </c>
      <c r="B44" s="48">
        <v>-15161314.560000001</v>
      </c>
      <c r="C44" s="48">
        <v>0</v>
      </c>
      <c r="D44" s="46">
        <v>-30746985.969999999</v>
      </c>
      <c r="E44" s="125">
        <v>0</v>
      </c>
    </row>
    <row r="45" spans="1:5" ht="19.5" customHeight="1" thickBot="1" x14ac:dyDescent="0.3">
      <c r="A45" s="94" t="s">
        <v>102</v>
      </c>
      <c r="B45" s="49">
        <v>40759601.659999996</v>
      </c>
      <c r="C45" s="49">
        <v>0</v>
      </c>
      <c r="D45" s="50">
        <v>241338435.96000001</v>
      </c>
      <c r="E45" s="129">
        <v>0</v>
      </c>
    </row>
    <row r="46" spans="1:5" ht="48" customHeight="1" thickBot="1" x14ac:dyDescent="0.3">
      <c r="A46" s="95" t="s">
        <v>33</v>
      </c>
      <c r="B46" s="76">
        <f>B5+B21+B38</f>
        <v>4437953738.1199999</v>
      </c>
      <c r="C46" s="54">
        <f>C5+C21+C38</f>
        <v>3934976610.96</v>
      </c>
      <c r="D46" s="107">
        <f>D5+D21+D38</f>
        <v>717731411.10000014</v>
      </c>
      <c r="E46" s="130">
        <f>D46/C46*100</f>
        <v>18.239788493301823</v>
      </c>
    </row>
    <row r="47" spans="1:5" ht="25.5" customHeight="1" thickBot="1" x14ac:dyDescent="0.3">
      <c r="A47" s="85" t="s">
        <v>34</v>
      </c>
      <c r="B47" s="139"/>
      <c r="C47" s="140"/>
      <c r="D47" s="140"/>
      <c r="E47" s="141"/>
    </row>
    <row r="48" spans="1:5" ht="24" customHeight="1" x14ac:dyDescent="0.25">
      <c r="A48" s="96" t="s">
        <v>35</v>
      </c>
      <c r="B48" s="43">
        <f>B49+B50+B51+B52+B53+B54+B55+B56</f>
        <v>209921338.44999999</v>
      </c>
      <c r="C48" s="43">
        <f>C49+C50+C51+C52+C53+C54+C55+C56</f>
        <v>212196388.86000001</v>
      </c>
      <c r="D48" s="12">
        <f>D49+D50+D51+D52+D53+D54+D55+D56</f>
        <v>28408269.399999999</v>
      </c>
      <c r="E48" s="123">
        <f>D48/C48*100</f>
        <v>13.387725188265485</v>
      </c>
    </row>
    <row r="49" spans="1:5" ht="31.5" hidden="1" customHeight="1" x14ac:dyDescent="0.25">
      <c r="A49" s="97" t="s">
        <v>101</v>
      </c>
      <c r="B49" s="37">
        <v>0</v>
      </c>
      <c r="C49" s="37"/>
      <c r="D49" s="14"/>
      <c r="E49" s="124" t="e">
        <f t="shared" ref="E49:E56" si="9">D49/C49*100</f>
        <v>#DIV/0!</v>
      </c>
    </row>
    <row r="50" spans="1:5" ht="49.7" customHeight="1" x14ac:dyDescent="0.25">
      <c r="A50" s="97" t="s">
        <v>36</v>
      </c>
      <c r="B50" s="29">
        <v>7569717.2000000002</v>
      </c>
      <c r="C50" s="37">
        <v>8044300</v>
      </c>
      <c r="D50" s="14">
        <v>487221.35</v>
      </c>
      <c r="E50" s="125">
        <f>D50/C50*100</f>
        <v>6.056727745111445</v>
      </c>
    </row>
    <row r="51" spans="1:5" ht="46.5" customHeight="1" x14ac:dyDescent="0.25">
      <c r="A51" s="97" t="s">
        <v>37</v>
      </c>
      <c r="B51" s="38">
        <v>89998672.519999996</v>
      </c>
      <c r="C51" s="38">
        <v>95622630.689999998</v>
      </c>
      <c r="D51" s="35">
        <v>13968234.220000001</v>
      </c>
      <c r="E51" s="125">
        <f t="shared" si="9"/>
        <v>14.607665695042174</v>
      </c>
    </row>
    <row r="52" spans="1:5" x14ac:dyDescent="0.25">
      <c r="A52" s="97" t="s">
        <v>38</v>
      </c>
      <c r="B52" s="29">
        <v>28900</v>
      </c>
      <c r="C52" s="37">
        <v>349300</v>
      </c>
      <c r="D52" s="14">
        <v>0</v>
      </c>
      <c r="E52" s="125">
        <f t="shared" si="9"/>
        <v>0</v>
      </c>
    </row>
    <row r="53" spans="1:5" ht="30.2" customHeight="1" x14ac:dyDescent="0.25">
      <c r="A53" s="97" t="s">
        <v>39</v>
      </c>
      <c r="B53" s="29">
        <v>10042296.83</v>
      </c>
      <c r="C53" s="37">
        <v>10014400</v>
      </c>
      <c r="D53" s="14">
        <v>1863757.77</v>
      </c>
      <c r="E53" s="125">
        <f t="shared" si="9"/>
        <v>18.610778179421633</v>
      </c>
    </row>
    <row r="54" spans="1:5" ht="19.5" hidden="1" customHeight="1" x14ac:dyDescent="0.25">
      <c r="A54" s="97" t="s">
        <v>40</v>
      </c>
      <c r="B54" s="29">
        <v>7686500</v>
      </c>
      <c r="C54" s="37">
        <v>0</v>
      </c>
      <c r="D54" s="14">
        <v>0</v>
      </c>
      <c r="E54" s="125">
        <v>0</v>
      </c>
    </row>
    <row r="55" spans="1:5" x14ac:dyDescent="0.25">
      <c r="A55" s="97" t="s">
        <v>41</v>
      </c>
      <c r="B55" s="29">
        <v>0</v>
      </c>
      <c r="C55" s="37">
        <v>58308</v>
      </c>
      <c r="D55" s="14">
        <v>0</v>
      </c>
      <c r="E55" s="125">
        <f t="shared" si="9"/>
        <v>0</v>
      </c>
    </row>
    <row r="56" spans="1:5" x14ac:dyDescent="0.25">
      <c r="A56" s="97" t="s">
        <v>42</v>
      </c>
      <c r="B56" s="29">
        <v>94595251.900000006</v>
      </c>
      <c r="C56" s="37">
        <v>98107450.170000002</v>
      </c>
      <c r="D56" s="14">
        <v>12089056.060000001</v>
      </c>
      <c r="E56" s="125">
        <f t="shared" si="9"/>
        <v>12.322260989407182</v>
      </c>
    </row>
    <row r="57" spans="1:5" ht="31.5" x14ac:dyDescent="0.25">
      <c r="A57" s="98" t="s">
        <v>43</v>
      </c>
      <c r="B57" s="36">
        <f>B58+B59+B60+B61</f>
        <v>31139904.690000001</v>
      </c>
      <c r="C57" s="36">
        <f>C58+C59+C60+C61</f>
        <v>51993200</v>
      </c>
      <c r="D57" s="13">
        <f>D58+D59+D60+D61</f>
        <v>3605001.43</v>
      </c>
      <c r="E57" s="124">
        <f t="shared" ref="E57:E112" si="10">D57/C57*100</f>
        <v>6.9336017594608528</v>
      </c>
    </row>
    <row r="58" spans="1:5" x14ac:dyDescent="0.25">
      <c r="A58" s="97" t="s">
        <v>44</v>
      </c>
      <c r="B58" s="29">
        <v>7340300</v>
      </c>
      <c r="C58" s="37">
        <v>7778200</v>
      </c>
      <c r="D58" s="14">
        <v>1309600</v>
      </c>
      <c r="E58" s="125">
        <f t="shared" si="10"/>
        <v>16.836800287984367</v>
      </c>
    </row>
    <row r="59" spans="1:5" ht="18.75" customHeight="1" x14ac:dyDescent="0.25">
      <c r="A59" s="97" t="s">
        <v>89</v>
      </c>
      <c r="B59" s="29">
        <v>23370869.690000001</v>
      </c>
      <c r="C59" s="37">
        <v>44165000</v>
      </c>
      <c r="D59" s="14">
        <v>2295401.4300000002</v>
      </c>
      <c r="E59" s="125">
        <f t="shared" si="10"/>
        <v>5.197331438922224</v>
      </c>
    </row>
    <row r="60" spans="1:5" ht="36" customHeight="1" x14ac:dyDescent="0.25">
      <c r="A60" s="99" t="s">
        <v>110</v>
      </c>
      <c r="B60" s="29">
        <v>329175</v>
      </c>
      <c r="C60" s="37">
        <v>50000</v>
      </c>
      <c r="D60" s="14">
        <v>0</v>
      </c>
      <c r="E60" s="125">
        <v>0</v>
      </c>
    </row>
    <row r="61" spans="1:5" ht="30.75" hidden="1" customHeight="1" x14ac:dyDescent="0.25">
      <c r="A61" s="97" t="s">
        <v>107</v>
      </c>
      <c r="B61" s="29">
        <v>99560</v>
      </c>
      <c r="C61" s="37">
        <v>0</v>
      </c>
      <c r="D61" s="14">
        <v>0</v>
      </c>
      <c r="E61" s="125">
        <v>0</v>
      </c>
    </row>
    <row r="62" spans="1:5" ht="18" customHeight="1" x14ac:dyDescent="0.25">
      <c r="A62" s="98" t="s">
        <v>45</v>
      </c>
      <c r="B62" s="36">
        <f>B63+B64+B65+B66</f>
        <v>251461239.97</v>
      </c>
      <c r="C62" s="36">
        <f t="shared" ref="C62:D62" si="11">C63+C64+C65+C66</f>
        <v>259216976.90000001</v>
      </c>
      <c r="D62" s="13">
        <f t="shared" si="11"/>
        <v>11478116.75</v>
      </c>
      <c r="E62" s="124">
        <f t="shared" si="10"/>
        <v>4.4279957614149614</v>
      </c>
    </row>
    <row r="63" spans="1:5" x14ac:dyDescent="0.25">
      <c r="A63" s="97" t="s">
        <v>46</v>
      </c>
      <c r="B63" s="37">
        <v>872783.4</v>
      </c>
      <c r="C63" s="37">
        <v>966700</v>
      </c>
      <c r="D63" s="15">
        <v>0</v>
      </c>
      <c r="E63" s="125">
        <f t="shared" si="10"/>
        <v>0</v>
      </c>
    </row>
    <row r="64" spans="1:5" hidden="1" x14ac:dyDescent="0.25">
      <c r="A64" s="97" t="s">
        <v>47</v>
      </c>
      <c r="B64" s="37">
        <v>0</v>
      </c>
      <c r="C64" s="37">
        <v>0</v>
      </c>
      <c r="D64" s="15">
        <v>0</v>
      </c>
      <c r="E64" s="125">
        <v>0</v>
      </c>
    </row>
    <row r="65" spans="1:11" x14ac:dyDescent="0.25">
      <c r="A65" s="97" t="s">
        <v>48</v>
      </c>
      <c r="B65" s="29">
        <v>249974264.56999999</v>
      </c>
      <c r="C65" s="39">
        <v>251550301.90000001</v>
      </c>
      <c r="D65" s="14">
        <v>11199891.75</v>
      </c>
      <c r="E65" s="125">
        <f t="shared" si="10"/>
        <v>4.4523467733512589</v>
      </c>
    </row>
    <row r="66" spans="1:11" ht="20.25" customHeight="1" x14ac:dyDescent="0.25">
      <c r="A66" s="97" t="s">
        <v>49</v>
      </c>
      <c r="B66" s="39">
        <v>614192</v>
      </c>
      <c r="C66" s="37">
        <v>6699975</v>
      </c>
      <c r="D66" s="16">
        <v>278225</v>
      </c>
      <c r="E66" s="125">
        <f t="shared" si="10"/>
        <v>4.1526274351769965</v>
      </c>
    </row>
    <row r="67" spans="1:11" ht="19.5" customHeight="1" x14ac:dyDescent="0.25">
      <c r="A67" s="98" t="s">
        <v>50</v>
      </c>
      <c r="B67" s="36">
        <f>B68+B69+B71+B70</f>
        <v>467249584.28999996</v>
      </c>
      <c r="C67" s="36">
        <f t="shared" ref="C67:D67" si="12">C68+C69+C71+C70</f>
        <v>281604763.39999998</v>
      </c>
      <c r="D67" s="13">
        <f t="shared" si="12"/>
        <v>21759546.039999999</v>
      </c>
      <c r="E67" s="124">
        <f t="shared" si="10"/>
        <v>7.7269808142741105</v>
      </c>
    </row>
    <row r="68" spans="1:11" x14ac:dyDescent="0.25">
      <c r="A68" s="97" t="s">
        <v>51</v>
      </c>
      <c r="B68" s="39">
        <v>192807931.34999999</v>
      </c>
      <c r="C68" s="37">
        <v>53055190.009999998</v>
      </c>
      <c r="D68" s="16">
        <v>1401628.88</v>
      </c>
      <c r="E68" s="125">
        <f t="shared" si="10"/>
        <v>2.6418317976729835</v>
      </c>
    </row>
    <row r="69" spans="1:11" x14ac:dyDescent="0.25">
      <c r="A69" s="97" t="s">
        <v>52</v>
      </c>
      <c r="B69" s="29">
        <v>20304642.129999999</v>
      </c>
      <c r="C69" s="37">
        <v>600000</v>
      </c>
      <c r="D69" s="14">
        <v>0</v>
      </c>
      <c r="E69" s="125">
        <f t="shared" si="10"/>
        <v>0</v>
      </c>
    </row>
    <row r="70" spans="1:11" x14ac:dyDescent="0.25">
      <c r="A70" s="97" t="s">
        <v>53</v>
      </c>
      <c r="B70" s="39">
        <v>239619110.81</v>
      </c>
      <c r="C70" s="37">
        <v>211455673.38999999</v>
      </c>
      <c r="D70" s="16">
        <v>17686292.16</v>
      </c>
      <c r="E70" s="125">
        <f t="shared" si="10"/>
        <v>8.3640660363745098</v>
      </c>
    </row>
    <row r="71" spans="1:11" ht="17.45" customHeight="1" x14ac:dyDescent="0.25">
      <c r="A71" s="97" t="s">
        <v>54</v>
      </c>
      <c r="B71" s="39">
        <v>14517900</v>
      </c>
      <c r="C71" s="37">
        <v>16493900</v>
      </c>
      <c r="D71" s="16">
        <v>2671625</v>
      </c>
      <c r="E71" s="125">
        <f t="shared" si="10"/>
        <v>16.197654890595917</v>
      </c>
    </row>
    <row r="72" spans="1:11" ht="20.25" customHeight="1" x14ac:dyDescent="0.25">
      <c r="A72" s="98" t="s">
        <v>55</v>
      </c>
      <c r="B72" s="36">
        <f>B73+B74</f>
        <v>34796474.409999996</v>
      </c>
      <c r="C72" s="36">
        <f t="shared" ref="C72:D72" si="13">C73+C74</f>
        <v>21047610.34</v>
      </c>
      <c r="D72" s="13">
        <f t="shared" si="13"/>
        <v>3312100</v>
      </c>
      <c r="E72" s="124">
        <f t="shared" si="10"/>
        <v>15.736228229698405</v>
      </c>
    </row>
    <row r="73" spans="1:11" ht="30.2" customHeight="1" x14ac:dyDescent="0.25">
      <c r="A73" s="97" t="s">
        <v>56</v>
      </c>
      <c r="B73" s="29">
        <v>34796474.409999996</v>
      </c>
      <c r="C73" s="37">
        <v>21047610.34</v>
      </c>
      <c r="D73" s="14">
        <v>3312100</v>
      </c>
      <c r="E73" s="125">
        <f t="shared" si="10"/>
        <v>15.736228229698405</v>
      </c>
    </row>
    <row r="74" spans="1:11" ht="19.5" hidden="1" customHeight="1" x14ac:dyDescent="0.25">
      <c r="A74" s="97" t="s">
        <v>57</v>
      </c>
      <c r="B74" s="29">
        <v>0</v>
      </c>
      <c r="C74" s="37"/>
      <c r="D74" s="14"/>
      <c r="E74" s="125">
        <v>0</v>
      </c>
    </row>
    <row r="75" spans="1:11" ht="21.75" customHeight="1" x14ac:dyDescent="0.25">
      <c r="A75" s="98" t="s">
        <v>58</v>
      </c>
      <c r="B75" s="36">
        <f t="shared" ref="B75" si="14">B76+B77+B78+B79+B80+B81</f>
        <v>2767338398.4000001</v>
      </c>
      <c r="C75" s="36">
        <f t="shared" ref="C75:D75" si="15">C76+C77+C78+C79+C80+C81</f>
        <v>2679593388.5900002</v>
      </c>
      <c r="D75" s="13">
        <f t="shared" si="15"/>
        <v>444503219.51999998</v>
      </c>
      <c r="E75" s="124">
        <f t="shared" si="10"/>
        <v>16.588457838892385</v>
      </c>
      <c r="G75" s="5"/>
      <c r="I75" s="4"/>
      <c r="K75" s="4"/>
    </row>
    <row r="76" spans="1:11" x14ac:dyDescent="0.25">
      <c r="A76" s="97" t="s">
        <v>59</v>
      </c>
      <c r="B76" s="29">
        <v>1026904910.14</v>
      </c>
      <c r="C76" s="37">
        <v>1016280082.83</v>
      </c>
      <c r="D76" s="14">
        <v>166280732.84999999</v>
      </c>
      <c r="E76" s="125">
        <f t="shared" si="10"/>
        <v>16.361703398433608</v>
      </c>
    </row>
    <row r="77" spans="1:11" x14ac:dyDescent="0.25">
      <c r="A77" s="97" t="s">
        <v>60</v>
      </c>
      <c r="B77" s="29">
        <v>1218556273.29</v>
      </c>
      <c r="C77" s="37">
        <v>1362426605.76</v>
      </c>
      <c r="D77" s="14">
        <v>248732005.40000001</v>
      </c>
      <c r="E77" s="118">
        <f t="shared" si="10"/>
        <v>18.256543460647574</v>
      </c>
    </row>
    <row r="78" spans="1:11" ht="15" customHeight="1" x14ac:dyDescent="0.25">
      <c r="A78" s="97" t="s">
        <v>61</v>
      </c>
      <c r="B78" s="29">
        <v>215708054.15000001</v>
      </c>
      <c r="C78" s="37">
        <v>225137000</v>
      </c>
      <c r="D78" s="14">
        <v>22305605</v>
      </c>
      <c r="E78" s="118">
        <f t="shared" si="10"/>
        <v>9.9075696131688709</v>
      </c>
    </row>
    <row r="79" spans="1:11" ht="15" customHeight="1" x14ac:dyDescent="0.25">
      <c r="A79" s="97" t="s">
        <v>96</v>
      </c>
      <c r="B79" s="29">
        <v>101000</v>
      </c>
      <c r="C79" s="37">
        <v>155000</v>
      </c>
      <c r="D79" s="14">
        <v>31800</v>
      </c>
      <c r="E79" s="118">
        <f t="shared" si="10"/>
        <v>20.516129032258064</v>
      </c>
    </row>
    <row r="80" spans="1:11" x14ac:dyDescent="0.25">
      <c r="A80" s="97" t="s">
        <v>62</v>
      </c>
      <c r="B80" s="29">
        <v>248139723.30000001</v>
      </c>
      <c r="C80" s="37">
        <v>16739100</v>
      </c>
      <c r="D80" s="14">
        <v>2274350</v>
      </c>
      <c r="E80" s="118">
        <f t="shared" si="10"/>
        <v>13.587050677754478</v>
      </c>
    </row>
    <row r="81" spans="1:7" x14ac:dyDescent="0.25">
      <c r="A81" s="97" t="s">
        <v>63</v>
      </c>
      <c r="B81" s="29">
        <v>57928437.520000003</v>
      </c>
      <c r="C81" s="37">
        <v>58855600</v>
      </c>
      <c r="D81" s="14">
        <v>4878726.2699999996</v>
      </c>
      <c r="E81" s="118">
        <f t="shared" si="10"/>
        <v>8.289315324285198</v>
      </c>
    </row>
    <row r="82" spans="1:7" ht="20.25" customHeight="1" x14ac:dyDescent="0.25">
      <c r="A82" s="98" t="s">
        <v>64</v>
      </c>
      <c r="B82" s="36">
        <f>B83</f>
        <v>169337236.69</v>
      </c>
      <c r="C82" s="36">
        <f t="shared" ref="C82:D82" si="16">C83</f>
        <v>159333131.84</v>
      </c>
      <c r="D82" s="13">
        <f t="shared" si="16"/>
        <v>14468635.5</v>
      </c>
      <c r="E82" s="131">
        <f t="shared" si="10"/>
        <v>9.0807450609388578</v>
      </c>
      <c r="G82" s="5"/>
    </row>
    <row r="83" spans="1:7" x14ac:dyDescent="0.25">
      <c r="A83" s="97" t="s">
        <v>65</v>
      </c>
      <c r="B83" s="29">
        <v>169337236.69</v>
      </c>
      <c r="C83" s="37">
        <v>159333131.84</v>
      </c>
      <c r="D83" s="14">
        <v>14468635.5</v>
      </c>
      <c r="E83" s="118">
        <f t="shared" si="10"/>
        <v>9.0807450609388578</v>
      </c>
    </row>
    <row r="84" spans="1:7" ht="20.25" customHeight="1" x14ac:dyDescent="0.25">
      <c r="A84" s="98" t="s">
        <v>66</v>
      </c>
      <c r="B84" s="36">
        <f>B85+B86+B87+B88</f>
        <v>397289306.17999995</v>
      </c>
      <c r="C84" s="36">
        <f t="shared" ref="C84:D84" si="17">C85+C86+C87+C88</f>
        <v>235412968.84</v>
      </c>
      <c r="D84" s="13">
        <f t="shared" si="17"/>
        <v>19252974.530000001</v>
      </c>
      <c r="E84" s="131">
        <f t="shared" si="10"/>
        <v>8.1783831302367265</v>
      </c>
    </row>
    <row r="85" spans="1:7" x14ac:dyDescent="0.25">
      <c r="A85" s="97" t="s">
        <v>67</v>
      </c>
      <c r="B85" s="29">
        <v>2653997</v>
      </c>
      <c r="C85" s="37">
        <v>2626600</v>
      </c>
      <c r="D85" s="14">
        <v>474950.25</v>
      </c>
      <c r="E85" s="118">
        <f t="shared" si="10"/>
        <v>18.082321251808423</v>
      </c>
    </row>
    <row r="86" spans="1:7" x14ac:dyDescent="0.25">
      <c r="A86" s="97" t="s">
        <v>68</v>
      </c>
      <c r="B86" s="29">
        <v>4367250.1500000004</v>
      </c>
      <c r="C86" s="37">
        <v>1220000</v>
      </c>
      <c r="D86" s="14">
        <v>328600</v>
      </c>
      <c r="E86" s="118">
        <f t="shared" si="10"/>
        <v>26.934426229508198</v>
      </c>
    </row>
    <row r="87" spans="1:7" x14ac:dyDescent="0.25">
      <c r="A87" s="97" t="s">
        <v>69</v>
      </c>
      <c r="B87" s="29">
        <v>380762939.45999998</v>
      </c>
      <c r="C87" s="37">
        <v>222283493.84</v>
      </c>
      <c r="D87" s="14">
        <v>14602074.18</v>
      </c>
      <c r="E87" s="118">
        <f t="shared" si="10"/>
        <v>6.5691221276693605</v>
      </c>
    </row>
    <row r="88" spans="1:7" ht="18.75" customHeight="1" x14ac:dyDescent="0.25">
      <c r="A88" s="97" t="s">
        <v>70</v>
      </c>
      <c r="B88" s="29">
        <v>9505119.5700000003</v>
      </c>
      <c r="C88" s="37">
        <v>9282875</v>
      </c>
      <c r="D88" s="14">
        <v>3847350.1</v>
      </c>
      <c r="E88" s="118">
        <f t="shared" si="10"/>
        <v>41.445673888746754</v>
      </c>
    </row>
    <row r="89" spans="1:7" ht="21.75" customHeight="1" x14ac:dyDescent="0.25">
      <c r="A89" s="98" t="s">
        <v>71</v>
      </c>
      <c r="B89" s="36">
        <f>B90+B91+B92</f>
        <v>105127891.62</v>
      </c>
      <c r="C89" s="36">
        <f t="shared" ref="C89:D89" si="18">C90+C91+C92</f>
        <v>102737000</v>
      </c>
      <c r="D89" s="13">
        <f t="shared" si="18"/>
        <v>12182700</v>
      </c>
      <c r="E89" s="131">
        <f t="shared" si="10"/>
        <v>11.858142636051276</v>
      </c>
    </row>
    <row r="90" spans="1:7" x14ac:dyDescent="0.25">
      <c r="A90" s="97" t="s">
        <v>72</v>
      </c>
      <c r="B90" s="29">
        <v>99074012</v>
      </c>
      <c r="C90" s="37">
        <v>100727000</v>
      </c>
      <c r="D90" s="14">
        <v>11950000</v>
      </c>
      <c r="E90" s="118">
        <f t="shared" si="10"/>
        <v>11.863750533620578</v>
      </c>
    </row>
    <row r="91" spans="1:7" x14ac:dyDescent="0.25">
      <c r="A91" s="97" t="s">
        <v>73</v>
      </c>
      <c r="B91" s="29">
        <v>6053879.6200000001</v>
      </c>
      <c r="C91" s="37">
        <v>2010000</v>
      </c>
      <c r="D91" s="14">
        <v>232700</v>
      </c>
      <c r="E91" s="118">
        <f t="shared" si="10"/>
        <v>11.577114427860696</v>
      </c>
    </row>
    <row r="92" spans="1:7" hidden="1" x14ac:dyDescent="0.25">
      <c r="A92" s="97" t="s">
        <v>74</v>
      </c>
      <c r="B92" s="29"/>
      <c r="C92" s="37"/>
      <c r="D92" s="14"/>
      <c r="E92" s="118" t="e">
        <f t="shared" si="10"/>
        <v>#DIV/0!</v>
      </c>
    </row>
    <row r="93" spans="1:7" ht="21" customHeight="1" x14ac:dyDescent="0.25">
      <c r="A93" s="98" t="s">
        <v>75</v>
      </c>
      <c r="B93" s="28">
        <f t="shared" ref="B93" si="19">B94+B95</f>
        <v>546380</v>
      </c>
      <c r="C93" s="28">
        <f t="shared" ref="C93:D93" si="20">C94+C95</f>
        <v>610100</v>
      </c>
      <c r="D93" s="11">
        <f t="shared" si="20"/>
        <v>0</v>
      </c>
      <c r="E93" s="131">
        <f t="shared" si="10"/>
        <v>0</v>
      </c>
    </row>
    <row r="94" spans="1:7" x14ac:dyDescent="0.25">
      <c r="A94" s="97" t="s">
        <v>76</v>
      </c>
      <c r="B94" s="29">
        <v>546380</v>
      </c>
      <c r="C94" s="37">
        <v>610100</v>
      </c>
      <c r="D94" s="14">
        <v>0</v>
      </c>
      <c r="E94" s="118">
        <f t="shared" si="10"/>
        <v>0</v>
      </c>
    </row>
    <row r="95" spans="1:7" x14ac:dyDescent="0.25">
      <c r="A95" s="100" t="s">
        <v>97</v>
      </c>
      <c r="B95" s="29">
        <v>0</v>
      </c>
      <c r="C95" s="37">
        <v>0</v>
      </c>
      <c r="D95" s="14">
        <v>0</v>
      </c>
      <c r="E95" s="118">
        <v>0</v>
      </c>
    </row>
    <row r="96" spans="1:7" ht="22.5" customHeight="1" thickBot="1" x14ac:dyDescent="0.3">
      <c r="A96" s="101" t="s">
        <v>77</v>
      </c>
      <c r="B96" s="80">
        <v>0</v>
      </c>
      <c r="C96" s="81">
        <v>6231082.1900000004</v>
      </c>
      <c r="D96" s="65">
        <v>0</v>
      </c>
      <c r="E96" s="132">
        <v>0</v>
      </c>
    </row>
    <row r="97" spans="1:7" ht="16.5" hidden="1" thickBot="1" x14ac:dyDescent="0.3">
      <c r="A97" s="102" t="s">
        <v>87</v>
      </c>
      <c r="B97" s="77"/>
      <c r="C97" s="78"/>
      <c r="D97" s="79"/>
      <c r="E97" s="133" t="e">
        <f t="shared" si="10"/>
        <v>#DIV/0!</v>
      </c>
    </row>
    <row r="98" spans="1:7" ht="24.75" customHeight="1" thickBot="1" x14ac:dyDescent="0.3">
      <c r="A98" s="103" t="s">
        <v>78</v>
      </c>
      <c r="B98" s="54">
        <f>B48+B57+B62+B67+B72+B75+B82+B84+B89+B93+B96+B97</f>
        <v>4434207754.6999998</v>
      </c>
      <c r="C98" s="17">
        <f>C48+C57+C62+C67+C72+C75+C82+C84+C89+C93+C96+C97</f>
        <v>4009976610.9600005</v>
      </c>
      <c r="D98" s="18">
        <f>D48+D57+D62+D67+D72+D75+D82+D84+D89+D93+D96+D97</f>
        <v>558970563.16999996</v>
      </c>
      <c r="E98" s="134">
        <f t="shared" si="10"/>
        <v>13.939496844999818</v>
      </c>
      <c r="F98" s="5"/>
      <c r="G98" s="5"/>
    </row>
    <row r="99" spans="1:7" ht="9.75" hidden="1" customHeight="1" x14ac:dyDescent="0.25">
      <c r="A99" s="104"/>
      <c r="B99" s="57"/>
      <c r="C99" s="19"/>
      <c r="D99" s="20"/>
      <c r="E99" s="135" t="e">
        <f t="shared" si="10"/>
        <v>#DIV/0!</v>
      </c>
    </row>
    <row r="100" spans="1:7" ht="25.5" customHeight="1" thickBot="1" x14ac:dyDescent="0.3">
      <c r="A100" s="105" t="s">
        <v>79</v>
      </c>
      <c r="B100" s="56">
        <f>B46-B98</f>
        <v>3745983.4200000763</v>
      </c>
      <c r="C100" s="21">
        <f>C46-C98</f>
        <v>-75000000.000000477</v>
      </c>
      <c r="D100" s="22">
        <f>D46-D98</f>
        <v>158760847.93000019</v>
      </c>
      <c r="E100" s="136">
        <f t="shared" si="10"/>
        <v>-211.68113057333224</v>
      </c>
    </row>
    <row r="101" spans="1:7" x14ac:dyDescent="0.25">
      <c r="A101" s="106" t="s">
        <v>90</v>
      </c>
      <c r="B101" s="60"/>
      <c r="C101" s="83"/>
      <c r="D101" s="23"/>
      <c r="E101" s="117"/>
    </row>
    <row r="102" spans="1:7" x14ac:dyDescent="0.25">
      <c r="A102" s="97" t="s">
        <v>80</v>
      </c>
      <c r="B102" s="37">
        <f>B103+B104</f>
        <v>0</v>
      </c>
      <c r="C102" s="37">
        <f>C103+C104</f>
        <v>75000000</v>
      </c>
      <c r="D102" s="15">
        <f>D103+D104</f>
        <v>0</v>
      </c>
      <c r="E102" s="118">
        <v>0</v>
      </c>
      <c r="G102" s="5"/>
    </row>
    <row r="103" spans="1:7" hidden="1" x14ac:dyDescent="0.25">
      <c r="A103" s="97" t="s">
        <v>81</v>
      </c>
      <c r="B103" s="29">
        <v>0</v>
      </c>
      <c r="C103" s="37">
        <v>150000000</v>
      </c>
      <c r="D103" s="14">
        <v>0</v>
      </c>
      <c r="E103" s="118">
        <v>0</v>
      </c>
    </row>
    <row r="104" spans="1:7" hidden="1" x14ac:dyDescent="0.25">
      <c r="A104" s="97" t="s">
        <v>82</v>
      </c>
      <c r="B104" s="29">
        <v>0</v>
      </c>
      <c r="C104" s="37">
        <v>-75000000</v>
      </c>
      <c r="D104" s="14">
        <v>0</v>
      </c>
      <c r="E104" s="118">
        <v>0</v>
      </c>
    </row>
    <row r="105" spans="1:7" ht="31.5" hidden="1" x14ac:dyDescent="0.25">
      <c r="A105" s="97" t="s">
        <v>83</v>
      </c>
      <c r="B105" s="29">
        <v>0</v>
      </c>
      <c r="C105" s="37"/>
      <c r="D105" s="14">
        <v>0</v>
      </c>
      <c r="E105" s="118" t="e">
        <f t="shared" si="10"/>
        <v>#DIV/0!</v>
      </c>
    </row>
    <row r="106" spans="1:7" ht="31.5" hidden="1" x14ac:dyDescent="0.25">
      <c r="A106" s="97" t="s">
        <v>84</v>
      </c>
      <c r="B106" s="29">
        <v>0</v>
      </c>
      <c r="C106" s="37"/>
      <c r="D106" s="14">
        <v>0</v>
      </c>
      <c r="E106" s="118" t="e">
        <f t="shared" si="10"/>
        <v>#DIV/0!</v>
      </c>
    </row>
    <row r="107" spans="1:7" ht="30.75" customHeight="1" thickBot="1" x14ac:dyDescent="0.3">
      <c r="A107" s="119" t="s">
        <v>85</v>
      </c>
      <c r="B107" s="61">
        <f>B108-B109</f>
        <v>-3745983.4199999869</v>
      </c>
      <c r="C107" s="61">
        <f t="shared" ref="C107:D107" si="21">C108-C109</f>
        <v>0</v>
      </c>
      <c r="D107" s="30">
        <f t="shared" si="21"/>
        <v>-158760847.93000001</v>
      </c>
      <c r="E107" s="120">
        <v>0</v>
      </c>
      <c r="G107" s="5"/>
    </row>
    <row r="108" spans="1:7" ht="17.45" hidden="1" customHeight="1" x14ac:dyDescent="0.25">
      <c r="A108" s="114" t="s">
        <v>103</v>
      </c>
      <c r="B108" s="57">
        <v>159247204.33000001</v>
      </c>
      <c r="C108" s="115">
        <v>0</v>
      </c>
      <c r="D108" s="20">
        <v>162993187.75</v>
      </c>
      <c r="E108" s="116">
        <v>0</v>
      </c>
    </row>
    <row r="109" spans="1:7" hidden="1" x14ac:dyDescent="0.25">
      <c r="A109" s="97" t="s">
        <v>104</v>
      </c>
      <c r="B109" s="29">
        <f>B110+B111</f>
        <v>162993187.75</v>
      </c>
      <c r="C109" s="29">
        <f t="shared" ref="C109:D109" si="22">C110+C111</f>
        <v>0</v>
      </c>
      <c r="D109" s="14">
        <f t="shared" si="22"/>
        <v>321754035.68000001</v>
      </c>
      <c r="E109" s="31">
        <v>0</v>
      </c>
    </row>
    <row r="110" spans="1:7" hidden="1" x14ac:dyDescent="0.25">
      <c r="A110" s="89" t="s">
        <v>91</v>
      </c>
      <c r="B110" s="29">
        <v>134505333.41999999</v>
      </c>
      <c r="C110" s="37"/>
      <c r="D110" s="14">
        <v>121754035.68000001</v>
      </c>
      <c r="E110" s="31">
        <v>0</v>
      </c>
    </row>
    <row r="111" spans="1:7" ht="16.5" hidden="1" thickBot="1" x14ac:dyDescent="0.3">
      <c r="A111" s="94" t="s">
        <v>92</v>
      </c>
      <c r="B111" s="61">
        <v>28487854.329999998</v>
      </c>
      <c r="C111" s="84"/>
      <c r="D111" s="30">
        <v>200000000</v>
      </c>
      <c r="E111" s="40">
        <v>0</v>
      </c>
    </row>
    <row r="112" spans="1:7" s="7" customFormat="1" ht="42" hidden="1" customHeight="1" thickBot="1" x14ac:dyDescent="0.3">
      <c r="A112" s="82" t="s">
        <v>93</v>
      </c>
      <c r="B112" s="58">
        <f>(B46-B44)-B98</f>
        <v>18907297.980000496</v>
      </c>
      <c r="C112" s="62">
        <f>C102+C107</f>
        <v>75000000</v>
      </c>
      <c r="D112" s="41">
        <f>(D46-D44)-D98</f>
        <v>189507833.90000021</v>
      </c>
      <c r="E112" s="59">
        <f t="shared" si="10"/>
        <v>252.67711186666696</v>
      </c>
    </row>
    <row r="113" spans="1:5" s="7" customFormat="1" ht="23.25" customHeight="1" x14ac:dyDescent="0.25">
      <c r="A113" s="6"/>
      <c r="B113" s="24"/>
      <c r="C113" s="24"/>
      <c r="D113" s="24"/>
      <c r="E113" s="32"/>
    </row>
    <row r="114" spans="1:5" x14ac:dyDescent="0.25">
      <c r="A114" s="1" t="s">
        <v>99</v>
      </c>
      <c r="B114" s="25"/>
      <c r="C114" s="25"/>
      <c r="D114" s="25"/>
      <c r="E114" s="10"/>
    </row>
    <row r="115" spans="1:5" ht="18" customHeight="1" x14ac:dyDescent="0.25">
      <c r="A115" s="1" t="s">
        <v>86</v>
      </c>
      <c r="B115" s="9"/>
      <c r="C115" s="9"/>
      <c r="D115" s="137" t="s">
        <v>114</v>
      </c>
      <c r="E115" s="138"/>
    </row>
    <row r="116" spans="1:5" x14ac:dyDescent="0.25">
      <c r="A116" s="2"/>
      <c r="B116" s="26"/>
      <c r="C116" s="10"/>
      <c r="D116" s="10"/>
      <c r="E116" s="10"/>
    </row>
    <row r="117" spans="1:5" ht="42.75" customHeight="1" x14ac:dyDescent="0.25">
      <c r="A117" s="2"/>
      <c r="B117" s="10"/>
      <c r="C117" s="26"/>
      <c r="D117" s="10"/>
      <c r="E117" s="10"/>
    </row>
    <row r="118" spans="1:5" x14ac:dyDescent="0.25">
      <c r="A118" s="2"/>
      <c r="B118" s="10"/>
      <c r="C118" s="10"/>
      <c r="D118" s="10"/>
      <c r="E118" s="10"/>
    </row>
  </sheetData>
  <mergeCells count="3">
    <mergeCell ref="D115:E115"/>
    <mergeCell ref="B47:E47"/>
    <mergeCell ref="A1:E1"/>
  </mergeCells>
  <pageMargins left="0.98425196850393704" right="0" top="0.82677165354330717" bottom="0.11811023622047245" header="0.31496062992125984" footer="0.23622047244094491"/>
  <pageSetup paperSize="9" scale="70" fitToHeight="2" orientation="portrait" r:id="rId1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2026-03-10T07:52:52Z</dcterms:modified>
</cp:coreProperties>
</file>