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1911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3911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30111.xml" ContentType="application/vnd.openxmlformats-officedocument.spreadsheetml.revisionLog+xml"/>
  <Override PartName="/xl/revisions/revisionLog1412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Default Extension="xml" ContentType="application/xml"/>
  <Override PartName="/xl/revisions/revisionLog12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72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1621.xml" ContentType="application/vnd.openxmlformats-officedocument.spreadsheetml.revisionLog+xml"/>
  <Override PartName="/xl/revisions/revisionLog14111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1031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2112.xml" ContentType="application/vnd.openxmlformats-officedocument.spreadsheetml.revisionLog+xml"/>
  <Override PartName="/xl/revisions/revisionLog16112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7311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32121.xml" ContentType="application/vnd.openxmlformats-officedocument.spreadsheetml.revisionLog+xml"/>
  <Override PartName="/xl/revisions/revisionLog1281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3011111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10311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74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1812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71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152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812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4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3112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6113.xml" ContentType="application/vnd.openxmlformats-officedocument.spreadsheetml.revisionLog+xml"/>
  <Override PartName="/xl/revisions/revisionLog1242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311211.xml" ContentType="application/vnd.openxmlformats-officedocument.spreadsheetml.revisionLog+xml"/>
  <Override PartName="/xl/revisions/revisionLog13611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161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51111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242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64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242111.xml" ContentType="application/vnd.openxmlformats-officedocument.spreadsheetml.revisionLog+xml"/>
  <Override PartName="/xl/revisions/revisionLog173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3511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341111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3611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82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61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921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61131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012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922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301111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3231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3711111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521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91111.xml" ContentType="application/vnd.openxmlformats-officedocument.spreadsheetml.revisionLog+xml"/>
  <Override PartName="/xl/revisions/revisionLog137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3321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10311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26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12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15211.xml" ContentType="application/vnd.openxmlformats-officedocument.spreadsheetml.revisionLog+xml"/>
  <Override PartName="/xl/revisions/revisionLog1103111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61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23112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6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81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3411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9212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6111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0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2012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73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2512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51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25111.xml" ContentType="application/vnd.openxmlformats-officedocument.spreadsheetml.revisionLog+xml"/>
  <Override PartName="/xl/revisions/revisionLog19212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132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82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7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201211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район!$19:$19,район!$23:$23,район!$33:$35,район!$57:$58,район!#REF!,район!#REF!,район!#REF!,район!#REF!,район!#REF!,район!$199:$200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район!$A$1:$G$208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район!$199:$199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$57:$58,район!#REF!,район!#REF!,район!$65:$67,район!#REF!,район!#REF!,район!$87:$87,район!#REF!,район!$96:$96,район!#REF!,район!$140:$140,район!$199:$200,район!$203:$204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район!$A$1:$G$208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район!#REF!,район!$30:$31,район!$40:$40,район!$44:$44,район!$57:$58,район!#REF!,район!$199:$199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район!$A$1:$G$208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район!$204:$204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район!$19:$19,район!$23:$23,район!$30:$30,район!$32:$36,район!$40:$40,район!$44:$44,район!$57:$58,район!#REF!,район!#REF!,район!#REF!,район!#REF!,район!#REF!,район!$199:$200,район!$203:$204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район!$19:$19,район!$23:$23,район!$33:$35,район!$57:$58,район!#REF!,район!#REF!,район!#REF!,район!#REF!,район!$199:$200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район!$A$1:$G$208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район!$A$1:$G$208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район!$A$1:$G$208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</customWorkbookViews>
</workbook>
</file>

<file path=xl/calcChain.xml><?xml version="1.0" encoding="utf-8"?>
<calcChain xmlns="http://schemas.openxmlformats.org/spreadsheetml/2006/main">
  <c r="E195" i="3"/>
  <c r="D20"/>
  <c r="C129"/>
  <c r="E175"/>
  <c r="D150"/>
  <c r="F126"/>
  <c r="F23" l="1"/>
  <c r="F20"/>
  <c r="F53"/>
  <c r="G56"/>
  <c r="D53" l="1"/>
  <c r="C53"/>
  <c r="E56"/>
  <c r="E102"/>
  <c r="D23"/>
  <c r="E198"/>
  <c r="E197"/>
  <c r="E187"/>
  <c r="E186"/>
  <c r="E185"/>
  <c r="D141"/>
  <c r="C141"/>
  <c r="E138"/>
  <c r="E107"/>
  <c r="E105"/>
  <c r="E104"/>
  <c r="E103"/>
  <c r="E90"/>
  <c r="E123"/>
  <c r="E121"/>
  <c r="E120"/>
  <c r="E146"/>
  <c r="E131"/>
  <c r="D110"/>
  <c r="C110"/>
  <c r="F173" l="1"/>
  <c r="D173"/>
  <c r="C173"/>
  <c r="C153"/>
  <c r="E130"/>
  <c r="E180"/>
  <c r="E179"/>
  <c r="E100"/>
  <c r="E172"/>
  <c r="E178"/>
  <c r="E177"/>
  <c r="E176"/>
  <c r="F150"/>
  <c r="C182"/>
  <c r="E191"/>
  <c r="E190"/>
  <c r="E189"/>
  <c r="E141"/>
  <c r="E142"/>
  <c r="E143"/>
  <c r="E144"/>
  <c r="E145"/>
  <c r="E147"/>
  <c r="E148"/>
  <c r="E133"/>
  <c r="E134"/>
  <c r="E135"/>
  <c r="E136"/>
  <c r="E137"/>
  <c r="E139"/>
  <c r="E125"/>
  <c r="E119"/>
  <c r="E122"/>
  <c r="E124"/>
  <c r="E114"/>
  <c r="E115"/>
  <c r="E116"/>
  <c r="E117"/>
  <c r="E113"/>
  <c r="E112"/>
  <c r="E111"/>
  <c r="E118"/>
  <c r="G118"/>
  <c r="D126"/>
  <c r="D98"/>
  <c r="F98"/>
  <c r="G148"/>
  <c r="G147"/>
  <c r="G141"/>
  <c r="E129"/>
  <c r="E128"/>
  <c r="F26" l="1"/>
  <c r="G25" l="1"/>
  <c r="G24"/>
  <c r="G22"/>
  <c r="G21"/>
  <c r="E110"/>
  <c r="C126"/>
  <c r="C98"/>
  <c r="D18"/>
  <c r="C20"/>
  <c r="C18" s="1"/>
  <c r="E22"/>
  <c r="E21"/>
  <c r="E25"/>
  <c r="E24"/>
  <c r="E109"/>
  <c r="F182"/>
  <c r="F153"/>
  <c r="F193" l="1"/>
  <c r="F93"/>
  <c r="F91"/>
  <c r="F82"/>
  <c r="F18" l="1"/>
  <c r="F13"/>
  <c r="F8"/>
  <c r="F6"/>
  <c r="F38"/>
  <c r="F32"/>
  <c r="F28"/>
  <c r="F5" l="1"/>
  <c r="D38"/>
  <c r="F48" l="1"/>
  <c r="C69" l="1"/>
  <c r="E83"/>
  <c r="E84"/>
  <c r="E85"/>
  <c r="E86"/>
  <c r="E87"/>
  <c r="E88"/>
  <c r="E89"/>
  <c r="E92"/>
  <c r="E94"/>
  <c r="E95"/>
  <c r="E96"/>
  <c r="E97"/>
  <c r="E99"/>
  <c r="E101"/>
  <c r="E106"/>
  <c r="E108"/>
  <c r="E127"/>
  <c r="E132"/>
  <c r="E140"/>
  <c r="E149"/>
  <c r="E152"/>
  <c r="E154"/>
  <c r="E159"/>
  <c r="E164"/>
  <c r="E169"/>
  <c r="E170"/>
  <c r="E171"/>
  <c r="E174"/>
  <c r="E181"/>
  <c r="E183"/>
  <c r="E184"/>
  <c r="E188"/>
  <c r="E192"/>
  <c r="E194"/>
  <c r="E196"/>
  <c r="G83"/>
  <c r="G84"/>
  <c r="G85"/>
  <c r="G86"/>
  <c r="G89"/>
  <c r="G92"/>
  <c r="G94"/>
  <c r="G95"/>
  <c r="G96"/>
  <c r="G97"/>
  <c r="G99"/>
  <c r="G101"/>
  <c r="G106"/>
  <c r="G108"/>
  <c r="G127"/>
  <c r="G132"/>
  <c r="G140"/>
  <c r="G152"/>
  <c r="G154"/>
  <c r="G159"/>
  <c r="G164"/>
  <c r="G169"/>
  <c r="G170"/>
  <c r="G171"/>
  <c r="G174"/>
  <c r="G181"/>
  <c r="G183"/>
  <c r="G184"/>
  <c r="G188"/>
  <c r="G192"/>
  <c r="G194"/>
  <c r="G196"/>
  <c r="F69"/>
  <c r="E7"/>
  <c r="E9"/>
  <c r="E10"/>
  <c r="E11"/>
  <c r="E12"/>
  <c r="E14"/>
  <c r="E16"/>
  <c r="E17"/>
  <c r="E19"/>
  <c r="E20"/>
  <c r="E23"/>
  <c r="E27"/>
  <c r="E29"/>
  <c r="E30"/>
  <c r="E36"/>
  <c r="E41"/>
  <c r="E42"/>
  <c r="E43"/>
  <c r="E45"/>
  <c r="E47"/>
  <c r="E49"/>
  <c r="E51"/>
  <c r="E54"/>
  <c r="E55"/>
  <c r="E60"/>
  <c r="E61"/>
  <c r="E63"/>
  <c r="E64"/>
  <c r="E67"/>
  <c r="E70"/>
  <c r="E72"/>
  <c r="E73"/>
  <c r="E74"/>
  <c r="G7"/>
  <c r="G9"/>
  <c r="G10"/>
  <c r="G11"/>
  <c r="G12"/>
  <c r="G14"/>
  <c r="G15"/>
  <c r="G16"/>
  <c r="G17"/>
  <c r="G19"/>
  <c r="G20"/>
  <c r="G23"/>
  <c r="G27"/>
  <c r="G29"/>
  <c r="G30"/>
  <c r="G34"/>
  <c r="G36"/>
  <c r="G39"/>
  <c r="G41"/>
  <c r="G42"/>
  <c r="G43"/>
  <c r="G45"/>
  <c r="G47"/>
  <c r="G49"/>
  <c r="G51"/>
  <c r="G54"/>
  <c r="G55"/>
  <c r="G60"/>
  <c r="G61"/>
  <c r="G63"/>
  <c r="G70"/>
  <c r="G72"/>
  <c r="G76"/>
  <c r="G77"/>
  <c r="F50"/>
  <c r="F65"/>
  <c r="F59"/>
  <c r="F57"/>
  <c r="F205" l="1"/>
  <c r="F37"/>
  <c r="F68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8" i="3" l="1"/>
  <c r="F79" s="1"/>
  <c r="D27" i="1"/>
  <c r="D153" i="3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G153" i="3" l="1"/>
  <c r="E26" i="1"/>
  <c r="EU19" i="2"/>
  <c r="ET19"/>
  <c r="C39" i="6"/>
  <c r="BW16" i="2" s="1"/>
  <c r="D39" i="6"/>
  <c r="D34" i="19" l="1"/>
  <c r="D29" i="17"/>
  <c r="D69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9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9" i="3"/>
  <c r="C59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2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9" i="3"/>
  <c r="D54" i="19"/>
  <c r="CS14" i="2"/>
  <c r="D37" i="13"/>
  <c r="BV23" i="2"/>
  <c r="BV27"/>
  <c r="BV14"/>
  <c r="D82" i="18"/>
  <c r="CU17" i="2"/>
  <c r="CU14"/>
  <c r="C203" i="3"/>
  <c r="D201"/>
  <c r="C201"/>
  <c r="D193"/>
  <c r="C193"/>
  <c r="D182"/>
  <c r="E153"/>
  <c r="C150"/>
  <c r="D93"/>
  <c r="C93"/>
  <c r="D91"/>
  <c r="C91"/>
  <c r="D82"/>
  <c r="D65"/>
  <c r="C65"/>
  <c r="D57"/>
  <c r="C57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D205" i="3" l="1"/>
  <c r="C205"/>
  <c r="E8"/>
  <c r="G8"/>
  <c r="E50"/>
  <c r="G50"/>
  <c r="E6"/>
  <c r="G6"/>
  <c r="E18"/>
  <c r="G18"/>
  <c r="E28"/>
  <c r="G28"/>
  <c r="G48"/>
  <c r="E48"/>
  <c r="E53"/>
  <c r="G53"/>
  <c r="G19" i="1"/>
  <c r="D19" s="1"/>
  <c r="E65" i="3"/>
  <c r="E150"/>
  <c r="G150"/>
  <c r="E98"/>
  <c r="G98"/>
  <c r="E126"/>
  <c r="G126"/>
  <c r="E91"/>
  <c r="G91"/>
  <c r="E173"/>
  <c r="G173"/>
  <c r="E193"/>
  <c r="G193"/>
  <c r="E38"/>
  <c r="G38"/>
  <c r="E59"/>
  <c r="G59"/>
  <c r="E26"/>
  <c r="G26"/>
  <c r="E82"/>
  <c r="G82"/>
  <c r="G73" s="1"/>
  <c r="E93"/>
  <c r="G93"/>
  <c r="E182"/>
  <c r="G182"/>
  <c r="G13"/>
  <c r="E13"/>
  <c r="F42" i="5"/>
  <c r="E42"/>
  <c r="D25" i="4"/>
  <c r="C25"/>
  <c r="CW17" i="2"/>
  <c r="CW14"/>
  <c r="C5" i="3"/>
  <c r="D5"/>
  <c r="C37"/>
  <c r="D37"/>
  <c r="D40" i="16"/>
  <c r="E205" i="3" l="1"/>
  <c r="G5"/>
  <c r="E5"/>
  <c r="G205"/>
  <c r="E37"/>
  <c r="G37"/>
  <c r="C68"/>
  <c r="C78" s="1"/>
  <c r="D68"/>
  <c r="D34" i="15"/>
  <c r="D36" i="7"/>
  <c r="D34" i="11"/>
  <c r="D26"/>
  <c r="D14"/>
  <c r="DB26" i="2"/>
  <c r="AZ18"/>
  <c r="AW18"/>
  <c r="D78" i="3" l="1"/>
  <c r="D79" s="1"/>
  <c r="E68"/>
  <c r="G68"/>
  <c r="C79"/>
  <c r="C34" i="11"/>
  <c r="BT21" i="2" s="1"/>
  <c r="C82" i="12"/>
  <c r="C40" i="17"/>
  <c r="D12" i="19"/>
  <c r="E78" i="3" l="1"/>
  <c r="G78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<sst xmlns="http://schemas.openxmlformats.org/spreadsheetml/2006/main" count="2985" uniqueCount="568">
  <si>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</si>
  <si>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</si>
  <si>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</si>
  <si>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</si>
  <si>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</si>
  <si>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</si>
  <si>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</si>
  <si>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</si>
  <si>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</si>
  <si>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</si>
  <si>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</si>
  <si>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</si>
  <si>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</si>
  <si>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</si>
  <si>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</si>
  <si>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</si>
  <si>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</si>
  <si>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</si>
  <si>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</si>
  <si>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</si>
  <si>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</si>
  <si>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</si>
  <si>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</si>
  <si>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</si>
  <si>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</si>
  <si>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</si>
  <si>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</si>
  <si>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</si>
  <si>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</si>
  <si>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</si>
  <si>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</si>
  <si>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</si>
  <si>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</si>
  <si>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</si>
  <si>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</si>
  <si>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</si>
  <si>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</si>
  <si>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</si>
  <si>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</si>
  <si>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</si>
  <si>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</si>
  <si>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</si>
  <si>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</si>
  <si>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</si>
  <si>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</si>
  <si>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</si>
  <si>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</si>
  <si>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</si>
  <si>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</si>
  <si>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</si>
  <si>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</si>
  <si>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</si>
  <si>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</si>
  <si>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</si>
  <si>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</si>
  <si>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</si>
  <si>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</si>
  <si>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</si>
  <si>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</si>
  <si>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</si>
  <si>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</si>
  <si>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</si>
  <si>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</si>
  <si>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</si>
  <si>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</si>
  <si>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</si>
  <si>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</si>
  <si>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</si>
  <si>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</si>
  <si>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</si>
  <si>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</si>
  <si>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</si>
  <si>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</si>
  <si>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</si>
  <si>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</si>
  <si>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</si>
  <si>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</si>
  <si>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</si>
  <si>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</si>
  <si>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</si>
  <si>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</si>
  <si>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</si>
  <si>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</si>
  <si>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</si>
  <si>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</si>
  <si>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</si>
  <si>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</si>
  <si>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</si>
  <si>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</si>
  <si>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</si>
  <si>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</si>
  <si>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</si>
  <si>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</si>
  <si>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</si>
  <si>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</si>
  <si>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</si>
  <si>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</si>
  <si>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</si>
  <si>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</si>
  <si>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</si>
  <si>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</si>
  <si>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</si>
  <si>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</si>
  <si>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</si>
  <si>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</si>
  <si>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</si>
  <si>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</si>
  <si>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</si>
  <si>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</si>
  <si>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</si>
  <si>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</si>
  <si>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</si>
  <si>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</si>
  <si>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</si>
  <si>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</si>
  <si>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</si>
  <si>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</si>
  <si>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</si>
  <si>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</si>
  <si>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</si>
  <si>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</si>
  <si>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</si>
  <si>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</si>
  <si>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</si>
  <si>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</si>
  <si>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</si>
  <si>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</si>
  <si>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</si>
  <si>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</si>
  <si>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</si>
  <si>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</si>
  <si>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</si>
  <si>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</si>
  <si>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</si>
  <si>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</si>
  <si>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</si>
  <si>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</si>
  <si>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</si>
  <si>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</si>
  <si>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</si>
  <si>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</si>
  <si>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</si>
  <si>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</si>
  <si>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</si>
  <si>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</si>
  <si>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</si>
  <si>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</si>
  <si>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</si>
  <si>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</si>
  <si>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</si>
  <si>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</si>
  <si>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</si>
  <si>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</si>
  <si>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</si>
  <si>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</si>
  <si>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</si>
  <si>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</si>
  <si>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</si>
  <si>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</si>
  <si>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</si>
  <si>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</si>
  <si>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</si>
  <si>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</si>
  <si>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</si>
  <si>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</si>
  <si>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</si>
  <si>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</si>
  <si>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</si>
  <si>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</si>
  <si>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</si>
  <si>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</si>
  <si>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</si>
  <si>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</si>
  <si>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</si>
  <si>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</si>
  <si>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</si>
  <si>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</si>
  <si>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</si>
  <si>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</si>
  <si>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</si>
  <si>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</si>
  <si>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</si>
  <si>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</si>
  <si>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</si>
  <si>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</si>
  <si>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</si>
  <si>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</si>
  <si>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</si>
  <si>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</si>
  <si>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</si>
  <si>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</si>
  <si>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</si>
  <si>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</si>
  <si>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</si>
  <si>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</si>
  <si>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</si>
  <si>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</si>
  <si>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</si>
  <si>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</si>
  <si>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</si>
  <si>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</si>
  <si>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</si>
  <si>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</si>
  <si>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</si>
  <si>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</si>
  <si>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</si>
  <si>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</si>
  <si>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</si>
  <si>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</si>
  <si>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</si>
  <si>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</si>
  <si>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</si>
  <si>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</si>
  <si>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</si>
  <si>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</si>
  <si>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</si>
  <si>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</si>
  <si>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</si>
  <si>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</si>
  <si>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</si>
  <si>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</si>
  <si>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</si>
  <si>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</si>
  <si>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</si>
  <si>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</si>
  <si>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</si>
  <si>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</si>
  <si>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</si>
  <si>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</si>
  <si>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</si>
  <si>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</si>
  <si>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</si>
  <si>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</si>
  <si>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</si>
  <si>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</si>
  <si>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</si>
  <si>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</si>
  <si>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</si>
  <si>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</si>
  <si>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</si>
  <si>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</si>
  <si>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</si>
  <si>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</si>
  <si>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</si>
  <si>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</si>
  <si>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</si>
  <si>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</si>
  <si>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</si>
  <si>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</si>
  <si>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</si>
  <si>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</si>
  <si>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</si>
  <si>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</si>
  <si>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</si>
  <si>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</si>
  <si>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</si>
  <si>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</si>
  <si>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</si>
  <si>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</si>
  <si>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</si>
  <si>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</si>
  <si>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</si>
  <si>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</si>
  <si>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</si>
  <si>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</si>
  <si>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</si>
  <si>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</si>
  <si>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</si>
  <si>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</si>
  <si>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</si>
  <si>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</si>
  <si>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</si>
  <si>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</si>
  <si>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</si>
  <si>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</si>
  <si>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</si>
  <si>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</si>
  <si>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</si>
  <si>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</si>
  <si>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</si>
  <si>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</si>
  <si>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</si>
  <si>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</si>
  <si>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</si>
  <si>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</si>
  <si>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</si>
  <si>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</si>
  <si>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</si>
  <si>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</si>
  <si>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</si>
  <si>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</si>
  <si>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</si>
  <si>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</si>
  <si>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</si>
  <si>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</si>
  <si>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</si>
  <si>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</si>
  <si>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</si>
  <si>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</si>
  <si>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</si>
  <si>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</si>
  <si>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</si>
  <si>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</si>
  <si>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</si>
  <si>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</si>
  <si>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</si>
  <si>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</si>
  <si>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</si>
  <si>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</si>
  <si>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</si>
  <si>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</si>
  <si>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</si>
  <si>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</si>
  <si>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</si>
  <si>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</si>
  <si>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</si>
  <si>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</si>
  <si>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</si>
  <si>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</si>
  <si>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</si>
  <si>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</si>
  <si>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</si>
  <si>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</si>
  <si>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</si>
  <si>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</si>
  <si>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</si>
  <si>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</si>
  <si>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</si>
  <si>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</si>
  <si>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</si>
  <si>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</si>
  <si>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</si>
  <si>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</si>
  <si>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</si>
  <si>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</si>
  <si>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</si>
  <si>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</si>
  <si>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</si>
  <si>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</si>
  <si>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</si>
  <si>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</si>
  <si>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</si>
  <si>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</si>
  <si>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</si>
  <si>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</si>
  <si>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</si>
  <si>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</si>
  <si>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</si>
  <si>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</si>
  <si>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</si>
  <si>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</si>
  <si>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</si>
  <si>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</si>
  <si>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</si>
  <si>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</si>
  <si>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</si>
  <si>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</si>
  <si>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</si>
  <si>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</si>
  <si>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</si>
  <si>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</si>
  <si>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</si>
  <si>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</si>
  <si>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</si>
  <si>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</si>
  <si>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</si>
  <si>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</si>
  <si>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</si>
  <si>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</si>
  <si>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</si>
  <si>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</si>
  <si>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</si>
  <si>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</si>
  <si>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</si>
  <si>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</si>
  <si>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</si>
  <si>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</si>
  <si>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</si>
  <si>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</si>
  <si>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</si>
  <si>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</si>
  <si>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</si>
  <si>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</si>
  <si>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</si>
  <si>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</si>
  <si>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</si>
  <si>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</si>
  <si>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</si>
  <si>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</si>
  <si>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</si>
  <si>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</si>
  <si>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</si>
  <si>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</si>
  <si>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</si>
  <si>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</si>
  <si>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</si>
  <si>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</si>
  <si>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</si>
  <si>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</si>
  <si>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</si>
  <si>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</si>
  <si>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</si>
  <si>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</si>
  <si>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</si>
  <si>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</si>
  <si>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</si>
  <si>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</si>
  <si>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</si>
  <si>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</si>
  <si>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</si>
  <si>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</si>
  <si>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</si>
  <si>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</si>
  <si>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</si>
  <si>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</si>
  <si>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</si>
  <si>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</si>
  <si>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</si>
  <si>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</si>
  <si>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</si>
  <si>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</si>
  <si>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</si>
  <si>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</si>
  <si>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</si>
  <si>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</si>
  <si>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</si>
  <si>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</si>
  <si>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</si>
  <si>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</si>
  <si>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</si>
  <si>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</si>
  <si>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</si>
  <si>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</si>
  <si>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</si>
  <si>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</si>
  <si>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</si>
  <si>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</si>
  <si>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</si>
  <si>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</si>
  <si>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</si>
  <si>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</si>
  <si>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</si>
  <si>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</si>
  <si>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 xml:space="preserve">                                               2023 год</t>
  </si>
  <si>
    <t xml:space="preserve">                      2022 год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</si>
  <si>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</si>
  <si>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</si>
  <si>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</si>
  <si>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</si>
  <si>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</si>
  <si>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</si>
  <si>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</si>
  <si>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 с организации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</si>
  <si>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</si>
  <si>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</si>
  <si>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</si>
  <si>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</si>
  <si>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</si>
  <si>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A21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</si>
  <si>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</si>
  <si>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</si>
  <si>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</si>
  <si>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</si>
  <si>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</si>
  <si>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</si>
  <si>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</si>
  <si>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</si>
  <si>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</si>
  <si>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</si>
  <si>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</si>
  <si>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Ч36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</si>
  <si>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</si>
  <si>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</si>
  <si>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</si>
  <si>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</si>
  <si>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</si>
  <si>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Приобретение коммунальной техники для ЖКХ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</si>
  <si>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</si>
  <si>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</si>
  <si>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</si>
  <si>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</si>
  <si>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Поддержка региональных проектов в области обращения с отходами и ликвидации накопленного экологического ущерба</t>
  </si>
  <si>
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</si>
  <si>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</si>
  <si>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</si>
  <si>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 границах населенных пунктов поселения</t>
  </si>
  <si>
    <t>Содержание автомобильных дорог общего пользования местного значения в границах населенных пунктов поселения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</si>
  <si>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</si>
  <si>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</si>
  <si>
    <t>Безопасные и качественные автомобильные дороги" муниципальной программы "Развитие транспортной системы ":</t>
  </si>
  <si>
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</si>
  <si>
    <t>Разработка генеральных планов муниципальных образований Чувашской Республики</t>
  </si>
  <si>
    <t xml:space="preserve"> Разработка правил землепользования и застройки муниципальных образований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</si>
  <si>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</si>
  <si>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</si>
  <si>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</si>
  <si>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</si>
  <si>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</si>
  <si>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</si>
  <si>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Охрана объектов растительного иживотного мира и среды их обитания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</si>
  <si>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</si>
  <si>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</si>
  <si>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</si>
  <si>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</si>
  <si>
    <t>Создание модельных муниципальных библиотек</t>
  </si>
  <si>
    <t>Персонифицированное финансирование дополнительного образования детей</t>
  </si>
  <si>
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</si>
  <si>
    <t>Капитальный и текущий ремонт объектов водоотведения (очистных сооружений и т.д.)</t>
  </si>
  <si>
    <t>Обеспечение мероприятий по переселению граждан из аварийного и ветхового жилищного фонда</t>
  </si>
  <si>
    <t>Обеспечение граждан в Чувашской Республике доступным и комфортным жильем:</t>
  </si>
  <si>
    <t>Благоустройство дворовых и общественных территорий муниципальной программы Чувашской Республики</t>
  </si>
  <si>
    <t>A4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</si>
  <si>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</si>
  <si>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A6</t>
  </si>
  <si>
    <t>Ч9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</si>
  <si>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</si>
  <si>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</si>
  <si>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Ч12</t>
  </si>
  <si>
    <t>Организация и проведение конкурсов среди субъектов малого и среднего предпринимательства</t>
  </si>
  <si>
    <t>А4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</si>
  <si>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</si>
  <si>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</si>
  <si>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</si>
  <si>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</si>
  <si>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</si>
  <si>
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</si>
  <si>
    <t>Ч34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</si>
  <si>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</si>
  <si>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</si>
  <si>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</si>
  <si>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Ц76</t>
  </si>
  <si>
    <t>A61</t>
  </si>
  <si>
    <t>Улучшение жилищных условий граждан, проживающих на сельских территориях</t>
  </si>
  <si>
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</si>
  <si>
    <t>Ц31</t>
  </si>
  <si>
    <t>A22</t>
  </si>
  <si>
    <t>Ц51</t>
  </si>
  <si>
    <t>Обеспечение деятельности муниципальных физкультурно-оздоровительных центров</t>
  </si>
  <si>
    <t>Ч41</t>
  </si>
  <si>
    <t>Реализация вопросов местного значения в сфере образования, культуры и физической культуры и спорта</t>
  </si>
  <si>
    <t>Обеспечение деятельности детских дошкольных образовательных организаций(местные субсидии на иные цели)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</si>
  <si>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</si>
  <si>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</si>
  <si>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</si>
  <si>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</si>
  <si>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Ц41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</si>
  <si>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</si>
  <si>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</si>
  <si>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</si>
  <si>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</si>
  <si>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</si>
  <si>
    <t>Обеспечение деятельности муниципальных детско-юношеских спортивных школ</t>
  </si>
  <si>
    <t>Ц52</t>
  </si>
  <si>
    <t>Ч2</t>
  </si>
  <si>
    <t>Ц34</t>
  </si>
  <si>
    <t>ДОХОДЫ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</si>
  <si>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</si>
  <si>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</si>
  <si>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</si>
  <si>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</si>
  <si>
    <t>Доходы от продажи земельных участков, госуд.соб.на которые не разграничена</t>
  </si>
  <si>
    <t>Доходы от продажи земельных участков, госуд.соб.на которые разграничена</t>
  </si>
  <si>
    <t>А13</t>
  </si>
  <si>
    <r>
      <t>Другие вопросы в области национальной экономики</t>
    </r>
    <r>
      <rPr>
        <i/>
        <sz val="18"/>
        <rFont val="Times New Roman"/>
        <family val="1"/>
        <charset val="204"/>
      </rPr>
      <t xml:space="preserve"> в том числе:</t>
    </r>
  </si>
  <si>
    <t>исполнено на 01.12.2023 г.</t>
  </si>
  <si>
    <t>исполнено на 01.12.2022г.</t>
  </si>
  <si>
    <t xml:space="preserve">                                                                                Моргаушского муниципального округа на 01.12.2023 г.</t>
  </si>
  <si>
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</si>
</sst>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55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i/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605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/>
    </xf>
    <xf numFmtId="0" fontId="19" fillId="0" borderId="1" xfId="11" applyFont="1" applyBorder="1" applyAlignment="1">
      <alignment horizontal="center"/>
    </xf>
    <xf numFmtId="0" fontId="19" fillId="0" borderId="1" xfId="11" applyFont="1" applyFill="1" applyBorder="1" applyAlignment="1">
      <alignment horizontal="center"/>
    </xf>
    <xf numFmtId="1" fontId="18" fillId="0" borderId="1" xfId="11" applyNumberFormat="1" applyFont="1" applyBorder="1" applyAlignment="1">
      <alignment horizontal="center"/>
    </xf>
    <xf numFmtId="0" fontId="18" fillId="0" borderId="1" xfId="11" applyFont="1" applyBorder="1" applyAlignment="1">
      <alignment horizontal="center" vertical="top"/>
    </xf>
    <xf numFmtId="0" fontId="18" fillId="0" borderId="2" xfId="11" applyFont="1" applyBorder="1" applyAlignment="1">
      <alignment horizontal="center"/>
    </xf>
    <xf numFmtId="49" fontId="18" fillId="0" borderId="1" xfId="9" applyNumberFormat="1" applyFont="1" applyBorder="1" applyAlignment="1">
      <alignment horizontal="center"/>
    </xf>
    <xf numFmtId="49" fontId="19" fillId="0" borderId="1" xfId="9" applyNumberFormat="1" applyFont="1" applyBorder="1" applyAlignment="1">
      <alignment horizontal="center"/>
    </xf>
    <xf numFmtId="49" fontId="18" fillId="0" borderId="3" xfId="8" applyNumberFormat="1" applyFont="1" applyBorder="1" applyAlignment="1">
      <alignment horizontal="center"/>
    </xf>
    <xf numFmtId="49" fontId="19" fillId="0" borderId="1" xfId="8" applyNumberFormat="1" applyFont="1" applyBorder="1" applyAlignment="1">
      <alignment horizontal="center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18" fillId="0" borderId="1" xfId="9" applyFont="1" applyBorder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4" fillId="0" borderId="0" xfId="11" applyFont="1" applyBorder="1" applyAlignment="1">
      <alignment horizontal="center"/>
    </xf>
    <xf numFmtId="0" fontId="18" fillId="0" borderId="3" xfId="11" applyFont="1" applyBorder="1"/>
    <xf numFmtId="0" fontId="19" fillId="0" borderId="3" xfId="11" applyFont="1" applyBorder="1" applyAlignment="1">
      <alignment wrapText="1"/>
    </xf>
    <xf numFmtId="0" fontId="18" fillId="0" borderId="3" xfId="11" applyFont="1" applyBorder="1" applyAlignment="1">
      <alignment wrapText="1"/>
    </xf>
    <xf numFmtId="0" fontId="19" fillId="0" borderId="3" xfId="11" applyFont="1" applyBorder="1"/>
    <xf numFmtId="0" fontId="19" fillId="0" borderId="3" xfId="11" applyFont="1" applyFill="1" applyBorder="1"/>
    <xf numFmtId="0" fontId="19" fillId="0" borderId="3" xfId="11" applyFont="1" applyFill="1" applyBorder="1" applyAlignment="1">
      <alignment wrapText="1"/>
    </xf>
    <xf numFmtId="166" fontId="18" fillId="0" borderId="3" xfId="11" applyNumberFormat="1" applyFont="1" applyBorder="1" applyAlignment="1">
      <alignment wrapText="1"/>
    </xf>
    <xf numFmtId="0" fontId="18" fillId="0" borderId="3" xfId="11" applyFont="1" applyBorder="1" applyAlignment="1">
      <alignment vertical="top" wrapText="1"/>
    </xf>
    <xf numFmtId="0" fontId="18" fillId="0" borderId="3" xfId="11" applyFont="1" applyFill="1" applyBorder="1"/>
    <xf numFmtId="0" fontId="18" fillId="0" borderId="13" xfId="11" applyFont="1" applyFill="1" applyBorder="1"/>
    <xf numFmtId="0" fontId="18" fillId="3" borderId="3" xfId="9" applyFont="1" applyFill="1" applyBorder="1" applyAlignment="1">
      <alignment wrapText="1"/>
    </xf>
    <xf numFmtId="0" fontId="19" fillId="3" borderId="3" xfId="9" applyFont="1" applyFill="1" applyBorder="1" applyAlignment="1">
      <alignment wrapText="1"/>
    </xf>
    <xf numFmtId="0" fontId="19" fillId="0" borderId="3" xfId="9" applyFont="1" applyBorder="1" applyAlignment="1">
      <alignment wrapText="1"/>
    </xf>
    <xf numFmtId="0" fontId="18" fillId="3" borderId="3" xfId="8" applyFont="1" applyFill="1" applyBorder="1" applyAlignment="1">
      <alignment wrapText="1"/>
    </xf>
    <xf numFmtId="0" fontId="19" fillId="0" borderId="3" xfId="8" applyFont="1" applyBorder="1" applyAlignment="1">
      <alignment wrapText="1"/>
    </xf>
    <xf numFmtId="0" fontId="39" fillId="0" borderId="3" xfId="7" applyFont="1" applyBorder="1" applyAlignment="1">
      <alignment wrapText="1"/>
    </xf>
    <xf numFmtId="0" fontId="18" fillId="0" borderId="3" xfId="9" applyFont="1" applyFill="1" applyBorder="1" applyAlignment="1">
      <alignment horizontal="center" wrapText="1"/>
    </xf>
    <xf numFmtId="0" fontId="44" fillId="7" borderId="24" xfId="11" applyFont="1" applyFill="1" applyBorder="1" applyAlignment="1">
      <alignment horizontal="center"/>
    </xf>
    <xf numFmtId="0" fontId="44" fillId="7" borderId="25" xfId="11" applyFont="1" applyFill="1" applyBorder="1" applyAlignment="1">
      <alignment horizontal="center"/>
    </xf>
    <xf numFmtId="0" fontId="44" fillId="7" borderId="26" xfId="11" applyFont="1" applyFill="1" applyBorder="1" applyAlignment="1">
      <alignment horizontal="center"/>
    </xf>
    <xf numFmtId="0" fontId="44" fillId="0" borderId="24" xfId="11" applyFont="1" applyBorder="1" applyAlignment="1">
      <alignment horizontal="center"/>
    </xf>
    <xf numFmtId="0" fontId="47" fillId="0" borderId="27" xfId="11" applyFont="1" applyBorder="1" applyAlignment="1">
      <alignment horizontal="center"/>
    </xf>
    <xf numFmtId="167" fontId="48" fillId="0" borderId="17" xfId="11" applyNumberFormat="1" applyFont="1" applyBorder="1" applyAlignment="1">
      <alignment horizontal="right" vertical="center"/>
    </xf>
    <xf numFmtId="167" fontId="48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167" fontId="49" fillId="0" borderId="17" xfId="11" applyNumberFormat="1" applyFont="1" applyBorder="1" applyAlignment="1">
      <alignment horizontal="right" vertical="center"/>
    </xf>
    <xf numFmtId="167" fontId="49" fillId="0" borderId="1" xfId="11" applyNumberFormat="1" applyFont="1" applyFill="1" applyBorder="1" applyAlignment="1">
      <alignment horizontal="right" vertical="center"/>
    </xf>
    <xf numFmtId="167" fontId="49" fillId="0" borderId="17" xfId="11" applyNumberFormat="1" applyFont="1" applyFill="1" applyBorder="1" applyAlignment="1">
      <alignment horizontal="right" vertical="center"/>
    </xf>
    <xf numFmtId="167" fontId="49" fillId="0" borderId="1" xfId="11" applyNumberFormat="1" applyFont="1" applyBorder="1" applyAlignment="1">
      <alignment horizontal="right" vertical="center"/>
    </xf>
    <xf numFmtId="167" fontId="49" fillId="0" borderId="17" xfId="0" applyNumberFormat="1" applyFont="1" applyBorder="1" applyAlignment="1">
      <alignment horizontal="right" vertical="center"/>
    </xf>
    <xf numFmtId="167" fontId="49" fillId="3" borderId="17" xfId="0" applyNumberFormat="1" applyFont="1" applyFill="1" applyBorder="1" applyAlignment="1">
      <alignment horizontal="right" vertical="center"/>
    </xf>
    <xf numFmtId="167" fontId="48" fillId="0" borderId="17" xfId="0" applyNumberFormat="1" applyFont="1" applyBorder="1" applyAlignment="1">
      <alignment horizontal="right" vertical="center"/>
    </xf>
    <xf numFmtId="167" fontId="49" fillId="3" borderId="1" xfId="12" applyNumberFormat="1" applyFont="1" applyFill="1" applyBorder="1" applyAlignment="1">
      <alignment horizontal="right" vertical="center"/>
    </xf>
    <xf numFmtId="167" fontId="49" fillId="3" borderId="17" xfId="12" applyNumberFormat="1" applyFont="1" applyFill="1" applyBorder="1" applyAlignment="1">
      <alignment horizontal="right" vertical="center"/>
    </xf>
    <xf numFmtId="167" fontId="49" fillId="3" borderId="1" xfId="11" applyNumberFormat="1" applyFont="1" applyFill="1" applyBorder="1" applyAlignment="1">
      <alignment horizontal="right" vertical="center"/>
    </xf>
    <xf numFmtId="167" fontId="49" fillId="3" borderId="17" xfId="11" applyNumberFormat="1" applyFont="1" applyFill="1" applyBorder="1" applyAlignment="1">
      <alignment horizontal="right" vertical="center"/>
    </xf>
    <xf numFmtId="167" fontId="49" fillId="5" borderId="17" xfId="11" applyNumberFormat="1" applyFont="1" applyFill="1" applyBorder="1" applyAlignment="1">
      <alignment horizontal="right" vertical="center"/>
    </xf>
    <xf numFmtId="167" fontId="48" fillId="3" borderId="17" xfId="1" applyNumberFormat="1" applyFont="1" applyFill="1" applyBorder="1" applyAlignment="1">
      <alignment horizontal="right" vertical="center"/>
    </xf>
    <xf numFmtId="167" fontId="48" fillId="3" borderId="1" xfId="1" applyNumberFormat="1" applyFont="1" applyFill="1" applyBorder="1" applyAlignment="1">
      <alignment horizontal="right" vertical="center"/>
    </xf>
    <xf numFmtId="167" fontId="49" fillId="2" borderId="1" xfId="2" applyNumberFormat="1" applyFont="1" applyFill="1" applyBorder="1" applyAlignment="1">
      <alignment horizontal="right" vertical="center" shrinkToFit="1"/>
    </xf>
    <xf numFmtId="167" fontId="49" fillId="2" borderId="17" xfId="2" applyNumberFormat="1" applyFont="1" applyFill="1" applyBorder="1" applyAlignment="1">
      <alignment horizontal="right" vertical="center" shrinkToFit="1"/>
    </xf>
    <xf numFmtId="167" fontId="49" fillId="2" borderId="1" xfId="3" applyNumberFormat="1" applyFont="1" applyFill="1" applyBorder="1" applyAlignment="1">
      <alignment horizontal="right" vertical="center" shrinkToFit="1"/>
    </xf>
    <xf numFmtId="167" fontId="49" fillId="2" borderId="17" xfId="3" applyNumberFormat="1" applyFont="1" applyFill="1" applyBorder="1" applyAlignment="1">
      <alignment horizontal="right" vertical="center" shrinkToFit="1"/>
    </xf>
    <xf numFmtId="167" fontId="49" fillId="2" borderId="1" xfId="4" applyNumberFormat="1" applyFont="1" applyFill="1" applyBorder="1" applyAlignment="1">
      <alignment horizontal="right" vertical="center" shrinkToFit="1"/>
    </xf>
    <xf numFmtId="167" fontId="49" fillId="2" borderId="17" xfId="4" applyNumberFormat="1" applyFont="1" applyFill="1" applyBorder="1" applyAlignment="1">
      <alignment horizontal="right" vertical="center" shrinkToFit="1"/>
    </xf>
    <xf numFmtId="167" fontId="48" fillId="5" borderId="17" xfId="12" applyNumberFormat="1" applyFont="1" applyFill="1" applyBorder="1" applyAlignment="1">
      <alignment horizontal="right" vertical="center"/>
    </xf>
    <xf numFmtId="167" fontId="48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167" fontId="48" fillId="0" borderId="19" xfId="11" applyNumberFormat="1" applyFont="1" applyBorder="1" applyAlignment="1">
      <alignment horizontal="right" vertical="center"/>
    </xf>
    <xf numFmtId="167" fontId="48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8" fillId="0" borderId="23" xfId="11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 vertical="center"/>
    </xf>
    <xf numFmtId="167" fontId="48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/>
    </xf>
    <xf numFmtId="167" fontId="49" fillId="0" borderId="1" xfId="9" applyNumberFormat="1" applyFont="1" applyBorder="1" applyAlignment="1">
      <alignment horizontal="right" vertical="center"/>
    </xf>
    <xf numFmtId="167" fontId="49" fillId="0" borderId="17" xfId="9" applyNumberFormat="1" applyFont="1" applyBorder="1" applyAlignment="1">
      <alignment horizontal="right"/>
    </xf>
    <xf numFmtId="167" fontId="49" fillId="0" borderId="1" xfId="9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 wrapText="1"/>
    </xf>
    <xf numFmtId="167" fontId="48" fillId="0" borderId="17" xfId="6" applyNumberFormat="1" applyFont="1" applyBorder="1" applyAlignment="1">
      <alignment horizontal="right" vertical="center"/>
    </xf>
    <xf numFmtId="167" fontId="48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 vertical="center"/>
    </xf>
    <xf numFmtId="167" fontId="49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/>
    </xf>
    <xf numFmtId="167" fontId="49" fillId="2" borderId="1" xfId="5" applyNumberFormat="1" applyFont="1" applyFill="1" applyBorder="1" applyAlignment="1">
      <alignment horizontal="right" vertical="top" shrinkToFit="1"/>
    </xf>
    <xf numFmtId="167" fontId="49" fillId="2" borderId="17" xfId="5" applyNumberFormat="1" applyFont="1" applyFill="1" applyBorder="1" applyAlignment="1">
      <alignment horizontal="right" vertical="top" shrinkToFit="1"/>
    </xf>
    <xf numFmtId="167" fontId="48" fillId="0" borderId="1" xfId="12" applyNumberFormat="1" applyFont="1" applyBorder="1" applyAlignment="1">
      <alignment horizontal="right" vertical="center"/>
    </xf>
    <xf numFmtId="167" fontId="48" fillId="0" borderId="17" xfId="12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/>
    </xf>
    <xf numFmtId="167" fontId="48" fillId="0" borderId="1" xfId="9" applyNumberFormat="1" applyFont="1" applyBorder="1" applyAlignment="1">
      <alignment horizontal="right"/>
    </xf>
    <xf numFmtId="167" fontId="48" fillId="5" borderId="21" xfId="12" applyNumberFormat="1" applyFont="1" applyFill="1" applyBorder="1" applyAlignment="1">
      <alignment horizontal="right" vertical="center"/>
    </xf>
    <xf numFmtId="167" fontId="46" fillId="0" borderId="22" xfId="6" applyNumberFormat="1" applyFont="1" applyBorder="1" applyAlignment="1">
      <alignment horizontal="right"/>
    </xf>
    <xf numFmtId="166" fontId="18" fillId="7" borderId="15" xfId="11" applyNumberFormat="1" applyFont="1" applyFill="1" applyBorder="1" applyAlignment="1">
      <alignment horizontal="center" vertical="center" wrapText="1"/>
    </xf>
    <xf numFmtId="166" fontId="18" fillId="7" borderId="8" xfId="11" applyNumberFormat="1" applyFont="1" applyFill="1" applyBorder="1" applyAlignment="1">
      <alignment horizontal="center" vertical="center" wrapText="1"/>
    </xf>
    <xf numFmtId="0" fontId="45" fillId="7" borderId="16" xfId="0" applyFont="1" applyFill="1" applyBorder="1" applyAlignment="1">
      <alignment horizontal="center" vertical="center" wrapText="1"/>
    </xf>
    <xf numFmtId="0" fontId="18" fillId="7" borderId="1" xfId="9" applyFont="1" applyFill="1" applyBorder="1" applyAlignment="1">
      <alignment horizontal="center" vertical="center" wrapText="1"/>
    </xf>
    <xf numFmtId="0" fontId="18" fillId="7" borderId="3" xfId="9" applyFont="1" applyFill="1" applyBorder="1" applyAlignment="1">
      <alignment horizontal="center" vertical="center" wrapText="1"/>
    </xf>
    <xf numFmtId="167" fontId="18" fillId="7" borderId="17" xfId="11" applyNumberFormat="1" applyFont="1" applyFill="1" applyBorder="1" applyAlignment="1">
      <alignment horizontal="center" vertical="center" wrapText="1"/>
    </xf>
    <xf numFmtId="167" fontId="18" fillId="7" borderId="1" xfId="11" applyNumberFormat="1" applyFont="1" applyFill="1" applyBorder="1" applyAlignment="1">
      <alignment horizontal="center" vertical="center" wrapText="1"/>
    </xf>
    <xf numFmtId="167" fontId="45" fillId="7" borderId="18" xfId="0" applyNumberFormat="1" applyFont="1" applyFill="1" applyBorder="1" applyAlignment="1">
      <alignment horizontal="center" vertical="center" wrapText="1"/>
    </xf>
    <xf numFmtId="167" fontId="50" fillId="0" borderId="22" xfId="6" applyNumberFormat="1" applyFont="1" applyBorder="1" applyAlignment="1">
      <alignment horizontal="right"/>
    </xf>
    <xf numFmtId="0" fontId="18" fillId="7" borderId="8" xfId="11" applyFont="1" applyFill="1" applyBorder="1" applyAlignment="1">
      <alignment horizontal="center" vertical="center" wrapText="1"/>
    </xf>
    <xf numFmtId="0" fontId="18" fillId="7" borderId="9" xfId="11" applyFont="1" applyFill="1" applyBorder="1" applyAlignment="1">
      <alignment horizontal="center" vertical="center" wrapText="1"/>
    </xf>
    <xf numFmtId="0" fontId="18" fillId="0" borderId="28" xfId="11" applyFont="1" applyBorder="1" applyAlignment="1">
      <alignment horizontal="left"/>
    </xf>
    <xf numFmtId="0" fontId="44" fillId="0" borderId="29" xfId="11" applyFont="1" applyBorder="1" applyAlignment="1">
      <alignment horizontal="center"/>
    </xf>
    <xf numFmtId="167" fontId="48" fillId="5" borderId="1" xfId="12" applyNumberFormat="1" applyFont="1" applyFill="1" applyBorder="1" applyAlignment="1">
      <alignment horizontal="right" vertical="center"/>
    </xf>
    <xf numFmtId="0" fontId="51" fillId="0" borderId="3" xfId="9" applyFont="1" applyBorder="1" applyAlignment="1">
      <alignment horizontal="left" wrapText="1"/>
    </xf>
    <xf numFmtId="49" fontId="45" fillId="0" borderId="1" xfId="9" applyNumberFormat="1" applyFont="1" applyBorder="1" applyAlignment="1">
      <alignment horizontal="center"/>
    </xf>
    <xf numFmtId="0" fontId="45" fillId="0" borderId="3" xfId="11" applyFont="1" applyBorder="1"/>
    <xf numFmtId="4" fontId="48" fillId="0" borderId="1" xfId="11" applyNumberFormat="1" applyFont="1" applyBorder="1" applyAlignment="1">
      <alignment horizontal="right" vertical="center"/>
    </xf>
    <xf numFmtId="4" fontId="48" fillId="0" borderId="1" xfId="0" applyNumberFormat="1" applyFont="1" applyBorder="1" applyAlignment="1">
      <alignment horizontal="right" vertical="center"/>
    </xf>
    <xf numFmtId="0" fontId="51" fillId="0" borderId="3" xfId="9" applyFont="1" applyBorder="1" applyAlignment="1">
      <alignment wrapText="1"/>
    </xf>
    <xf numFmtId="0" fontId="44" fillId="0" borderId="3" xfId="9" applyFont="1" applyBorder="1" applyAlignment="1">
      <alignment wrapText="1"/>
    </xf>
    <xf numFmtId="0" fontId="44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wrapText="1"/>
    </xf>
    <xf numFmtId="49" fontId="44" fillId="0" borderId="1" xfId="9" applyNumberFormat="1" applyFont="1" applyBorder="1" applyAlignment="1">
      <alignment horizontal="center"/>
    </xf>
    <xf numFmtId="0" fontId="52" fillId="0" borderId="3" xfId="9" applyFont="1" applyBorder="1" applyAlignment="1">
      <alignment wrapText="1"/>
    </xf>
    <xf numFmtId="0" fontId="51" fillId="3" borderId="3" xfId="0" applyNumberFormat="1" applyFont="1" applyFill="1" applyBorder="1" applyAlignment="1">
      <alignment vertical="center" wrapText="1"/>
    </xf>
    <xf numFmtId="0" fontId="52" fillId="3" borderId="1" xfId="0" applyNumberFormat="1" applyFont="1" applyFill="1" applyBorder="1" applyAlignment="1">
      <alignment vertical="center" wrapText="1"/>
    </xf>
    <xf numFmtId="0" fontId="45" fillId="0" borderId="3" xfId="9" applyFont="1" applyBorder="1" applyAlignment="1">
      <alignment wrapText="1"/>
    </xf>
    <xf numFmtId="0" fontId="45" fillId="0" borderId="3" xfId="9" applyFont="1" applyFill="1" applyBorder="1" applyAlignment="1">
      <alignment wrapText="1"/>
    </xf>
    <xf numFmtId="0" fontId="45" fillId="0" borderId="3" xfId="9" applyFont="1" applyBorder="1" applyAlignment="1">
      <alignment horizontal="left" wrapText="1"/>
    </xf>
    <xf numFmtId="0" fontId="45" fillId="3" borderId="3" xfId="9" applyFont="1" applyFill="1" applyBorder="1" applyAlignment="1">
      <alignment wrapText="1"/>
    </xf>
    <xf numFmtId="0" fontId="45" fillId="0" borderId="1" xfId="9" applyFont="1" applyBorder="1" applyAlignment="1">
      <alignment horizontal="center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0" borderId="17" xfId="6" applyNumberFormat="1" applyFont="1" applyBorder="1" applyAlignment="1">
      <alignment horizontal="right" vertical="center"/>
    </xf>
    <xf numFmtId="49" fontId="45" fillId="0" borderId="3" xfId="9" applyNumberFormat="1" applyFont="1" applyBorder="1" applyAlignment="1">
      <alignment horizontal="center"/>
    </xf>
    <xf numFmtId="49" fontId="53" fillId="0" borderId="1" xfId="9" applyNumberFormat="1" applyFont="1" applyBorder="1" applyAlignment="1">
      <alignment horizontal="center"/>
    </xf>
    <xf numFmtId="0" fontId="53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horizontal="left" wrapText="1"/>
    </xf>
    <xf numFmtId="0" fontId="45" fillId="0" borderId="3" xfId="9" applyNumberFormat="1" applyFont="1" applyBorder="1" applyAlignment="1">
      <alignment horizontal="left" wrapText="1"/>
    </xf>
    <xf numFmtId="0" fontId="53" fillId="0" borderId="3" xfId="9" applyFont="1" applyBorder="1" applyAlignment="1">
      <alignment wrapText="1"/>
    </xf>
    <xf numFmtId="0" fontId="53" fillId="3" borderId="3" xfId="9" applyFont="1" applyFill="1" applyBorder="1" applyAlignment="1">
      <alignment wrapText="1"/>
    </xf>
    <xf numFmtId="0" fontId="53" fillId="3" borderId="3" xfId="9" applyFont="1" applyFill="1" applyBorder="1" applyAlignment="1">
      <alignment horizontal="left" wrapText="1"/>
    </xf>
    <xf numFmtId="0" fontId="53" fillId="0" borderId="1" xfId="9" applyFont="1" applyBorder="1" applyAlignment="1">
      <alignment horizontal="center"/>
    </xf>
    <xf numFmtId="0" fontId="53" fillId="0" borderId="3" xfId="9" applyFont="1" applyFill="1" applyBorder="1" applyAlignment="1">
      <alignment wrapText="1"/>
    </xf>
    <xf numFmtId="0" fontId="53" fillId="0" borderId="3" xfId="8" applyFont="1" applyBorder="1" applyAlignment="1">
      <alignment wrapText="1"/>
    </xf>
    <xf numFmtId="167" fontId="46" fillId="2" borderId="1" xfId="5" applyNumberFormat="1" applyFont="1" applyFill="1" applyBorder="1" applyAlignment="1">
      <alignment horizontal="right" shrinkToFit="1"/>
    </xf>
    <xf numFmtId="167" fontId="46" fillId="0" borderId="17" xfId="9" applyNumberFormat="1" applyFont="1" applyBorder="1" applyAlignment="1">
      <alignment horizontal="right"/>
    </xf>
    <xf numFmtId="167" fontId="46" fillId="0" borderId="1" xfId="9" applyNumberFormat="1" applyFont="1" applyBorder="1" applyAlignment="1">
      <alignment horizontal="right"/>
    </xf>
    <xf numFmtId="167" fontId="48" fillId="5" borderId="1" xfId="9" applyNumberFormat="1" applyFont="1" applyFill="1" applyBorder="1" applyAlignment="1">
      <alignment horizontal="right"/>
    </xf>
    <xf numFmtId="167" fontId="48" fillId="5" borderId="17" xfId="9" applyNumberFormat="1" applyFont="1" applyFill="1" applyBorder="1" applyAlignment="1">
      <alignment horizontal="right"/>
    </xf>
    <xf numFmtId="167" fontId="50" fillId="0" borderId="17" xfId="9" applyNumberFormat="1" applyFont="1" applyBorder="1" applyAlignment="1">
      <alignment horizontal="right"/>
    </xf>
    <xf numFmtId="167" fontId="50" fillId="0" borderId="1" xfId="9" applyNumberFormat="1" applyFont="1" applyBorder="1" applyAlignment="1">
      <alignment horizontal="right"/>
    </xf>
    <xf numFmtId="167" fontId="48" fillId="0" borderId="17" xfId="6" applyNumberFormat="1" applyFont="1" applyBorder="1" applyAlignment="1">
      <alignment horizontal="right"/>
    </xf>
    <xf numFmtId="167" fontId="46" fillId="0" borderId="17" xfId="6" applyNumberFormat="1" applyFont="1" applyBorder="1" applyAlignment="1">
      <alignment horizontal="right"/>
    </xf>
    <xf numFmtId="167" fontId="46" fillId="0" borderId="1" xfId="6" applyNumberFormat="1" applyFont="1" applyBorder="1" applyAlignment="1">
      <alignment horizontal="right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36" Type="http://schemas.openxmlformats.org/officeDocument/2006/relationships/revisionLog" Target="revisionLog13.xml"/><Relationship Id="rId1357" Type="http://schemas.openxmlformats.org/officeDocument/2006/relationships/revisionLog" Target="revisionLog15.xml"/><Relationship Id="rId1378" Type="http://schemas.openxmlformats.org/officeDocument/2006/relationships/revisionLog" Target="revisionLog17.xml"/><Relationship Id="rId1399" Type="http://schemas.openxmlformats.org/officeDocument/2006/relationships/revisionLog" Target="revisionLog11.xml"/><Relationship Id="rId1522" Type="http://schemas.openxmlformats.org/officeDocument/2006/relationships/revisionLog" Target="revisionLog12.xml"/><Relationship Id="rId1217" Type="http://schemas.openxmlformats.org/officeDocument/2006/relationships/revisionLog" Target="revisionLog151.xml"/><Relationship Id="rId1238" Type="http://schemas.openxmlformats.org/officeDocument/2006/relationships/revisionLog" Target="revisionLog171.xml"/><Relationship Id="rId1259" Type="http://schemas.openxmlformats.org/officeDocument/2006/relationships/revisionLog" Target="revisionLog111.xml"/><Relationship Id="rId1403" Type="http://schemas.openxmlformats.org/officeDocument/2006/relationships/revisionLog" Target="revisionLog121.xml"/><Relationship Id="rId1424" Type="http://schemas.openxmlformats.org/officeDocument/2006/relationships/revisionLog" Target="revisionLog14.xml"/><Relationship Id="rId1445" Type="http://schemas.openxmlformats.org/officeDocument/2006/relationships/revisionLog" Target="revisionLog16.xml"/><Relationship Id="rId1466" Type="http://schemas.openxmlformats.org/officeDocument/2006/relationships/revisionLog" Target="revisionLog18.xml"/><Relationship Id="rId1270" Type="http://schemas.openxmlformats.org/officeDocument/2006/relationships/revisionLog" Target="revisionLog142.xml"/><Relationship Id="rId1305" Type="http://schemas.openxmlformats.org/officeDocument/2006/relationships/revisionLog" Target="revisionLog181.xml"/><Relationship Id="rId1487" Type="http://schemas.openxmlformats.org/officeDocument/2006/relationships/revisionLog" Target="revisionLog19.xml"/><Relationship Id="rId1291" Type="http://schemas.openxmlformats.org/officeDocument/2006/relationships/revisionLog" Target="revisionLog1101.xml"/><Relationship Id="rId1326" Type="http://schemas.openxmlformats.org/officeDocument/2006/relationships/revisionLog" Target="revisionLog9.xml"/><Relationship Id="rId1347" Type="http://schemas.openxmlformats.org/officeDocument/2006/relationships/revisionLog" Target="revisionLog172.xml"/><Relationship Id="rId1368" Type="http://schemas.openxmlformats.org/officeDocument/2006/relationships/revisionLog" Target="revisionLog112.xml"/><Relationship Id="rId1389" Type="http://schemas.openxmlformats.org/officeDocument/2006/relationships/revisionLog" Target="revisionLog113.xml"/><Relationship Id="rId1512" Type="http://schemas.openxmlformats.org/officeDocument/2006/relationships/revisionLog" Target="revisionLog110.xml"/><Relationship Id="rId1533" Type="http://schemas.openxmlformats.org/officeDocument/2006/relationships/revisionLog" Target="revisionLog1.xml"/><Relationship Id="rId1228" Type="http://schemas.openxmlformats.org/officeDocument/2006/relationships/revisionLog" Target="revisionLog18111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414" Type="http://schemas.openxmlformats.org/officeDocument/2006/relationships/revisionLog" Target="revisionLog141.xml"/><Relationship Id="rId1435" Type="http://schemas.openxmlformats.org/officeDocument/2006/relationships/revisionLog" Target="revisionLog161.xml"/><Relationship Id="rId1260" Type="http://schemas.openxmlformats.org/officeDocument/2006/relationships/revisionLog" Target="revisionLog1221.xml"/><Relationship Id="rId1456" Type="http://schemas.openxmlformats.org/officeDocument/2006/relationships/revisionLog" Target="revisionLog191.xml"/><Relationship Id="rId1477" Type="http://schemas.openxmlformats.org/officeDocument/2006/relationships/revisionLog" Target="revisionLog1102.xml"/><Relationship Id="rId1498" Type="http://schemas.openxmlformats.org/officeDocument/2006/relationships/revisionLog" Target="revisionLog114.xml"/><Relationship Id="rId1281" Type="http://schemas.openxmlformats.org/officeDocument/2006/relationships/revisionLog" Target="revisionLog17211.xml"/><Relationship Id="rId1316" Type="http://schemas.openxmlformats.org/officeDocument/2006/relationships/revisionLog" Target="revisionLog122.xml"/><Relationship Id="rId1337" Type="http://schemas.openxmlformats.org/officeDocument/2006/relationships/revisionLog" Target="revisionLog173.xml"/><Relationship Id="rId1358" Type="http://schemas.openxmlformats.org/officeDocument/2006/relationships/revisionLog" Target="revisionLog1911.xml"/><Relationship Id="rId1379" Type="http://schemas.openxmlformats.org/officeDocument/2006/relationships/revisionLog" Target="revisionLog11311.xml"/><Relationship Id="rId1502" Type="http://schemas.openxmlformats.org/officeDocument/2006/relationships/revisionLog" Target="revisionLog115.xml"/><Relationship Id="rId1523" Type="http://schemas.openxmlformats.org/officeDocument/2006/relationships/revisionLog" Target="revisionLog116.xml"/><Relationship Id="rId1218" Type="http://schemas.openxmlformats.org/officeDocument/2006/relationships/revisionLog" Target="revisionLog1711111.xml"/><Relationship Id="rId1239" Type="http://schemas.openxmlformats.org/officeDocument/2006/relationships/revisionLog" Target="revisionLog1111111.xml"/><Relationship Id="rId1390" Type="http://schemas.openxmlformats.org/officeDocument/2006/relationships/revisionLog" Target="revisionLog1141.xml"/><Relationship Id="rId1404" Type="http://schemas.openxmlformats.org/officeDocument/2006/relationships/revisionLog" Target="revisionLog1411.xml"/><Relationship Id="rId1425" Type="http://schemas.openxmlformats.org/officeDocument/2006/relationships/revisionLog" Target="revisionLog192.xml"/><Relationship Id="rId1446" Type="http://schemas.openxmlformats.org/officeDocument/2006/relationships/revisionLog" Target="revisionLog11021.xml"/><Relationship Id="rId1467" Type="http://schemas.openxmlformats.org/officeDocument/2006/relationships/revisionLog" Target="revisionLog1151.xml"/><Relationship Id="rId1488" Type="http://schemas.openxmlformats.org/officeDocument/2006/relationships/revisionLog" Target="revisionLog1161.xml"/><Relationship Id="rId1250" Type="http://schemas.openxmlformats.org/officeDocument/2006/relationships/revisionLog" Target="revisionLog1131111.xml"/><Relationship Id="rId1271" Type="http://schemas.openxmlformats.org/officeDocument/2006/relationships/revisionLog" Target="revisionLog11411.xml"/><Relationship Id="rId1292" Type="http://schemas.openxmlformats.org/officeDocument/2006/relationships/revisionLog" Target="revisionLog11511.xml"/><Relationship Id="rId1306" Type="http://schemas.openxmlformats.org/officeDocument/2006/relationships/revisionLog" Target="revisionLog117.xml"/><Relationship Id="rId1327" Type="http://schemas.openxmlformats.org/officeDocument/2006/relationships/revisionLog" Target="revisionLog19111.xml"/><Relationship Id="rId1348" Type="http://schemas.openxmlformats.org/officeDocument/2006/relationships/revisionLog" Target="revisionLog1121.xml"/><Relationship Id="rId1369" Type="http://schemas.openxmlformats.org/officeDocument/2006/relationships/revisionLog" Target="revisionLog11312.xml"/><Relationship Id="rId1513" Type="http://schemas.openxmlformats.org/officeDocument/2006/relationships/revisionLog" Target="revisionLog118.xml"/><Relationship Id="rId1208" Type="http://schemas.openxmlformats.org/officeDocument/2006/relationships/revisionLog" Target="revisionLog14112.xml"/><Relationship Id="rId1229" Type="http://schemas.openxmlformats.org/officeDocument/2006/relationships/revisionLog" Target="revisionLog1711.xml"/><Relationship Id="rId1380" Type="http://schemas.openxmlformats.org/officeDocument/2006/relationships/revisionLog" Target="revisionLog119.xml"/><Relationship Id="rId1415" Type="http://schemas.openxmlformats.org/officeDocument/2006/relationships/revisionLog" Target="revisionLog1921.xml"/><Relationship Id="rId1436" Type="http://schemas.openxmlformats.org/officeDocument/2006/relationships/revisionLog" Target="revisionLog1211.xml"/><Relationship Id="rId1457" Type="http://schemas.openxmlformats.org/officeDocument/2006/relationships/revisionLog" Target="revisionLog11611.xml"/><Relationship Id="rId1478" Type="http://schemas.openxmlformats.org/officeDocument/2006/relationships/revisionLog" Target="revisionLog1181.xml"/><Relationship Id="rId1499" Type="http://schemas.openxmlformats.org/officeDocument/2006/relationships/revisionLog" Target="revisionLog120.xml"/><Relationship Id="rId1240" Type="http://schemas.openxmlformats.org/officeDocument/2006/relationships/revisionLog" Target="revisionLog110111.xml"/><Relationship Id="rId1261" Type="http://schemas.openxmlformats.org/officeDocument/2006/relationships/revisionLog" Target="revisionLog12221.xml"/><Relationship Id="rId1282" Type="http://schemas.openxmlformats.org/officeDocument/2006/relationships/revisionLog" Target="revisionLog116111.xml"/><Relationship Id="rId1317" Type="http://schemas.openxmlformats.org/officeDocument/2006/relationships/revisionLog" Target="revisionLog17311.xml"/><Relationship Id="rId1338" Type="http://schemas.openxmlformats.org/officeDocument/2006/relationships/revisionLog" Target="revisionLog1132.xml"/><Relationship Id="rId1359" Type="http://schemas.openxmlformats.org/officeDocument/2006/relationships/revisionLog" Target="revisionLog1182.xml"/><Relationship Id="rId1503" Type="http://schemas.openxmlformats.org/officeDocument/2006/relationships/revisionLog" Target="revisionLog123.xml"/><Relationship Id="rId1524" Type="http://schemas.openxmlformats.org/officeDocument/2006/relationships/revisionLog" Target="revisionLog124.xml"/><Relationship Id="rId1219" Type="http://schemas.openxmlformats.org/officeDocument/2006/relationships/revisionLog" Target="revisionLog171111.xml"/><Relationship Id="rId1370" Type="http://schemas.openxmlformats.org/officeDocument/2006/relationships/revisionLog" Target="revisionLog1191.xml"/><Relationship Id="rId1405" Type="http://schemas.openxmlformats.org/officeDocument/2006/relationships/revisionLog" Target="revisionLog162.xml"/><Relationship Id="rId1391" Type="http://schemas.openxmlformats.org/officeDocument/2006/relationships/revisionLog" Target="revisionLog1241.xml"/><Relationship Id="rId1426" Type="http://schemas.openxmlformats.org/officeDocument/2006/relationships/revisionLog" Target="revisionLog1212.xml"/><Relationship Id="rId1447" Type="http://schemas.openxmlformats.org/officeDocument/2006/relationships/revisionLog" Target="revisionLog1162.xml"/><Relationship Id="rId1468" Type="http://schemas.openxmlformats.org/officeDocument/2006/relationships/revisionLog" Target="revisionLog11811.xml"/><Relationship Id="rId1489" Type="http://schemas.openxmlformats.org/officeDocument/2006/relationships/revisionLog" Target="revisionLog1201.xml"/><Relationship Id="rId1230" Type="http://schemas.openxmlformats.org/officeDocument/2006/relationships/revisionLog" Target="revisionLog1101111.xml"/><Relationship Id="rId1251" Type="http://schemas.openxmlformats.org/officeDocument/2006/relationships/revisionLog" Target="revisionLog2.xml"/><Relationship Id="rId1272" Type="http://schemas.openxmlformats.org/officeDocument/2006/relationships/revisionLog" Target="revisionLog1521.xml"/><Relationship Id="rId1293" Type="http://schemas.openxmlformats.org/officeDocument/2006/relationships/revisionLog" Target="revisionLog11711.xml"/><Relationship Id="rId1307" Type="http://schemas.openxmlformats.org/officeDocument/2006/relationships/revisionLog" Target="revisionLog11911.xml"/><Relationship Id="rId1328" Type="http://schemas.openxmlformats.org/officeDocument/2006/relationships/revisionLog" Target="revisionLog1123.xml"/><Relationship Id="rId1349" Type="http://schemas.openxmlformats.org/officeDocument/2006/relationships/revisionLog" Target="revisionLog12011.xml"/><Relationship Id="rId1514" Type="http://schemas.openxmlformats.org/officeDocument/2006/relationships/revisionLog" Target="revisionLog125.xml"/><Relationship Id="rId1209" Type="http://schemas.openxmlformats.org/officeDocument/2006/relationships/revisionLog" Target="revisionLog131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416" Type="http://schemas.openxmlformats.org/officeDocument/2006/relationships/revisionLog" Target="revisionLog1213.xml"/><Relationship Id="rId1437" Type="http://schemas.openxmlformats.org/officeDocument/2006/relationships/revisionLog" Target="revisionLog1231.xml"/><Relationship Id="rId1458" Type="http://schemas.openxmlformats.org/officeDocument/2006/relationships/revisionLog" Target="revisionLog11531.xml"/><Relationship Id="rId1479" Type="http://schemas.openxmlformats.org/officeDocument/2006/relationships/revisionLog" Target="revisionLog12012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1.xml"/><Relationship Id="rId1262" Type="http://schemas.openxmlformats.org/officeDocument/2006/relationships/revisionLog" Target="revisionLog123111.xml"/><Relationship Id="rId1283" Type="http://schemas.openxmlformats.org/officeDocument/2006/relationships/revisionLog" Target="revisionLog163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490" Type="http://schemas.openxmlformats.org/officeDocument/2006/relationships/revisionLog" Target="revisionLog126.xml"/><Relationship Id="rId1504" Type="http://schemas.openxmlformats.org/officeDocument/2006/relationships/revisionLog" Target="revisionLog1251.xml"/><Relationship Id="rId1525" Type="http://schemas.openxmlformats.org/officeDocument/2006/relationships/revisionLog" Target="revisionLog127.xml"/><Relationship Id="rId1350" Type="http://schemas.openxmlformats.org/officeDocument/2006/relationships/revisionLog" Target="revisionLog12511.xml"/><Relationship Id="rId1371" Type="http://schemas.openxmlformats.org/officeDocument/2006/relationships/revisionLog" Target="revisionLog1261.xml"/><Relationship Id="rId1392" Type="http://schemas.openxmlformats.org/officeDocument/2006/relationships/revisionLog" Target="revisionLog1110.xml"/><Relationship Id="rId1406" Type="http://schemas.openxmlformats.org/officeDocument/2006/relationships/revisionLog" Target="revisionLog1103111.xml"/><Relationship Id="rId1427" Type="http://schemas.openxmlformats.org/officeDocument/2006/relationships/revisionLog" Target="revisionLog129.xml"/><Relationship Id="rId1448" Type="http://schemas.openxmlformats.org/officeDocument/2006/relationships/revisionLog" Target="revisionLog130.xml"/><Relationship Id="rId1469" Type="http://schemas.openxmlformats.org/officeDocument/2006/relationships/revisionLog" Target="revisionLog1201211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73" Type="http://schemas.openxmlformats.org/officeDocument/2006/relationships/revisionLog" Target="revisionLog1522.xml"/><Relationship Id="rId1294" Type="http://schemas.openxmlformats.org/officeDocument/2006/relationships/revisionLog" Target="revisionLog11231.xml"/><Relationship Id="rId1308" Type="http://schemas.openxmlformats.org/officeDocument/2006/relationships/revisionLog" Target="revisionLog12131.xml"/><Relationship Id="rId1480" Type="http://schemas.openxmlformats.org/officeDocument/2006/relationships/revisionLog" Target="revisionLog131.xml"/><Relationship Id="rId1329" Type="http://schemas.openxmlformats.org/officeDocument/2006/relationships/revisionLog" Target="revisionLog17411.xml"/><Relationship Id="rId1515" Type="http://schemas.openxmlformats.org/officeDocument/2006/relationships/revisionLog" Target="revisionLog1271.xml"/><Relationship Id="rId1340" Type="http://schemas.openxmlformats.org/officeDocument/2006/relationships/revisionLog" Target="revisionLog1251111.xml"/><Relationship Id="rId1361" Type="http://schemas.openxmlformats.org/officeDocument/2006/relationships/revisionLog" Target="revisionLog126111.xml"/><Relationship Id="rId1382" Type="http://schemas.openxmlformats.org/officeDocument/2006/relationships/revisionLog" Target="revisionLog12711.xml"/><Relationship Id="rId1417" Type="http://schemas.openxmlformats.org/officeDocument/2006/relationships/revisionLog" Target="revisionLog1291.xml"/><Relationship Id="rId1438" Type="http://schemas.openxmlformats.org/officeDocument/2006/relationships/revisionLog" Target="revisionLog13011.xml"/><Relationship Id="rId1459" Type="http://schemas.openxmlformats.org/officeDocument/2006/relationships/revisionLog" Target="revisionLog12021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.xml"/><Relationship Id="rId1226" Type="http://schemas.openxmlformats.org/officeDocument/2006/relationships/revisionLog" Target="revisionLog14211.xml"/><Relationship Id="rId1242" Type="http://schemas.openxmlformats.org/officeDocument/2006/relationships/revisionLog" Target="revisionLog162111.xml"/><Relationship Id="rId1247" Type="http://schemas.openxmlformats.org/officeDocument/2006/relationships/revisionLog" Target="revisionLog1721111.xml"/><Relationship Id="rId1263" Type="http://schemas.openxmlformats.org/officeDocument/2006/relationships/revisionLog" Target="revisionLog1131211.xml"/><Relationship Id="rId1268" Type="http://schemas.openxmlformats.org/officeDocument/2006/relationships/revisionLog" Target="revisionLog11011.xml"/><Relationship Id="rId1289" Type="http://schemas.openxmlformats.org/officeDocument/2006/relationships/revisionLog" Target="revisionLog1122.xml"/><Relationship Id="rId1412" Type="http://schemas.openxmlformats.org/officeDocument/2006/relationships/revisionLog" Target="revisionLog1214.xml"/><Relationship Id="rId1433" Type="http://schemas.openxmlformats.org/officeDocument/2006/relationships/revisionLog" Target="revisionLog130111.xml"/><Relationship Id="rId1454" Type="http://schemas.openxmlformats.org/officeDocument/2006/relationships/revisionLog" Target="revisionLog120211.xml"/><Relationship Id="rId1475" Type="http://schemas.openxmlformats.org/officeDocument/2006/relationships/revisionLog" Target="revisionLog1311.xml"/><Relationship Id="rId1496" Type="http://schemas.openxmlformats.org/officeDocument/2006/relationships/revisionLog" Target="revisionLog134.xml"/><Relationship Id="rId1284" Type="http://schemas.openxmlformats.org/officeDocument/2006/relationships/revisionLog" Target="revisionLog11221.xml"/><Relationship Id="rId1314" Type="http://schemas.openxmlformats.org/officeDocument/2006/relationships/revisionLog" Target="revisionLog1222.xml"/><Relationship Id="rId1319" Type="http://schemas.openxmlformats.org/officeDocument/2006/relationships/revisionLog" Target="revisionLog16111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470" Type="http://schemas.openxmlformats.org/officeDocument/2006/relationships/revisionLog" Target="revisionLog13112.xml"/><Relationship Id="rId1491" Type="http://schemas.openxmlformats.org/officeDocument/2006/relationships/revisionLog" Target="revisionLog1341.xml"/><Relationship Id="rId1500" Type="http://schemas.openxmlformats.org/officeDocument/2006/relationships/revisionLog" Target="revisionLog1252.xml"/><Relationship Id="rId1505" Type="http://schemas.openxmlformats.org/officeDocument/2006/relationships/revisionLog" Target="revisionLog1331.xml"/><Relationship Id="rId1521" Type="http://schemas.openxmlformats.org/officeDocument/2006/relationships/revisionLog" Target="revisionLog128.xml"/><Relationship Id="rId1526" Type="http://schemas.openxmlformats.org/officeDocument/2006/relationships/revisionLog" Target="revisionLog132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1.xml"/><Relationship Id="rId1377" Type="http://schemas.openxmlformats.org/officeDocument/2006/relationships/revisionLog" Target="revisionLog12811.xml"/><Relationship Id="rId1393" Type="http://schemas.openxmlformats.org/officeDocument/2006/relationships/revisionLog" Target="revisionLog12911.xml"/><Relationship Id="rId1398" Type="http://schemas.openxmlformats.org/officeDocument/2006/relationships/revisionLog" Target="revisionLog1112.xml"/><Relationship Id="rId1407" Type="http://schemas.openxmlformats.org/officeDocument/2006/relationships/revisionLog" Target="revisionLog1301111.xml"/><Relationship Id="rId1428" Type="http://schemas.openxmlformats.org/officeDocument/2006/relationships/revisionLog" Target="revisionLog131121.xml"/><Relationship Id="rId1449" Type="http://schemas.openxmlformats.org/officeDocument/2006/relationships/revisionLog" Target="revisionLog1321.xml"/><Relationship Id="rId1211" Type="http://schemas.openxmlformats.org/officeDocument/2006/relationships/revisionLog" Target="revisionLog1511.xml"/><Relationship Id="rId1216" Type="http://schemas.openxmlformats.org/officeDocument/2006/relationships/revisionLog" Target="revisionLog161112.xml"/><Relationship Id="rId1232" Type="http://schemas.openxmlformats.org/officeDocument/2006/relationships/revisionLog" Target="revisionLog1811.xml"/><Relationship Id="rId1237" Type="http://schemas.openxmlformats.org/officeDocument/2006/relationships/revisionLog" Target="revisionLog191113.xml"/><Relationship Id="rId1253" Type="http://schemas.openxmlformats.org/officeDocument/2006/relationships/revisionLog" Target="revisionLog4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1.xml"/><Relationship Id="rId1402" Type="http://schemas.openxmlformats.org/officeDocument/2006/relationships/revisionLog" Target="revisionLog13011111.xml"/><Relationship Id="rId1423" Type="http://schemas.openxmlformats.org/officeDocument/2006/relationships/revisionLog" Target="revisionLog13212.xml"/><Relationship Id="rId1444" Type="http://schemas.openxmlformats.org/officeDocument/2006/relationships/revisionLog" Target="revisionLog13411.xml"/><Relationship Id="rId1465" Type="http://schemas.openxmlformats.org/officeDocument/2006/relationships/revisionLog" Target="revisionLog135.xml"/><Relationship Id="rId1486" Type="http://schemas.openxmlformats.org/officeDocument/2006/relationships/revisionLog" Target="revisionLog136.xml"/><Relationship Id="rId1274" Type="http://schemas.openxmlformats.org/officeDocument/2006/relationships/revisionLog" Target="revisionLog1151111.xml"/><Relationship Id="rId1290" Type="http://schemas.openxmlformats.org/officeDocument/2006/relationships/revisionLog" Target="revisionLog11031111.xml"/><Relationship Id="rId1295" Type="http://schemas.openxmlformats.org/officeDocument/2006/relationships/revisionLog" Target="revisionLog1171.xml"/><Relationship Id="rId1304" Type="http://schemas.openxmlformats.org/officeDocument/2006/relationships/revisionLog" Target="revisionLog118121.xml"/><Relationship Id="rId1309" Type="http://schemas.openxmlformats.org/officeDocument/2006/relationships/revisionLog" Target="revisionLog1311211.xml"/><Relationship Id="rId1325" Type="http://schemas.openxmlformats.org/officeDocument/2006/relationships/revisionLog" Target="revisionLog19212.xml"/><Relationship Id="rId1346" Type="http://schemas.openxmlformats.org/officeDocument/2006/relationships/revisionLog" Target="revisionLog1192.xml"/><Relationship Id="rId1460" Type="http://schemas.openxmlformats.org/officeDocument/2006/relationships/revisionLog" Target="revisionLog1351.xml"/><Relationship Id="rId1481" Type="http://schemas.openxmlformats.org/officeDocument/2006/relationships/revisionLog" Target="revisionLog1361.xml"/><Relationship Id="rId1511" Type="http://schemas.openxmlformats.org/officeDocument/2006/relationships/revisionLog" Target="revisionLog137.xml"/><Relationship Id="rId1516" Type="http://schemas.openxmlformats.org/officeDocument/2006/relationships/revisionLog" Target="revisionLog1282.xml"/><Relationship Id="rId1532" Type="http://schemas.openxmlformats.org/officeDocument/2006/relationships/revisionLog" Target="revisionLog133.xml"/><Relationship Id="rId1320" Type="http://schemas.openxmlformats.org/officeDocument/2006/relationships/revisionLog" Target="revisionLog1921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67" Type="http://schemas.openxmlformats.org/officeDocument/2006/relationships/revisionLog" Target="revisionLog1242111.xml"/><Relationship Id="rId1383" Type="http://schemas.openxmlformats.org/officeDocument/2006/relationships/revisionLog" Target="revisionLog129111.xml"/><Relationship Id="rId1388" Type="http://schemas.openxmlformats.org/officeDocument/2006/relationships/revisionLog" Target="revisionLog130111111.xml"/><Relationship Id="rId1418" Type="http://schemas.openxmlformats.org/officeDocument/2006/relationships/revisionLog" Target="revisionLog134111.xml"/><Relationship Id="rId1201" Type="http://schemas.openxmlformats.org/officeDocument/2006/relationships/revisionLog" Target="revisionLog121111.xml"/><Relationship Id="rId1206" Type="http://schemas.openxmlformats.org/officeDocument/2006/relationships/revisionLog" Target="revisionLog141111.xml"/><Relationship Id="rId1222" Type="http://schemas.openxmlformats.org/officeDocument/2006/relationships/revisionLog" Target="revisionLog1811111.xml"/><Relationship Id="rId1227" Type="http://schemas.openxmlformats.org/officeDocument/2006/relationships/revisionLog" Target="revisionLog191111.xml"/><Relationship Id="rId1243" Type="http://schemas.openxmlformats.org/officeDocument/2006/relationships/revisionLog" Target="revisionLog111112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413" Type="http://schemas.openxmlformats.org/officeDocument/2006/relationships/revisionLog" Target="revisionLog1341111.xml"/><Relationship Id="rId1434" Type="http://schemas.openxmlformats.org/officeDocument/2006/relationships/revisionLog" Target="revisionLog1611.xml"/><Relationship Id="rId1439" Type="http://schemas.openxmlformats.org/officeDocument/2006/relationships/revisionLog" Target="revisionLog13511.xml"/><Relationship Id="rId1455" Type="http://schemas.openxmlformats.org/officeDocument/2006/relationships/revisionLog" Target="revisionLog13611.xml"/><Relationship Id="rId1476" Type="http://schemas.openxmlformats.org/officeDocument/2006/relationships/revisionLog" Target="revisionLog1371.xml"/><Relationship Id="rId1264" Type="http://schemas.openxmlformats.org/officeDocument/2006/relationships/revisionLog" Target="revisionLog132121.xml"/><Relationship Id="rId1280" Type="http://schemas.openxmlformats.org/officeDocument/2006/relationships/revisionLog" Target="revisionLog172111.xml"/><Relationship Id="rId1285" Type="http://schemas.openxmlformats.org/officeDocument/2006/relationships/revisionLog" Target="revisionLog110311111.xml"/><Relationship Id="rId1315" Type="http://schemas.openxmlformats.org/officeDocument/2006/relationships/revisionLog" Target="revisionLog173111.xml"/><Relationship Id="rId1450" Type="http://schemas.openxmlformats.org/officeDocument/2006/relationships/revisionLog" Target="revisionLog136111.xml"/><Relationship Id="rId1471" Type="http://schemas.openxmlformats.org/officeDocument/2006/relationships/revisionLog" Target="revisionLog13711.xml"/><Relationship Id="rId1492" Type="http://schemas.openxmlformats.org/officeDocument/2006/relationships/revisionLog" Target="revisionLog138.xml"/><Relationship Id="rId1497" Type="http://schemas.openxmlformats.org/officeDocument/2006/relationships/revisionLog" Target="revisionLog139.xml"/><Relationship Id="rId1501" Type="http://schemas.openxmlformats.org/officeDocument/2006/relationships/revisionLog" Target="revisionLog13311.xml"/><Relationship Id="rId1506" Type="http://schemas.openxmlformats.org/officeDocument/2006/relationships/revisionLog" Target="revisionLog140.xml"/><Relationship Id="rId1527" Type="http://schemas.openxmlformats.org/officeDocument/2006/relationships/revisionLog" Target="revisionLog1332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3411111.xml"/><Relationship Id="rId1212" Type="http://schemas.openxmlformats.org/officeDocument/2006/relationships/revisionLog" Target="revisionLog14121.xml"/><Relationship Id="rId1394" Type="http://schemas.openxmlformats.org/officeDocument/2006/relationships/revisionLog" Target="revisionLog11121.xml"/><Relationship Id="rId1429" Type="http://schemas.openxmlformats.org/officeDocument/2006/relationships/revisionLog" Target="revisionLog135111.xml"/><Relationship Id="rId1233" Type="http://schemas.openxmlformats.org/officeDocument/2006/relationships/revisionLog" Target="revisionLog1812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Relationship Id="rId1440" Type="http://schemas.openxmlformats.org/officeDocument/2006/relationships/revisionLog" Target="revisionLog11521.xml"/><Relationship Id="rId1461" Type="http://schemas.openxmlformats.org/officeDocument/2006/relationships/revisionLog" Target="revisionLog137111.xml"/><Relationship Id="rId1482" Type="http://schemas.openxmlformats.org/officeDocument/2006/relationships/revisionLog" Target="revisionLog1381.xml"/><Relationship Id="rId1517" Type="http://schemas.openxmlformats.org/officeDocument/2006/relationships/revisionLog" Target="revisionLog144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41.xml"/><Relationship Id="rId1342" Type="http://schemas.openxmlformats.org/officeDocument/2006/relationships/revisionLog" Target="revisionLog16113.xml"/><Relationship Id="rId1363" Type="http://schemas.openxmlformats.org/officeDocument/2006/relationships/revisionLog" Target="revisionLog193.xml"/><Relationship Id="rId1202" Type="http://schemas.openxmlformats.org/officeDocument/2006/relationships/revisionLog" Target="revisionLog12111.xml"/><Relationship Id="rId1384" Type="http://schemas.openxmlformats.org/officeDocument/2006/relationships/revisionLog" Target="revisionLog1131.xml"/><Relationship Id="rId1419" Type="http://schemas.openxmlformats.org/officeDocument/2006/relationships/revisionLog" Target="revisionLog1351111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5" Type="http://schemas.openxmlformats.org/officeDocument/2006/relationships/revisionLog" Target="revisionLog1322.xml"/><Relationship Id="rId1286" Type="http://schemas.openxmlformats.org/officeDocument/2006/relationships/revisionLog" Target="revisionLog1721.xml"/><Relationship Id="rId1430" Type="http://schemas.openxmlformats.org/officeDocument/2006/relationships/revisionLog" Target="revisionLog1361111.xml"/><Relationship Id="rId1451" Type="http://schemas.openxmlformats.org/officeDocument/2006/relationships/revisionLog" Target="revisionLog1371111.xml"/><Relationship Id="rId1472" Type="http://schemas.openxmlformats.org/officeDocument/2006/relationships/revisionLog" Target="revisionLog13811.xml"/><Relationship Id="rId1493" Type="http://schemas.openxmlformats.org/officeDocument/2006/relationships/revisionLog" Target="revisionLog1391.xml"/><Relationship Id="rId1507" Type="http://schemas.openxmlformats.org/officeDocument/2006/relationships/revisionLog" Target="revisionLog1441.xml"/><Relationship Id="rId1528" Type="http://schemas.openxmlformats.org/officeDocument/2006/relationships/revisionLog" Target="revisionLog145.xml"/><Relationship Id="rId1311" Type="http://schemas.openxmlformats.org/officeDocument/2006/relationships/revisionLog" Target="revisionLog1312.xml"/><Relationship Id="rId1332" Type="http://schemas.openxmlformats.org/officeDocument/2006/relationships/revisionLog" Target="revisionLog161131.xml"/><Relationship Id="rId1353" Type="http://schemas.openxmlformats.org/officeDocument/2006/relationships/revisionLog" Target="revisionLog19112.xml"/><Relationship Id="rId1374" Type="http://schemas.openxmlformats.org/officeDocument/2006/relationships/revisionLog" Target="revisionLog113111.xml"/><Relationship Id="rId1395" Type="http://schemas.openxmlformats.org/officeDocument/2006/relationships/revisionLog" Target="revisionLog1233.xml"/><Relationship Id="rId1409" Type="http://schemas.openxmlformats.org/officeDocument/2006/relationships/revisionLog" Target="revisionLog166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2.xml"/><Relationship Id="rId1297" Type="http://schemas.openxmlformats.org/officeDocument/2006/relationships/revisionLog" Target="revisionLog115211.xml"/><Relationship Id="rId1420" Type="http://schemas.openxmlformats.org/officeDocument/2006/relationships/revisionLog" Target="revisionLog1922.xml"/><Relationship Id="rId1441" Type="http://schemas.openxmlformats.org/officeDocument/2006/relationships/revisionLog" Target="revisionLog13711111.xml"/><Relationship Id="rId1462" Type="http://schemas.openxmlformats.org/officeDocument/2006/relationships/revisionLog" Target="revisionLog138111.xml"/><Relationship Id="rId1483" Type="http://schemas.openxmlformats.org/officeDocument/2006/relationships/revisionLog" Target="revisionLog13911.xml"/><Relationship Id="rId1518" Type="http://schemas.openxmlformats.org/officeDocument/2006/relationships/revisionLog" Target="revisionLog1323.xml"/><Relationship Id="rId1301" Type="http://schemas.openxmlformats.org/officeDocument/2006/relationships/revisionLog" Target="revisionLog11621.xml"/><Relationship Id="rId1322" Type="http://schemas.openxmlformats.org/officeDocument/2006/relationships/revisionLog" Target="revisionLog1731.xml"/><Relationship Id="rId1343" Type="http://schemas.openxmlformats.org/officeDocument/2006/relationships/revisionLog" Target="revisionLog113121.xml"/><Relationship Id="rId1364" Type="http://schemas.openxmlformats.org/officeDocument/2006/relationships/revisionLog" Target="revisionLog1183.xml"/><Relationship Id="rId1385" Type="http://schemas.openxmlformats.org/officeDocument/2006/relationships/revisionLog" Target="revisionLog1202111.xml"/><Relationship Id="rId1203" Type="http://schemas.openxmlformats.org/officeDocument/2006/relationships/revisionLog" Target="revisionLog12112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11.xml"/><Relationship Id="rId1266" Type="http://schemas.openxmlformats.org/officeDocument/2006/relationships/revisionLog" Target="revisionLog114111.xml"/><Relationship Id="rId1287" Type="http://schemas.openxmlformats.org/officeDocument/2006/relationships/revisionLog" Target="revisionLog11612.xml"/><Relationship Id="rId1410" Type="http://schemas.openxmlformats.org/officeDocument/2006/relationships/revisionLog" Target="revisionLog19211.xml"/><Relationship Id="rId1431" Type="http://schemas.openxmlformats.org/officeDocument/2006/relationships/revisionLog" Target="revisionLog1103.xml"/><Relationship Id="rId1452" Type="http://schemas.openxmlformats.org/officeDocument/2006/relationships/revisionLog" Target="revisionLog115311.xml"/><Relationship Id="rId1473" Type="http://schemas.openxmlformats.org/officeDocument/2006/relationships/revisionLog" Target="revisionLog139111.xml"/><Relationship Id="rId1508" Type="http://schemas.openxmlformats.org/officeDocument/2006/relationships/revisionLog" Target="revisionLog1451.xml"/><Relationship Id="rId1312" Type="http://schemas.openxmlformats.org/officeDocument/2006/relationships/revisionLog" Target="revisionLog16112.xml"/><Relationship Id="rId1494" Type="http://schemas.openxmlformats.org/officeDocument/2006/relationships/revisionLog" Target="revisionLog12521.xml"/><Relationship Id="rId1529" Type="http://schemas.openxmlformats.org/officeDocument/2006/relationships/revisionLog" Target="revisionLog146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2111.xml"/><Relationship Id="rId1375" Type="http://schemas.openxmlformats.org/officeDocument/2006/relationships/revisionLog" Target="revisionLog12311.xml"/><Relationship Id="rId1396" Type="http://schemas.openxmlformats.org/officeDocument/2006/relationships/revisionLog" Target="revisionLog1412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.xml"/><Relationship Id="rId1256" Type="http://schemas.openxmlformats.org/officeDocument/2006/relationships/revisionLog" Target="revisionLog12211.xml"/><Relationship Id="rId1400" Type="http://schemas.openxmlformats.org/officeDocument/2006/relationships/revisionLog" Target="revisionLog1621.xml"/><Relationship Id="rId1421" Type="http://schemas.openxmlformats.org/officeDocument/2006/relationships/revisionLog" Target="revisionLog11031.xml"/><Relationship Id="rId1442" Type="http://schemas.openxmlformats.org/officeDocument/2006/relationships/revisionLog" Target="revisionLog1152.xml"/><Relationship Id="rId1277" Type="http://schemas.openxmlformats.org/officeDocument/2006/relationships/revisionLog" Target="revisionLog16211.xml"/><Relationship Id="rId1298" Type="http://schemas.openxmlformats.org/officeDocument/2006/relationships/revisionLog" Target="revisionLog118111.xml"/><Relationship Id="rId1302" Type="http://schemas.openxmlformats.org/officeDocument/2006/relationships/revisionLog" Target="revisionLog1821.xml"/><Relationship Id="rId1463" Type="http://schemas.openxmlformats.org/officeDocument/2006/relationships/revisionLog" Target="revisionLog1153.xml"/><Relationship Id="rId1484" Type="http://schemas.openxmlformats.org/officeDocument/2006/relationships/revisionLog" Target="revisionLog1401.xml"/><Relationship Id="rId1519" Type="http://schemas.openxmlformats.org/officeDocument/2006/relationships/revisionLog" Target="revisionLog1461.xml"/><Relationship Id="rId1323" Type="http://schemas.openxmlformats.org/officeDocument/2006/relationships/revisionLog" Target="revisionLog120111.xml"/><Relationship Id="rId1344" Type="http://schemas.openxmlformats.org/officeDocument/2006/relationships/revisionLog" Target="revisionLog123112.xml"/><Relationship Id="rId1365" Type="http://schemas.openxmlformats.org/officeDocument/2006/relationships/revisionLog" Target="revisionLog12412.xml"/><Relationship Id="rId1386" Type="http://schemas.openxmlformats.org/officeDocument/2006/relationships/revisionLog" Target="revisionLog1242.xml"/><Relationship Id="rId1530" Type="http://schemas.openxmlformats.org/officeDocument/2006/relationships/revisionLog" Target="revisionLog147.xml"/><Relationship Id="rId1225" Type="http://schemas.openxmlformats.org/officeDocument/2006/relationships/revisionLog" Target="revisionLog161121.xml"/><Relationship Id="rId1204" Type="http://schemas.openxmlformats.org/officeDocument/2006/relationships/revisionLog" Target="revisionLog12121.xml"/><Relationship Id="rId1246" Type="http://schemas.openxmlformats.org/officeDocument/2006/relationships/revisionLog" Target="revisionLog18211.xml"/><Relationship Id="rId1411" Type="http://schemas.openxmlformats.org/officeDocument/2006/relationships/revisionLog" Target="revisionLog110311.xml"/><Relationship Id="rId1432" Type="http://schemas.openxmlformats.org/officeDocument/2006/relationships/revisionLog" Target="revisionLog125211.xml"/><Relationship Id="rId1267" Type="http://schemas.openxmlformats.org/officeDocument/2006/relationships/revisionLog" Target="revisionLog133111.xml"/><Relationship Id="rId1288" Type="http://schemas.openxmlformats.org/officeDocument/2006/relationships/revisionLog" Target="revisionLog1731111.xml"/><Relationship Id="rId1453" Type="http://schemas.openxmlformats.org/officeDocument/2006/relationships/revisionLog" Target="revisionLog11812.xml"/><Relationship Id="rId1474" Type="http://schemas.openxmlformats.org/officeDocument/2006/relationships/revisionLog" Target="revisionLog120121.xml"/><Relationship Id="rId1495" Type="http://schemas.openxmlformats.org/officeDocument/2006/relationships/revisionLog" Target="revisionLog1253.xml"/><Relationship Id="rId1509" Type="http://schemas.openxmlformats.org/officeDocument/2006/relationships/revisionLog" Target="revisionLog14611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12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520" Type="http://schemas.openxmlformats.org/officeDocument/2006/relationships/revisionLog" Target="revisionLog1471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401" Type="http://schemas.openxmlformats.org/officeDocument/2006/relationships/revisionLog" Target="revisionLog1272.xml"/><Relationship Id="rId1422" Type="http://schemas.openxmlformats.org/officeDocument/2006/relationships/revisionLog" Target="revisionLog12821.xml"/><Relationship Id="rId1257" Type="http://schemas.openxmlformats.org/officeDocument/2006/relationships/revisionLog" Target="revisionLog7.xml"/><Relationship Id="rId1278" Type="http://schemas.openxmlformats.org/officeDocument/2006/relationships/revisionLog" Target="revisionLog16221.xml"/><Relationship Id="rId1299" Type="http://schemas.openxmlformats.org/officeDocument/2006/relationships/revisionLog" Target="revisionLog113211.xml"/><Relationship Id="rId1443" Type="http://schemas.openxmlformats.org/officeDocument/2006/relationships/revisionLog" Target="revisionLog1301.xml"/><Relationship Id="rId1464" Type="http://schemas.openxmlformats.org/officeDocument/2006/relationships/revisionLog" Target="revisionLog1202.xml"/><Relationship Id="rId1485" Type="http://schemas.openxmlformats.org/officeDocument/2006/relationships/revisionLog" Target="revisionLog13231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45" Type="http://schemas.openxmlformats.org/officeDocument/2006/relationships/revisionLog" Target="revisionLog125111.xml"/><Relationship Id="rId1366" Type="http://schemas.openxmlformats.org/officeDocument/2006/relationships/revisionLog" Target="revisionLog12611.xml"/><Relationship Id="rId1510" Type="http://schemas.openxmlformats.org/officeDocument/2006/relationships/revisionLog" Target="revisionLog13321.xml"/><Relationship Id="rId1531" Type="http://schemas.openxmlformats.org/officeDocument/2006/relationships/revisionLog" Target="revisionLog148.xml"/><Relationship Id="rId1205" Type="http://schemas.openxmlformats.org/officeDocument/2006/relationships/revisionLog" Target="revisionLog1411111.xml"/><Relationship Id="rId1387" Type="http://schemas.openxmlformats.org/officeDocument/2006/relationships/revisionLog" Target="revisionLog1281.xml"/></Relationships>
</file>

<file path=xl/revisions/revisionHeaders.xml><?xml version="1.0" encoding="utf-8"?>
<headers xmlns="http://schemas.openxmlformats.org/spreadsheetml/2006/main" xmlns:r="http://schemas.openxmlformats.org/officeDocument/2006/relationships" guid="{B69E58E4-5B2C-4BE7-9D57-23D55F5080D8}" diskRevisions="1" revisionId="61325" version="364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C0EE7B2-9BEC-488A-85D3-7BB56468360C}" dateTime="2023-08-31T09:45:39" maxSheetId="26" userName="morgau_fin3" r:id="rId1409" minRId="56817" maxRId="56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C58B7F-C37B-4DB8-B81D-C07D9C8DBD64}" dateTime="2023-09-04T08:54:49" maxSheetId="26" userName="morgau_fin3" r:id="rId1410" minRId="56851" maxRId="568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A6A6466-B5B5-4718-B202-22EE4E331A06}" dateTime="2023-09-04T10:28:44" maxSheetId="26" userName="morgau_fin3" r:id="rId1411" minRId="56884" maxRId="56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4304F3-1C88-4924-A57B-F98126AE32B1}" dateTime="2023-09-04T10:59:04" maxSheetId="26" userName="morgau_fin3" r:id="rId1412" minRId="56945" maxRId="56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ACDFB6-FE31-4A3A-B60C-866363E24198}" dateTime="2023-09-04T10:59:56" maxSheetId="26" userName="morgau_fin3" r:id="rId1413" minRId="56988" maxRId="56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8A737-E8DF-44F7-B9CF-B8BA03F2AB9B}" dateTime="2023-09-04T14:07:14" maxSheetId="26" userName="morgau_fin3" r:id="rId1414" minRId="57019" maxRId="570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A629DA-2DFD-416D-8A35-E60F276E4AFD}" dateTime="2023-09-04T16:11:15" maxSheetId="26" userName="morgau_fin3" r:id="rId1415" minRId="57077" maxRId="570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DBFFF8E-85DB-45F5-8D3D-FD362B8C9B06}" dateTime="2023-09-04T16:14:43" maxSheetId="26" userName="morgau_fin3" r:id="rId1416" minRId="57113" maxRId="57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5FB1F5-F2B3-4E6D-B75B-89A7082BD209}" dateTime="2023-09-04T16:16:45" maxSheetId="26" userName="morgau_fin3" r:id="rId1417" minRId="571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CF50D70-BEB8-4A4E-B5C2-77DCC7E0B3AE}" dateTime="2023-09-04T16:19:30" maxSheetId="26" userName="morgau_fin3" r:id="rId1418" minRId="571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DD7121-2EDE-4C9E-A69D-C7DD13444B4C}" dateTime="2023-09-04T16:45:14" maxSheetId="26" userName="morgau_fin3" r:id="rId1419" minRId="57204" maxRId="572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08238E-AD7E-4034-A9BE-AD28B5A06C54}" dateTime="2023-09-04T17:00:14" maxSheetId="26" userName="morgau_fin3" r:id="rId1420" minRId="57239" maxRId="57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A1E25DD-DFA1-4177-A757-05026C13EE22}" dateTime="2023-09-05T09:07:18" maxSheetId="26" userName="morgau_fin3" r:id="rId1421" minRId="57270" maxRId="57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E9D6C6-7106-4267-B3D3-76DEBB0CF9F7}" dateTime="2023-09-05T09:17:31" maxSheetId="26" userName="morgau_fin3" r:id="rId14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72C84-CDC0-4D3F-9A78-EC3339CB7DC2}" dateTime="2023-09-05T09:39:28" maxSheetId="26" userName="morgau_fin3" r:id="rId1423" minRId="57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2FA4E3-FA66-47A7-92EB-DBD058002289}" dateTime="2023-09-05T09:53:03" maxSheetId="26" userName="morgau_fin3" r:id="rId1424" minRId="57363" maxRId="57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B03991-BB61-4C6E-9CAC-2B0736BD8691}" dateTime="2023-09-05T10:18:47" maxSheetId="26" userName="morgau_fin3" r:id="rId1425" minRId="57395" maxRId="57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6B6745-07E7-4B79-9870-6E3C69C1779D}" dateTime="2023-09-05T10:35:28" maxSheetId="26" userName="morgau_fin3" r:id="rId1426" minRId="57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571CAAB-64D7-4CAE-89CA-79F3F7126191}" dateTime="2023-09-05T10:36:33" maxSheetId="26" userName="morgau_fin3" r:id="rId1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4E68BD-33EB-4E29-8FDC-2E2DE7C49655}" dateTime="2023-09-05T11:21:01" maxSheetId="26" userName="morgau_fin3" r:id="rId1428" minRId="57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698DB4-3194-4E9B-A0F8-0E9EF3424D46}" dateTime="2023-09-05T11:23:25" maxSheetId="26" userName="morgau_fin3" r:id="rId1429" minRId="575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1408D4-0433-4ADB-BEF5-CFB9D97DE441}" dateTime="2023-09-05T11:26:02" maxSheetId="26" userName="morgau_fin3" r:id="rId1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B04887-B3CF-4A60-A0B8-5F715DD719B5}" dateTime="2023-09-05T11:30:00" maxSheetId="26" userName="morgau_fin3" r:id="rId1431" minRId="57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816B4D-22D6-438B-9A2B-C0ADAA054BAA}" dateTime="2023-09-05T11:39:00" maxSheetId="26" userName="morgau_fin3" r:id="rId1432" minRId="57605" maxRId="576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D85B53-0BF5-4373-A073-7125A07A7C26}" dateTime="2023-09-05T11:46:14" maxSheetId="26" userName="morgau_fin3" r:id="rId14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644E57-9FEE-4904-9866-B32443AF573E}" dateTime="2023-09-05T11:50:22" maxSheetId="26" userName="morgau_fin3" r:id="rId1434" minRId="57666" maxRId="576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038B36-D7C8-49A8-89BA-BDE9EC60381C}" dateTime="2023-09-05T11:51:34" maxSheetId="26" userName="morgau_fin3" r:id="rId1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D24C6A-8720-46A8-8AEE-27314990D572}" dateTime="2023-09-05T11:56:56" maxSheetId="26" userName="morgau_fin3" r:id="rId14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BBBBA2-0EF3-4343-990E-C4EFC6417FF2}" dateTime="2023-09-05T11:59:24" maxSheetId="26" userName="morgau_fin3" r:id="rId1437" minRId="577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4A944D-3456-4DB7-B729-68AC3952E6C1}" dateTime="2023-09-05T16:15:48" maxSheetId="26" userName="morgau_fin3" r:id="rId1438" minRId="57785" maxRId="578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F45F63-C486-4D24-BDDC-329864897FF6}" dateTime="2023-09-05T16:16:02" maxSheetId="26" userName="morgau_fin3" r:id="rId1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9CE464-9787-4947-9FD8-3C0012FC3654}" dateTime="2023-09-05T16:21:38" maxSheetId="26" userName="morgau_fin3" r:id="rId1440" minRId="57881" maxRId="57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BDF5DE-6C9A-4CD9-AB30-B5B1612DEAC0}" dateTime="2023-09-05T16:51:55" maxSheetId="26" userName="morgau_fin3" r:id="rId1441" minRId="57914" maxRId="579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F8BB12-DA4B-48EF-8EB7-7E467CD38444}" dateTime="2023-09-05T16:52:43" maxSheetId="26" userName="morgau_fin3" r:id="rId1442" minRId="57963" maxRId="579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6EDF40-4238-4CA6-8044-5BA8B4000245}" dateTime="2023-09-05T16:54:57" maxSheetId="26" userName="morgau_fin3" r:id="rId1443" minRId="579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92E1DD-E02E-44A1-98CB-C9CA1C4F4184}" dateTime="2023-09-05T16:56:02" maxSheetId="26" userName="morgau_fin3" r:id="rId14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DB7BD9-954E-4A18-BC5E-A1C3FA29D930}" dateTime="2023-09-05T16:57:29" maxSheetId="26" userName="morgau_fin3" r:id="rId14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CF23E8-E44E-434F-A42F-59F87883636C}" dateTime="2023-09-06T08:15:50" maxSheetId="26" userName="morgau_fin3" r:id="rId1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0D6AE5B-E2B2-42A2-8646-18F8DCE201A8}" dateTime="2023-09-06T08:29:01" maxSheetId="26" userName="morgau_fin3" r:id="rId1447" minRId="58111" maxRId="581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F59416-F1B2-4380-875B-F4CB1EA2F73F}" dateTime="2023-09-06T08:33:16" maxSheetId="26" userName="morgau_fin3" r:id="rId1448" minRId="58154" maxRId="581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875309-A7F9-4A16-BD1D-54516D9103BD}" dateTime="2023-09-06T09:28:40" maxSheetId="26" userName="morgau_fin3" r:id="rId14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EAC2B-5FA6-4C19-BFDA-33B2C4FA9CCF}" dateTime="2023-10-02T09:25:28" maxSheetId="26" userName="morgau_fin3" r:id="rId1450" minRId="58238" maxRId="582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4EBC5B-B610-4A2F-87EB-0FFEAD3A894B}" dateTime="2023-10-02T09:43:34" maxSheetId="26" userName="morgau_fin3" r:id="rId1451" minRId="58298" maxRId="58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D3B3AD-6EC4-4333-B858-1C0C7C292C89}" dateTime="2023-10-02T09:56:52" maxSheetId="26" userName="morgau_fin3" r:id="rId1452" minRId="58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982990-20D3-48D2-8909-AA38F68493A6}" dateTime="2023-10-02T09:57:18" maxSheetId="26" userName="morgau_fin3" r:id="rId14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DCF3CD-34DC-4336-B1A4-DDA991A95E12}" dateTime="2023-10-02T10:13:39" maxSheetId="26" userName="morgau_fin3" r:id="rId1454" minRId="58394" maxRId="584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86037E-6382-43A4-A62C-F2853770AA9C}" dateTime="2023-10-03T11:49:51" maxSheetId="26" userName="morgau_fin3" r:id="rId1455" minRId="58454" maxRId="584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5D270E-6F88-4C3C-BEC3-624414847EC1}" dateTime="2023-10-03T12:02:52" maxSheetId="26" userName="morgau_fin3" r:id="rId1456" minRId="58519" maxRId="585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A903033-1D2D-4EF0-88C3-99A00BB4713C}" dateTime="2023-10-03T12:06:23" maxSheetId="26" userName="morgau_fin3" r:id="rId1457" minRId="58561" maxRId="585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9D5FA2-66E0-4E89-A1CA-771419B3923A}" dateTime="2023-10-03T13:31:00" maxSheetId="26" userName="morgau_fin3" r:id="rId1458" minRId="58593" maxRId="58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54CD20-BD4B-493C-A2DA-9F1755EE3B05}" dateTime="2023-10-03T13:31:30" maxSheetId="26" userName="morgau_fin3" r:id="rId14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0A0B78-8A4D-49AA-88AE-35FEDC48F400}" dateTime="2023-10-03T13:32:58" maxSheetId="26" userName="morgau_fin3" r:id="rId1460" minRId="58667" maxRId="586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B11416-A356-487D-98C4-85B5C350E9E0}" dateTime="2023-10-03T14:17:23" maxSheetId="26" userName="morgau_fin3" r:id="rId1461" minRId="58698" maxRId="586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57801A-E2B5-478F-8F08-B4BA9BF48A5E}" dateTime="2023-10-03T14:24:33" maxSheetId="26" userName="morgau_fin3" r:id="rId1462" minRId="58729" maxRId="587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4A581C-CB21-4FED-B268-E8BF63B0493F}" dateTime="2023-10-03T14:25:24" maxSheetId="26" userName="morgau_fin3" r:id="rId14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100B8F3-069A-4393-BB2F-1A73A5354437}" dateTime="2023-10-03T14:32:58" maxSheetId="26" userName="morgau_fin3" r:id="rId1464" minRId="58791" maxRId="587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DDE0AF-516A-45B4-B337-6838827AAF5F}" dateTime="2023-10-03T15:02:14" maxSheetId="26" userName="morgau_fin3" r:id="rId1465" minRId="58823" maxRId="588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2235F5-62A5-4975-8E41-57A9890A9FAE}" dateTime="2023-10-03T15:39:23" maxSheetId="26" userName="morgau_fin3" r:id="rId1466" minRId="58858" maxRId="588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9A03F1-6F2C-441C-B2BB-0988B0AB6BEA}" dateTime="2023-10-03T15:44:48" maxSheetId="26" userName="morgau_fin3" r:id="rId1467" minRId="58893" maxRId="588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BE622A-089E-4D6C-9D84-3705B0A7CFF7}" dateTime="2023-10-03T15:59:38" maxSheetId="26" userName="morgau_fin3" r:id="rId1468" minRId="58924" maxRId="589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F284BF-E1D2-410C-BC36-39984A5FB3D5}" dateTime="2023-10-03T16:07:31" maxSheetId="26" userName="morgau_fin3" r:id="rId1469" minRId="58956" maxRId="58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6801B4-7F9A-42D1-A7CB-5338FB7ED295}" dateTime="2023-10-03T16:13:27" maxSheetId="26" userName="morgau_fin3" r:id="rId1470" minRId="58988" maxRId="58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4C02DCF-35C1-4CE3-9022-544616680052}" dateTime="2023-10-03T16:15:25" maxSheetId="26" userName="morgau_fin3" r:id="rId1471" minRId="590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FC9DEBF-4270-4B11-BD07-A6FF195D6276}" dateTime="2023-10-03T16:16:50" maxSheetId="26" userName="morgau_fin3" r:id="rId1472" minRId="590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F449FA4-EE7A-493C-B3B7-021053BB1206}" dateTime="2023-10-03T16:53:40" maxSheetId="26" userName="morgau_fin3" r:id="rId14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3149E1-C731-4376-9F5F-AE96A1E436BF}" dateTime="2023-10-04T09:42:35" maxSheetId="26" userName="morgau_fin3" r:id="rId1474" minRId="591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5D8BB2-7BEF-492B-9791-FFC1C3001B36}" dateTime="2023-10-04T09:53:16" maxSheetId="26" userName="morgau_fin3" r:id="rId1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71A077-5BE1-41CB-94D4-CD7208C6A9ED}" dateTime="2023-11-06T13:51:07" maxSheetId="26" userName="morgau_fin3" r:id="rId1476" minRId="59169" maxRId="592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E0294-0F88-486F-B103-E07C3F76508F}" dateTime="2023-11-06T13:54:21" maxSheetId="26" userName="morgau_fin3" r:id="rId1477" minRId="592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04DA95-82BE-48AF-9DA4-A1C40CA715AF}" dateTime="2023-11-06T13:54:37" maxSheetId="26" userName="morgau_fin3" r:id="rId1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3032278-7415-48A0-A970-B65C83DB1C4E}" dateTime="2023-11-06T14:10:08" maxSheetId="26" userName="morgau_fin3" r:id="rId1479" minRId="59333" maxRId="593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995A8E2-362A-4741-9D15-E830FB037BDB}" dateTime="2023-11-06T14:38:58" maxSheetId="26" userName="morgau_fin3" r:id="rId1480" minRId="59372" maxRId="59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61C8EF9-B421-4FBF-B704-974A1452E0F7}" dateTime="2023-11-06T14:52:50" maxSheetId="26" userName="morgau_fin3" r:id="rId1481" minRId="59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F90977-424F-4314-8B92-599E711225DE}" dateTime="2023-11-06T15:13:18" maxSheetId="26" userName="morgau_fin3" r:id="rId1482" minRId="59458" maxRId="59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4803C82-1512-4DDA-8143-F19CCEBE3609}" dateTime="2023-11-06T15:13:58" maxSheetId="26" userName="morgau_fin3" r:id="rId14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51EA5-9015-4FCB-916C-4C5975F63F2A}" dateTime="2023-11-07T09:14:32" maxSheetId="26" userName="morgau_fin3" r:id="rId1484" minRId="59547" maxRId="595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F444FB-5D49-4071-866B-669EE1B24247}" dateTime="2023-11-07T09:22:23" maxSheetId="26" userName="morgau_fin3" r:id="rId1485" minRId="59581" maxRId="595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D90B2-E63C-4969-9A15-EC7CB8DACABE}" dateTime="2023-11-07T09:34:01" maxSheetId="26" userName="morgau_fin3" r:id="rId1486" minRId="59618" maxRId="59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BAA98DA-9579-48CC-B634-B1A09D8C8A41}" dateTime="2023-11-07T09:40:00" maxSheetId="26" userName="morgau_fin3" r:id="rId1487" minRId="59652" maxRId="596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593ED84-AF3F-4FB7-AB4C-40FE5EDE4191}" dateTime="2023-11-07T09:59:09" maxSheetId="26" userName="morgau_fin3" r:id="rId1488" minRId="59685" maxRId="59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1F8FD-53D6-4351-BF1B-33EF7A53C4D7}" dateTime="2023-11-07T10:15:16" maxSheetId="26" userName="morgau_fin3" r:id="rId1489" minRId="59720" maxRId="597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86C3975-4BA9-42F7-87E2-D00E79CBA711}" dateTime="2023-11-07T10:21:49" maxSheetId="26" userName="morgau_fin3" r:id="rId1490" minRId="59755" maxRId="5975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378726-E9E8-4547-9CA9-24672C97C03B}" dateTime="2023-11-07T10:22:08" maxSheetId="26" userName="morgau_fin3" r:id="rId14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D13471-4574-4639-AA4F-ED19041AF4D3}" dateTime="2023-11-07T10:29:00" maxSheetId="26" userName="morgau_fin3" r:id="rId1492" minRId="59817" maxRId="598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901E7B-D7F8-44A5-AAAA-76D81A7041C4}" dateTime="2023-11-07T11:10:21" maxSheetId="26" userName="morgau_fin3" r:id="rId1493" minRId="59851" maxRId="59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F482F2-236D-4F9D-A0C3-70CDF8BC7D7B}" dateTime="2023-11-07T11:16:02" maxSheetId="26" userName="morgau_fin3" r:id="rId1494" minRId="59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18A0B66-315A-4866-A83D-8BC2D0040BFC}" dateTime="2023-11-07T11:17:20" maxSheetId="26" userName="morgau_fin3" r:id="rId1495" minRId="59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C5357A-F7E2-49F6-8D30-258C6E68347F}" dateTime="2023-11-07T11:20:04" maxSheetId="26" userName="morgau_fin3" r:id="rId1496" minRId="599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36A7F65-E801-43DD-8A55-15BAF93E77E0}" dateTime="2023-11-07T11:26:48" maxSheetId="26" userName="morgau_fin3" r:id="rId14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CC3DE0-DE26-4B40-9A84-5D14B6A48BDD}" dateTime="2023-11-07T11:30:11" maxSheetId="26" userName="morgau_fin3" r:id="rId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BA34B-0D29-4939-B5DA-15D90C2BE3A1}" dateTime="2023-11-07T11:39:34" maxSheetId="26" userName="morgau_fin3" r:id="rId14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0258C-9E5C-4E3C-8B5C-C72B33855A84}" dateTime="2023-11-07T14:59:13" maxSheetId="26" userName="morgau_fin3" r:id="rId15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D114FE-3F96-4730-8BA5-B5C09651257D}" dateTime="2023-12-01T09:54:48" maxSheetId="26" userName="morgau_fin3" r:id="rId1501" minRId="60097" maxRId="60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D8202B-96E4-4FA1-83CD-CC79CB32F5C9}" dateTime="2023-12-01T14:32:16" maxSheetId="26" userName="morgau_fin3" r:id="rId1502" minRId="60132" maxRId="601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A1797A-0425-495D-951D-CCB8910C6F5C}" dateTime="2023-12-01T14:50:36" maxSheetId="26" userName="morgau_fin3" r:id="rId1503" minRId="60181" maxRId="601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51C4654-E011-4C1C-8F49-1881E5E9E1D5}" dateTime="2023-12-01T14:57:57" maxSheetId="26" userName="morgau_fin3" r:id="rId1504" minRId="60215" maxRId="602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BD7984-B77B-44C4-8802-38499B024690}" dateTime="2023-12-01T14:59:20" maxSheetId="26" userName="morgau_fin3" r:id="rId1505" minRId="60247" maxRId="602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ADCBE-F96D-428A-91AC-044092151268}" dateTime="2023-12-01T15:00:06" maxSheetId="26" userName="morgau_fin3" r:id="rId1506" minRId="602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8FA9F-7525-46E3-8140-ECC65952EE04}" dateTime="2023-12-01T16:42:33" maxSheetId="26" userName="morgau_fin3" r:id="rId1507" minRId="60310" maxRId="603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3619C7-633E-42DA-BC48-134D6DB7E05C}" dateTime="2023-12-01T16:49:32" maxSheetId="26" userName="morgau_fin3" r:id="rId1508" minRId="60346" maxRId="603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9F9663-12B8-46D3-85CA-39C727D2B14C}" dateTime="2023-12-01T16:50:52" maxSheetId="26" userName="morgau_fin3" r:id="rId1509" minRId="60388" maxRId="603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ACAAAB-FB69-449C-B4EA-5BBFB7B08DAD}" dateTime="2023-12-01T16:55:26" maxSheetId="26" userName="morgau_fin3" r:id="rId1510" minRId="60421" maxRId="604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58199AB-D773-4ABC-95FE-848E27B23D21}" dateTime="2023-12-01T16:56:49" maxSheetId="26" userName="morgau_fin3" r:id="rId1511" minRId="60460" maxRId="604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ABF5B77-F14F-4FEE-9A33-68BDBF96EB89}" dateTime="2023-12-01T16:57:12" maxSheetId="26" userName="morgau_fin3" r:id="rId15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97C7F9-8131-41D3-B3E7-CC40AE70A2D4}" dateTime="2023-12-04T15:19:19" maxSheetId="26" userName="morgau_fin3" r:id="rId1513" minRId="60523" maxRId="605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6A5CDD-04C7-4C29-8F81-E499DD7669BD}" dateTime="2023-12-04T15:26:36" maxSheetId="26" userName="morgau_fin3" r:id="rId1514" minRId="60558" maxRId="605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4BBA5-CD18-49BE-818C-13633A49F72A}" dateTime="2023-12-04T15:30:41" maxSheetId="26" userName="morgau_fin3" r:id="rId1515" minRId="60601" maxRId="606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1F9D61-1471-4327-95E5-99702ADE3457}" dateTime="2023-12-04T16:03:24" maxSheetId="26" userName="morgau_fin3" r:id="rId1516" minRId="60645" maxRId="606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0D264DB-47F5-4EFD-BCD6-0C27954AD925}" dateTime="2023-12-04T16:07:52" maxSheetId="26" userName="morgau_fin3" r:id="rId1517" minRId="60694" maxRId="60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BFD4B4B-8CB2-47CA-85CA-F6EA87F5FBF4}" dateTime="2023-12-04T16:25:40" maxSheetId="26" userName="morgau_fin3" r:id="rId1518" minRId="60728" maxRId="607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C9EC1E-4F42-4F2F-9D3D-8FFEAFA825C0}" dateTime="2023-12-04T16:38:01" maxSheetId="26" userName="morgau_fin3" r:id="rId1519" minRId="60762" maxRId="607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077A9F-8D91-4B3E-9984-33C0F56EA741}" dateTime="2023-12-04T16:38:56" maxSheetId="26" userName="morgau_fin3" r:id="rId1520" minRId="60796" maxRId="607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4503B3-BA8C-4B3E-91D8-0CD6E9B71438}" dateTime="2023-12-04T16:42:16" maxSheetId="26" userName="morgau_fin3" r:id="rId1521" minRId="60828" maxRId="608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60F52-C024-4BCC-89C4-33F66D61F62C}" dateTime="2023-12-04T17:00:36" maxSheetId="26" userName="morgau_fin3" r:id="rId15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5D94E-3695-4B54-A6EC-BF3FEC6E4EC0}" dateTime="2023-12-05T10:00:48" maxSheetId="26" userName="morgau_fin3" r:id="rId1523" minRId="60892" maxRId="608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D5460-4049-42B3-9AE4-7E3E66007578}" dateTime="2023-12-05T10:02:05" maxSheetId="26" userName="morgau_fin3" r:id="rId15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D888E6-D66F-4D41-B7FF-DBB54E79DCE4}" dateTime="2023-12-05T10:02:58" maxSheetId="26" userName="morgau_fin3" r:id="rId1525" minRId="609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10CC025-C458-4D36-A147-7EBCAD8B25B9}" dateTime="2023-12-05T10:18:09" maxSheetId="26" userName="morgau_fin3" r:id="rId1526" minRId="60990" maxRId="609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47B1A9-081B-4BA8-A688-87A1C3E8D38E}" dateTime="2023-12-05T16:57:20" maxSheetId="26" userName="morgau_fin3" r:id="rId1527" minRId="61028" maxRId="610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6933C0-23FE-4E50-90DB-C5060F12A841}" dateTime="2023-12-05T17:00:20" maxSheetId="26" userName="morgau_fin3" r:id="rId1528" minRId="61094" maxRId="61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8B5D569-D4C7-4720-9DC4-C43CFFC95108}" dateTime="2023-12-06T08:56:14" maxSheetId="26" userName="morgau_fin3" r:id="rId1529" minRId="611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D612FF-CFD4-4C59-A237-118E59A48A4B}" dateTime="2023-12-06T13:56:06" maxSheetId="26" userName="morgau_fin3" r:id="rId1530" minRId="61163" maxRId="611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2B80D8-D2C5-4F97-AD90-FA66E8D2AECF}" dateTime="2023-12-06T17:06:39" maxSheetId="26" userName="morgau_fin3" r:id="rId1531" minRId="61227" maxRId="612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666FE1B-DF32-49B4-ACCC-01A08E7311C2}" dateTime="2023-12-13T10:05:12" maxSheetId="26" userName="morgau_fin3" r:id="rId1532" minRId="61263" maxRId="612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69E58E4-5B2C-4BE7-9D57-23D55F5080D8}" dateTime="2023-12-13T10:06:26" maxSheetId="26" userName="morgau_fin3" r:id="rId1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fmt sheetId="3" sqref="C203">
    <dxf>
      <numFmt numFmtId="186" formatCode="#,##0.0000"/>
    </dxf>
  </rfmt>
  <rfmt sheetId="3" sqref="C203">
    <dxf>
      <numFmt numFmtId="187" formatCode="#,##0.000"/>
    </dxf>
  </rfmt>
  <rfmt sheetId="3" sqref="C203">
    <dxf>
      <numFmt numFmtId="4" formatCode="#,##0.00"/>
    </dxf>
  </rfmt>
  <rfmt sheetId="3" sqref="C203">
    <dxf>
      <numFmt numFmtId="167" formatCode="#,##0.0"/>
    </dxf>
  </rfmt>
  <rcc rId="59272" sId="3" odxf="1" dxf="1" numFmtId="4">
    <oc r="D150">
      <v>467.64774</v>
    </oc>
    <nc r="D150">
      <f>SUM(D152)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57575" sId="3" numFmtId="4">
    <oc r="D183">
      <v>0</v>
    </oc>
    <nc r="D183">
      <v>1152.1373900000001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57270" sId="3" numFmtId="4">
    <oc r="C145">
      <v>5532.7018200000002</v>
    </oc>
    <nc r="C145">
      <v>5528.6878800000004</v>
    </nc>
  </rcc>
  <rcc rId="57271" sId="3" numFmtId="4">
    <oc r="D145">
      <v>0</v>
    </oc>
    <nc r="D145">
      <v>4753.8290500000003</v>
    </nc>
  </rcc>
  <rcc rId="57272" sId="3" numFmtId="4">
    <oc r="C147">
      <v>14009.86383</v>
    </oc>
    <nc r="C147">
      <v>12809.426750000001</v>
    </nc>
  </rcc>
  <rcc rId="57273" sId="3" numFmtId="4">
    <oc r="D147">
      <v>4147.2077200000003</v>
    </oc>
    <nc r="D147">
      <v>6272.5151599999999</v>
    </nc>
  </rcc>
  <rcc rId="57274" sId="3" numFmtId="4">
    <oc r="D142">
      <v>3260.4356499999999</v>
    </oc>
    <nc r="D142">
      <v>3670.8085900000001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56884" sId="3" numFmtId="4">
    <oc r="D12">
      <v>-668.73458000000005</v>
    </oc>
    <nc r="D12">
      <v>-752.11356000000001</v>
    </nc>
  </rcc>
  <rcc rId="56885" sId="3" numFmtId="4">
    <oc r="D14">
      <v>15942.128769999999</v>
    </oc>
    <nc r="D14">
      <v>16231.1193</v>
    </nc>
  </rcc>
  <rcc rId="56886" sId="3" numFmtId="4">
    <oc r="D16">
      <v>2402.1282799999999</v>
    </oc>
    <nc r="D16">
      <v>2407.6702700000001</v>
    </nc>
  </rcc>
  <rcc rId="56887" sId="3" numFmtId="4">
    <oc r="D17">
      <v>692.98518000000001</v>
    </oc>
    <nc r="D17">
      <v>711.81417999999996</v>
    </nc>
  </rcc>
  <rcc rId="56888" sId="3" numFmtId="4">
    <oc r="D19">
      <v>618.72414000000003</v>
    </oc>
    <nc r="D19">
      <v>675.74114999999995</v>
    </nc>
  </rcc>
  <rcc rId="56889" sId="3" numFmtId="4">
    <oc r="D21">
      <v>197.34106</v>
    </oc>
    <nc r="D21">
      <v>187.89492000000001</v>
    </nc>
  </rcc>
  <rcc rId="56890" sId="3" numFmtId="4">
    <oc r="D22">
      <v>264.21413000000001</v>
    </oc>
    <nc r="D22">
      <v>299.30808000000002</v>
    </nc>
  </rcc>
  <rcc rId="56891" sId="3" numFmtId="4">
    <oc r="D24">
      <v>4912.0013600000002</v>
    </oc>
    <nc r="D24">
      <v>4768.7270699999999</v>
    </nc>
  </rcc>
  <rcc rId="56892" sId="3" numFmtId="4">
    <oc r="D25">
      <v>647.28246999999999</v>
    </oc>
    <nc r="D25">
      <v>785.2047</v>
    </nc>
  </rcc>
  <rcc rId="56893" sId="3" numFmtId="4">
    <oc r="D27">
      <v>-606.38526000000002</v>
    </oc>
    <nc r="D27">
      <v>43.943739999999998</v>
    </nc>
  </rcc>
  <rcc rId="56894" sId="3" numFmtId="4">
    <oc r="D29">
      <v>1098.7133100000001</v>
    </oc>
    <nc r="D29">
      <v>1373.54997</v>
    </nc>
  </rcc>
  <rcc rId="56895" sId="3" numFmtId="4">
    <oc r="D30">
      <v>26.13</v>
    </oc>
    <nc r="D30">
      <v>30.53</v>
    </nc>
  </rcc>
  <rcc rId="56896" sId="3" numFmtId="4">
    <oc r="D41">
      <v>5673.4038899999996</v>
    </oc>
    <nc r="D41">
      <v>6175.5603499999997</v>
    </nc>
  </rcc>
  <rcc rId="56897" sId="3" numFmtId="4">
    <oc r="D42">
      <v>832.66909999999996</v>
    </oc>
    <nc r="D42">
      <v>929.01210000000003</v>
    </nc>
  </rcc>
  <rcc rId="56898" sId="3" numFmtId="4">
    <oc r="D43">
      <v>232.71066999999999</v>
    </oc>
    <nc r="D43">
      <v>255.92305999999999</v>
    </nc>
  </rcc>
  <rcc rId="56899" sId="3" numFmtId="4">
    <oc r="D47">
      <v>320.16178000000002</v>
    </oc>
    <nc r="D47">
      <v>376.21618000000001</v>
    </nc>
  </rcc>
  <rcc rId="56900" sId="3" numFmtId="4">
    <oc r="D49">
      <v>339.29154</v>
    </oc>
    <nc r="D49">
      <v>449.46568000000002</v>
    </nc>
  </rcc>
  <rcc rId="56901" sId="3" numFmtId="4">
    <oc r="D51">
      <v>445.44565999999998</v>
    </oc>
    <nc r="D51">
      <v>482.44049000000001</v>
    </nc>
  </rcc>
  <rrc rId="56902" sId="3" ref="A56:XFD56" action="insertRow">
    <undo index="16" exp="area" ref3D="1" dr="$A$196:$XFD$197" dn="Z_B31C8DB7_3E78_4144_A6B5_8DE36DE63F0E_.wvu.Rows" sId="3"/>
    <undo index="6" exp="area" ref3D="1" dr="$A$56:$XFD$5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12" exp="area" ref3D="1" dr="$A$56:$XFD$57" dn="Z_A54C432C_6C68_4B53_A75C_446EB3A61B2B_.wvu.Rows" sId="3"/>
    <undo index="12" exp="area" ref3D="1" dr="$A$196:$XFD$196" dn="Z_5C539BE6_C8E0_453F_AB5E_9E58094195EA_.wvu.Rows" sId="3"/>
    <undo index="8" exp="area" ref3D="1" dr="$A$56:$XFD$57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39:$XFD$139" dn="Z_42584DC0_1D41_4C93_9B38_C388E7B8DAC4_.wvu.Rows" sId="3"/>
    <undo index="30" exp="area" ref3D="1" dr="$A$95:$XFD$95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14" exp="area" ref3D="1" dr="$A$56:$XFD$57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undo index="6" exp="area" ref3D="1" dr="$A$56:$XFD$57" dn="Z_1A52382B_3765_4E8C_903F_6B8919B7242E_.wvu.Rows" sId="3"/>
  </rrc>
  <rcc rId="56903" sId="3">
    <oc r="A55">
      <v>1140600000</v>
    </oc>
    <nc r="A55">
      <v>1140601000</v>
    </nc>
  </rcc>
  <rcc rId="56904" sId="3">
    <oc r="B55" t="inlineStr">
      <is>
        <t>Доходы от продажи земли</t>
      </is>
    </oc>
    <nc r="B55" t="inlineStr">
      <is>
        <t>Доходы от продажи земельных участков, госуд.соб.на которые не разграничена</t>
      </is>
    </nc>
  </rcc>
  <rcc rId="56905" sId="3" numFmtId="4">
    <oc r="C55">
      <v>8000</v>
    </oc>
    <nc r="C55">
      <v>7300</v>
    </nc>
  </rcc>
  <rcc rId="56906" sId="3" numFmtId="4">
    <oc r="D55">
      <v>11484.0101</v>
    </oc>
    <nc r="D55">
      <v>11736.15495</v>
    </nc>
  </rcc>
  <rcc rId="56907" sId="3" numFmtId="4">
    <nc r="C56">
      <v>700</v>
    </nc>
  </rcc>
  <rcc rId="56908" sId="3" numFmtId="4">
    <nc r="D56">
      <v>215.68370999999999</v>
    </nc>
  </rcc>
  <rcc rId="56909" sId="3">
    <nc r="E56">
      <f>SUM(D56/C56*100)</f>
    </nc>
  </rcc>
  <rcc rId="56910" sId="3">
    <nc r="B56" t="inlineStr">
      <is>
        <t>Доходы от продажи земельных участков, госуд.соб.на которые разграничена</t>
      </is>
    </nc>
  </rcc>
  <rcc rId="56911" sId="3">
    <nc r="A56">
      <v>1140602000</v>
    </nc>
  </rcc>
  <rcc rId="56912" sId="3">
    <oc r="C53">
      <f>C54+C55</f>
    </oc>
    <nc r="C53">
      <f>C54+C55+C56</f>
    </nc>
  </rcc>
  <rcc rId="56913" sId="3" odxf="1" dxf="1">
    <oc r="D53">
      <f>D54+D55</f>
    </oc>
    <nc r="D53">
      <f>D54+D55+D56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56914" sId="3" numFmtId="4">
    <oc r="D60">
      <v>574.47628999999995</v>
    </oc>
    <nc r="D60">
      <v>667.91264000000001</v>
    </nc>
  </rcc>
  <rcc rId="56915" sId="3" numFmtId="4">
    <oc r="D61">
      <v>105.1302</v>
    </oc>
    <nc r="D61">
      <v>150.26551000000001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fmt sheetId="3" sqref="D190">
    <dxf>
      <alignment vertical="bottom" readingOrder="0"/>
    </dxf>
  </rfmt>
  <rfmt sheetId="3" sqref="C190">
    <dxf>
      <alignment vertical="bottom" readingOrder="0"/>
    </dxf>
  </rfmt>
  <rfmt sheetId="3" sqref="C186:E186">
    <dxf>
      <alignment vertical="bottom" readingOrder="0"/>
    </dxf>
  </rfmt>
  <rfmt sheetId="3" sqref="C185:E185">
    <dxf>
      <alignment vertical="bottom" readingOrder="0"/>
    </dxf>
  </rfmt>
  <rfmt sheetId="3" sqref="C175:F184">
    <dxf>
      <alignment vertical="bottom" readingOrder="0"/>
    </dxf>
  </rfmt>
  <rfmt sheetId="3" sqref="C168:D171">
    <dxf>
      <alignment vertical="bottom" readingOrder="0"/>
    </dxf>
  </rfmt>
  <rfmt sheetId="3" sqref="C141:D149">
    <dxf>
      <alignment vertical="bottom" readingOrder="0"/>
    </dxf>
  </rfmt>
  <rfmt sheetId="3" sqref="C128:D138">
    <dxf>
      <alignment vertical="bottom" readingOrder="0"/>
    </dxf>
  </rfmt>
  <rfmt sheetId="3" sqref="C110:E121">
    <dxf>
      <alignment vertical="bottom" readingOrder="0"/>
    </dxf>
  </rfmt>
  <rfmt sheetId="3" sqref="C122:D122">
    <dxf>
      <alignment vertical="bottom" readingOrder="0"/>
    </dxf>
  </rfmt>
  <rfmt sheetId="3" sqref="C100:D105">
    <dxf>
      <alignment vertical="bottom" readingOrder="0"/>
    </dxf>
  </rfmt>
  <rfmt sheetId="3" sqref="C107:D107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60132" sId="3" numFmtId="4">
    <oc r="F7">
      <v>122421.22305</v>
    </oc>
    <nc r="F7">
      <v>138260.69631</v>
    </nc>
  </rcc>
  <rcc rId="60133" sId="3" numFmtId="4">
    <oc r="F9">
      <v>7929.5248499999998</v>
    </oc>
    <nc r="F9">
      <v>8820.2652999999991</v>
    </nc>
  </rcc>
  <rcc rId="60134" sId="3" numFmtId="4">
    <oc r="F10">
      <v>44.485579999999999</v>
    </oc>
    <nc r="F10">
      <v>48.789650000000002</v>
    </nc>
  </rcc>
  <rcc rId="60135" sId="3" numFmtId="4">
    <oc r="F11">
      <v>9009.2178999999996</v>
    </oc>
    <nc r="F11">
      <v>9817.7894799999995</v>
    </nc>
  </rcc>
  <rcc rId="60136" sId="3" numFmtId="4">
    <oc r="F12">
      <v>-916.99338</v>
    </oc>
    <nc r="F12">
      <v>-1034.4582800000001</v>
    </nc>
  </rcc>
  <rcc rId="60137" sId="3" numFmtId="4">
    <oc r="F14">
      <v>16441.826079999999</v>
    </oc>
    <nc r="F14">
      <v>17378.436099999999</v>
    </nc>
  </rcc>
  <rcc rId="60138" sId="3" numFmtId="4">
    <oc r="F15">
      <v>60.823529999999998</v>
    </oc>
    <nc r="F15">
      <v>58.375079999999997</v>
    </nc>
  </rcc>
  <rcc rId="60139" sId="3" numFmtId="4">
    <oc r="F17">
      <v>1628.7789399999999</v>
    </oc>
    <nc r="F17">
      <v>1697.0770600000001</v>
    </nc>
  </rcc>
  <rcc rId="60140" sId="3" numFmtId="4">
    <oc r="F19">
      <v>2651.2793299999998</v>
    </oc>
    <nc r="F19">
      <v>4976.3540400000002</v>
    </nc>
  </rcc>
  <rcc rId="60141" sId="3" numFmtId="4">
    <oc r="F21">
      <v>186.05123</v>
    </oc>
    <nc r="F21">
      <v>199.91838000000001</v>
    </nc>
  </rcc>
  <rcc rId="60142" sId="3" numFmtId="4">
    <oc r="F22">
      <v>1152.5570499999999</v>
    </oc>
    <nc r="F22">
      <v>2121.4662800000001</v>
    </nc>
  </rcc>
  <rcc rId="60143" sId="3" numFmtId="4">
    <oc r="F24">
      <v>3645.90825</v>
    </oc>
    <nc r="F24">
      <v>3858.3181300000001</v>
    </nc>
  </rcc>
  <rcc rId="60144" sId="3" numFmtId="4">
    <oc r="F25">
      <v>5832.3012600000002</v>
    </oc>
    <nc r="F25">
      <v>9508.7946699999993</v>
    </nc>
  </rcc>
  <rcc rId="60145" sId="3" numFmtId="4">
    <oc r="F29">
      <v>2078.7988799999998</v>
    </oc>
    <nc r="F29">
      <v>2326.7337200000002</v>
    </nc>
  </rcc>
  <rcc rId="60146" sId="3" numFmtId="4">
    <oc r="F30">
      <v>55.19</v>
    </oc>
    <nc r="F30">
      <v>59.98</v>
    </nc>
  </rcc>
  <rcc rId="60147" sId="3" numFmtId="4">
    <oc r="F42">
      <v>2205.5276100000001</v>
    </oc>
    <nc r="F42">
      <v>2460.3092000000001</v>
    </nc>
  </rcc>
  <rcc rId="60148" sId="3" numFmtId="4">
    <oc r="F43">
      <v>483.85806000000002</v>
    </oc>
    <nc r="F43">
      <v>580.02473999999995</v>
    </nc>
  </rcc>
  <rcc rId="60149" sId="3" numFmtId="4">
    <oc r="F47">
      <v>446.87675999999999</v>
    </oc>
    <nc r="F47">
      <v>495.09607</v>
    </nc>
  </rcc>
  <rcc rId="60150" sId="3" numFmtId="4">
    <oc r="F41">
      <v>11436.451209999999</v>
    </oc>
    <nc r="F41">
      <v>8093.2185099999997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58893" sId="3" numFmtId="4">
    <oc r="D165">
      <v>5652.9589999999998</v>
    </oc>
    <nc r="D165">
      <v>5796.0339999999997</v>
    </nc>
  </rcc>
  <rcc rId="58894" sId="3" numFmtId="4">
    <oc r="D167">
      <v>4926.37</v>
    </oc>
    <nc r="D167">
      <v>5621.759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57963" sId="3" numFmtId="4">
    <oc r="F192">
      <v>384.49400000000003</v>
    </oc>
    <nc r="F192">
      <v>416.334</v>
    </nc>
  </rcc>
  <rcc rId="57964" sId="3" numFmtId="4">
    <oc r="F194">
      <v>4412.9120000000003</v>
    </oc>
    <nc r="F194">
      <v>4850.2370000000001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57881" sId="3" numFmtId="4">
    <oc r="F84">
      <v>26730.679550000001</v>
    </oc>
    <nc r="F84">
      <v>28895.892510000001</v>
    </nc>
  </rcc>
  <rcc rId="57882" sId="3" numFmtId="4">
    <oc r="F86">
      <v>3082.92857</v>
    </oc>
    <nc r="F86">
      <v>3615.0261799999998</v>
    </nc>
  </rcc>
  <rcc rId="57883" sId="3" numFmtId="4">
    <oc r="F89">
      <v>8452.2443899999998</v>
    </oc>
    <nc r="F89">
      <v>9491.0332299999991</v>
    </nc>
  </rcc>
  <rcc rId="57884" sId="3" numFmtId="4">
    <oc r="F92">
      <v>1053.6747800000001</v>
    </oc>
    <nc r="F92">
      <v>1238.9502399999999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58593" sId="3" numFmtId="4">
    <oc r="D140">
      <v>19063.644130000001</v>
    </oc>
    <nc r="D140">
      <v>29508.59791</v>
    </nc>
  </rcc>
  <rcc rId="58594" sId="3" numFmtId="4">
    <oc r="D154">
      <v>90413.112139999997</v>
    </oc>
    <nc r="D154">
      <v>99428.542140000005</v>
    </nc>
  </rcc>
  <rcc rId="58595" sId="3" numFmtId="4">
    <oc r="C158">
      <v>433613.40318000002</v>
    </oc>
    <nc r="C158">
      <v>434113.40318000002</v>
    </nc>
  </rcc>
  <rcc rId="58596" sId="3" numFmtId="4">
    <oc r="D158">
      <v>306835.06125999999</v>
    </oc>
    <nc r="D158">
      <v>360460.50556999998</v>
    </nc>
  </rcc>
  <rcc rId="58597" sId="3" numFmtId="4">
    <oc r="D163">
      <v>18263.407630000002</v>
    </oc>
    <nc r="D163">
      <v>19101.871630000001</v>
    </nc>
  </rcc>
  <rcc rId="58598" sId="3" numFmtId="4">
    <oc r="D169">
      <v>183.69919999999999</v>
    </oc>
    <nc r="D169">
      <v>225.69919999999999</v>
    </nc>
  </rcc>
  <rcc rId="58599" sId="3" numFmtId="4">
    <oc r="D170">
      <v>5815.1874900000003</v>
    </oc>
    <nc r="D170">
      <v>6708.5459199999996</v>
    </nc>
  </rcc>
  <rcc rId="58600" sId="3" numFmtId="4">
    <oc r="D173">
      <v>43057.617709999999</v>
    </oc>
    <nc r="D173">
      <v>48797.842149999997</v>
    </nc>
  </rcc>
  <rcc rId="58601" sId="3" numFmtId="4">
    <oc r="D179">
      <v>1156.0813700000001</v>
    </oc>
    <nc r="D179">
      <v>1172.7047700000001</v>
    </nc>
  </rcc>
  <rcc rId="58602" sId="3" numFmtId="4">
    <oc r="C182">
      <v>11051.56806</v>
    </oc>
    <nc r="C182">
      <v>10922.692709999999</v>
    </nc>
  </rcc>
  <rcc rId="58603" sId="3" numFmtId="4">
    <oc r="D182">
      <v>6580.2015799999999</v>
    </oc>
    <nc r="D182">
      <v>7364.9759299999996</v>
    </nc>
  </rcc>
  <rcc rId="58604" sId="3" numFmtId="4">
    <oc r="C186">
      <v>54058.711600000002</v>
    </oc>
    <nc r="C186">
      <v>58110.154600000002</v>
    </nc>
  </rcc>
  <rcc rId="58605" sId="3" numFmtId="4">
    <oc r="D186">
      <v>20821.268459999999</v>
    </oc>
    <nc r="D186">
      <v>24311.425999999999</v>
    </nc>
  </rcc>
  <rcc rId="58606" sId="3" numFmtId="4">
    <oc r="D190">
      <v>47.350580000000001</v>
    </oc>
    <nc r="D190">
      <v>51.40231</v>
    </nc>
  </rcc>
  <rcc rId="58607" sId="3" numFmtId="4">
    <oc r="D192">
      <v>650.83749999999998</v>
    </oc>
    <nc r="D192">
      <v>786.08079999999995</v>
    </nc>
  </rcc>
  <rcc rId="58608" sId="3" numFmtId="4">
    <oc r="D194">
      <v>6988.1326799999997</v>
    </oc>
    <nc r="D194">
      <v>7395.0006800000001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c rId="58335" sId="3" numFmtId="4">
    <oc r="F41">
      <v>9082.5700300000008</v>
    </oc>
    <nc r="F41">
      <v>6815.9333800000004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60892" sId="3" numFmtId="4">
    <oc r="D175">
      <v>0</v>
    </oc>
    <nc r="D175">
      <v>205.35</v>
    </nc>
  </rcc>
  <rcc rId="60893" sId="3" numFmtId="4">
    <oc r="C176">
      <v>7096.7380000000003</v>
    </oc>
    <nc r="C176">
      <v>7732.3899600000004</v>
    </nc>
  </rcc>
  <rcc rId="60894" sId="3" numFmtId="4">
    <oc r="D176">
      <v>3785.88294</v>
    </oc>
    <nc r="D176">
      <v>4010.3269399999999</v>
    </nc>
  </rcc>
  <rcc rId="60895" sId="3" numFmtId="4">
    <oc r="C178">
      <v>1373.9469999999999</v>
    </oc>
    <nc r="C178">
      <v>1552.93381</v>
    </nc>
  </rcc>
  <rcc rId="60896" sId="3" numFmtId="4">
    <oc r="D178">
      <v>1356</v>
    </oc>
    <nc r="D178">
      <v>1413.5338099999999</v>
    </nc>
  </rcc>
  <rcc rId="60897" sId="3" numFmtId="4">
    <oc r="C181">
      <v>1420.8</v>
    </oc>
    <nc r="C181">
      <v>1789.3</v>
    </nc>
  </rcc>
  <rcc rId="60898" sId="3" numFmtId="4">
    <oc r="D181">
      <v>1196.3947700000001</v>
    </oc>
    <nc r="D181">
      <v>1460.5779700000001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59685" sId="3" numFmtId="4">
    <oc r="D128">
      <v>455.72230000000002</v>
    </oc>
    <nc r="D128">
      <v>491.14997</v>
    </nc>
  </rcc>
  <rcc rId="59686" sId="3" numFmtId="4">
    <oc r="D133">
      <v>463.40573000000001</v>
    </oc>
    <nc r="D133">
      <v>995.48089000000004</v>
    </nc>
  </rcc>
  <rcc rId="59687" sId="3" numFmtId="4">
    <oc r="D135">
      <v>12453.55127</v>
    </oc>
    <nc r="D135">
      <v>14267.94801</v>
    </nc>
  </rcc>
  <rcc rId="59688" sId="3" numFmtId="4">
    <oc r="D136">
      <v>4357.4166599999999</v>
    </oc>
    <nc r="D136">
      <v>4617.9300199999998</v>
    </nc>
  </rcc>
  <rcc rId="59689" sId="3" numFmtId="4">
    <oc r="D139">
      <v>34771.066079999997</v>
    </oc>
    <nc r="D139">
      <v>40402.181669999998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58561" sId="3" numFmtId="4">
    <oc r="D118">
      <v>1637.79701</v>
    </oc>
    <nc r="D118">
      <v>2205.8405600000001</v>
    </nc>
  </rcc>
  <rcc rId="58562" sId="3" numFmtId="4">
    <oc r="C132">
      <v>153827.84849</v>
    </oc>
    <nc r="C132">
      <v>151261.42962000001</v>
    </nc>
  </rcc>
  <rcc rId="58563" sId="3" numFmtId="4">
    <oc r="D132">
      <v>36273.419569999998</v>
    </oc>
    <nc r="D132">
      <v>63726.122539999997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58111" sId="3">
    <oc r="G32">
      <f>SUM(D32/F32*100)</f>
    </oc>
    <nc r="G32"/>
  </rcc>
  <rcc rId="58112" sId="3">
    <oc r="G31">
      <f>SUM(D31/F31*100)</f>
    </oc>
    <nc r="G31"/>
  </rcc>
  <rcc rId="58113" sId="3">
    <oc r="E31">
      <f>SUM(D31/C31*100)</f>
    </oc>
    <nc r="E31"/>
  </rcc>
  <rcc rId="58114" sId="3">
    <oc r="E39">
      <f>SUM(D39/C39*100)</f>
    </oc>
    <nc r="E39"/>
  </rcc>
  <rcc rId="58115" sId="3">
    <oc r="E40">
      <f>SUM(D40/C40*100)</f>
    </oc>
    <nc r="E40"/>
  </rcc>
  <rcc rId="58116" sId="3">
    <oc r="G40">
      <f>SUM(D40/F40*100)</f>
    </oc>
    <nc r="G40"/>
  </rcc>
  <rcc rId="58117" sId="3">
    <oc r="E44">
      <f>SUM(D44/C44*100)</f>
    </oc>
    <nc r="E44"/>
  </rcc>
  <rcc rId="58118" sId="3">
    <oc r="G44">
      <f>SUM(D44/F44*100)</f>
    </oc>
    <nc r="G44"/>
  </rcc>
  <rcc rId="58119" sId="3">
    <oc r="G46">
      <f>SUM(D46/F46*100)</f>
    </oc>
    <nc r="G46"/>
  </rcc>
  <rcc rId="58120" sId="3">
    <oc r="E58">
      <f>SUM(D58/C58*100)</f>
    </oc>
    <nc r="E58"/>
  </rcc>
  <rcc rId="58121" sId="3">
    <oc r="G58">
      <f>SUM(D58/F58*100)</f>
    </oc>
    <nc r="G58"/>
  </rcc>
  <rcc rId="58122" sId="3">
    <oc r="E57">
      <f>SUM(D57/C57*100)</f>
    </oc>
    <nc r="E57"/>
  </rcc>
  <rcc rId="58123" sId="3">
    <oc r="G57">
      <f>SUM(D57/F57*100)</f>
    </oc>
    <nc r="G57"/>
  </rcc>
  <rcc rId="58124" sId="3">
    <oc r="G88">
      <f>SUM(D88/F88*100)</f>
    </oc>
    <nc r="G8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rc rId="60523" sId="3" ref="A157:XFD157" action="insertRow"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0" exp="area" ref3D="1" dr="$A$203:$XFD$203" dn="Z_61528DAC_5C4C_48F4_ADE2_8A724B05A086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</rrc>
  <rcc rId="60524" sId="3">
    <nc r="A157" t="inlineStr">
      <is>
        <t>Ц71</t>
      </is>
    </nc>
  </rcc>
  <rcc rId="60525" sId="3" xfDxf="1" s="1" dxf="1">
    <nc r="B157" t="inlineStr">
      <is>
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0526" sId="3" numFmtId="4">
    <nc r="C157">
      <v>1820</v>
    </nc>
  </rcc>
  <rcc rId="60527" sId="3" numFmtId="4">
    <nc r="D15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fmt sheetId="3" sqref="D154">
    <dxf>
      <numFmt numFmtId="3" formatCode="#,##0"/>
    </dxf>
  </rfmt>
  <rfmt sheetId="3" sqref="D203">
    <dxf>
      <numFmt numFmtId="186" formatCode="#,##0.0000"/>
    </dxf>
  </rfmt>
  <rfmt sheetId="3" sqref="D203">
    <dxf>
      <numFmt numFmtId="187" formatCode="#,##0.000"/>
    </dxf>
  </rfmt>
  <rfmt sheetId="3" sqref="D203">
    <dxf>
      <numFmt numFmtId="4" formatCode="#,##0.00"/>
    </dxf>
  </rfmt>
  <rfmt sheetId="3" sqref="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cc rId="58924" sId="3" numFmtId="4">
    <oc r="D174">
      <v>2288.2287799999999</v>
    </oc>
    <nc r="D174">
      <v>3558.3582200000001</v>
    </nc>
  </rcc>
  <rcc rId="58925" sId="3" numFmtId="4">
    <oc r="D175">
      <v>0</v>
    </oc>
    <nc r="D175">
      <v>201.69499999999999</v>
    </nc>
  </rcc>
  <rcc rId="58926" sId="3" numFmtId="4">
    <oc r="D176">
      <v>556</v>
    </oc>
    <nc r="D176">
      <v>1356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fmt sheetId="3" sqref="F118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59720" sId="3" numFmtId="4">
    <oc r="D142">
      <v>4428.9659799999999</v>
    </oc>
    <nc r="D142">
      <v>5095.3317100000004</v>
    </nc>
  </rcc>
  <rcc rId="59721" sId="3" numFmtId="4">
    <oc r="D143">
      <v>9127.2214299999996</v>
    </oc>
    <nc r="D143">
      <v>13691.51982</v>
    </nc>
  </rcc>
  <rcc rId="59722" sId="3" numFmtId="4">
    <oc r="D144">
      <v>4926.0662899999998</v>
    </oc>
    <nc r="D144">
      <v>5245.9690799999998</v>
    </nc>
  </rcc>
  <rcc rId="59723" sId="3" numFmtId="4">
    <oc r="D145">
      <v>4753.8290500000003</v>
    </oc>
    <nc r="D145">
      <v>5528.6878800000004</v>
    </nc>
  </rcc>
  <rcc rId="59724" sId="3" numFmtId="4">
    <oc r="D147">
      <v>6272.5151599999999</v>
    </oc>
    <nc r="D147">
      <v>9109.2711600000002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59333" sId="3" numFmtId="4">
    <oc r="F7">
      <v>108096.75606</v>
    </oc>
    <nc r="F7">
      <v>122421.22305</v>
    </nc>
  </rcc>
  <rcc rId="59334" sId="3" numFmtId="4">
    <oc r="F9">
      <v>7010.81077</v>
    </oc>
    <nc r="F9">
      <v>7929.5248499999998</v>
    </nc>
  </rcc>
  <rcc rId="59335" sId="3" numFmtId="4">
    <oc r="F10">
      <v>39.661099999999998</v>
    </oc>
    <nc r="F10">
      <v>44.485579999999999</v>
    </nc>
  </rcc>
  <rcc rId="59336" sId="3" numFmtId="4">
    <oc r="F11">
      <v>8070.6241799999998</v>
    </oc>
    <nc r="F11">
      <v>9009.2178999999996</v>
    </nc>
  </rcc>
  <rcc rId="59337" sId="3" numFmtId="4">
    <oc r="F12">
      <v>-782.62037999999995</v>
    </oc>
    <nc r="F12">
      <v>-916.99338</v>
    </nc>
  </rcc>
  <rcc rId="59338" sId="3" numFmtId="4">
    <oc r="F14">
      <v>12312.92352</v>
    </oc>
    <nc r="F14">
      <v>16441.826079999999</v>
    </nc>
  </rcc>
  <rcc rId="59339" sId="3" numFmtId="4">
    <oc r="F15">
      <v>42.057169999999999</v>
    </oc>
    <nc r="F15">
      <v>60.823529999999998</v>
    </nc>
  </rcc>
  <rcc rId="59340" sId="3" numFmtId="4">
    <oc r="F17">
      <v>1564.18923</v>
    </oc>
    <nc r="F17">
      <v>1628.7789399999999</v>
    </nc>
  </rcc>
  <rcc rId="59341" sId="3" numFmtId="4">
    <oc r="F19">
      <v>1442.2899299999999</v>
    </oc>
    <nc r="F19">
      <v>2651.2793299999998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cc rId="59108" sId="3" numFmtId="4">
    <oc r="F77">
      <v>-10317.289699999999</v>
    </oc>
    <nc r="F77">
      <v>-10214.6</v>
    </nc>
  </rcc>
  <rfmt sheetId="3" sqref="B102:B105" start="0" length="2147483647">
    <dxf>
      <font>
        <i/>
      </font>
    </dxf>
  </rfmt>
  <rfmt sheetId="3" sqref="B107" start="0" length="2147483647">
    <dxf>
      <font>
        <i/>
      </font>
    </dxf>
  </rfmt>
  <rfmt sheetId="3" sqref="B101" start="0" length="2147483647">
    <dxf>
      <font>
        <sz val="18"/>
      </font>
    </dxf>
  </rfmt>
  <rfmt sheetId="3" sqref="B9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18" start="0" length="2147483647">
    <dxf>
      <font>
        <sz val="18"/>
      </font>
    </dxf>
  </rfmt>
  <rfmt sheetId="3" sqref="B149" start="0" length="2147483647">
    <dxf>
      <font>
        <sz val="18"/>
      </font>
    </dxf>
  </rfmt>
  <rfmt sheetId="3" sqref="A149" start="0" length="2147483647">
    <dxf>
      <font>
        <sz val="18"/>
      </font>
    </dxf>
  </rfmt>
  <rfmt sheetId="3" sqref="B151" start="0" length="2147483647">
    <dxf>
      <font>
        <sz val="18"/>
      </font>
    </dxf>
  </rfmt>
  <rfmt sheetId="3" sqref="B152" start="0" length="2147483647">
    <dxf>
      <font>
        <sz val="18"/>
      </font>
    </dxf>
  </rfmt>
  <rfmt sheetId="3" sqref="A151:A152" start="0" length="2147483647">
    <dxf>
      <font>
        <sz val="18"/>
      </font>
    </dxf>
  </rfmt>
  <rfmt sheetId="3" sqref="B168:B170" start="0" length="2147483647">
    <dxf>
      <font>
        <sz val="18"/>
      </font>
    </dxf>
  </rfmt>
  <rfmt sheetId="3" sqref="B173" start="0" length="2147483647">
    <dxf>
      <font>
        <sz val="18"/>
      </font>
    </dxf>
  </rfmt>
  <rfmt sheetId="3" sqref="A173" start="0" length="2147483647">
    <dxf>
      <font>
        <sz val="18"/>
      </font>
    </dxf>
  </rfmt>
  <rfmt sheetId="3" sqref="A168:A170" start="0" length="2147483647">
    <dxf>
      <font>
        <sz val="18"/>
      </font>
    </dxf>
  </rfmt>
  <rfmt sheetId="3" sqref="A190:B190" start="0" length="2147483647">
    <dxf>
      <font>
        <sz val="18"/>
      </font>
    </dxf>
  </rfmt>
  <rfmt sheetId="3" sqref="A186:B186" start="0" length="2147483647">
    <dxf>
      <font>
        <sz val="18"/>
      </font>
    </dxf>
  </rfmt>
  <rfmt sheetId="3" sqref="A181:B182" start="0" length="2147483647">
    <dxf>
      <font>
        <sz val="18"/>
      </font>
    </dxf>
  </rfmt>
  <rfmt sheetId="3" sqref="A194:B194" start="0" length="2147483647">
    <dxf>
      <font>
        <sz val="18"/>
      </font>
    </dxf>
  </rfmt>
  <rfmt sheetId="3" sqref="A192:B192" start="0" length="2147483647">
    <dxf>
      <font>
        <sz val="18"/>
      </font>
    </dxf>
  </rfmt>
  <rfmt sheetId="3" sqref="A197:B198" start="0" length="2147483647">
    <dxf>
      <font>
        <sz val="18"/>
      </font>
    </dxf>
  </rfmt>
  <rfmt sheetId="3" sqref="A200:B200" start="0" length="2147483647">
    <dxf>
      <font>
        <sz val="18"/>
      </font>
    </dxf>
  </rfmt>
  <rfmt sheetId="3" sqref="A202:B202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.xml><?xml version="1.0" encoding="utf-8"?>
<revisions xmlns="http://schemas.openxmlformats.org/spreadsheetml/2006/main" xmlns:r="http://schemas.openxmlformats.org/officeDocument/2006/relationships">
  <rcc rId="58956" sId="3" numFmtId="4">
    <oc r="C183">
      <v>1365.80231</v>
    </oc>
    <nc r="C183">
      <v>1155.1467500000001</v>
    </nc>
  </rcc>
  <rcc rId="58957" sId="3" numFmtId="4">
    <oc r="C185">
      <v>179.26575</v>
    </oc>
    <nc r="C185">
      <v>246.04596000000001</v>
    </nc>
  </rcc>
  <rcc rId="58958" sId="3" numFmtId="4">
    <oc r="D185">
      <v>140.45520999999999</v>
    </oc>
    <nc r="D185">
      <v>222.01906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58791" sId="3" numFmtId="4">
    <oc r="D120">
      <v>493.4</v>
    </oc>
    <nc r="D120">
      <v>495.9</v>
    </nc>
  </rcc>
  <rcc rId="58792" sId="3" numFmtId="4">
    <oc r="D121">
      <v>10.4</v>
    </oc>
    <nc r="D121">
      <v>210.4</v>
    </nc>
  </rcc>
  <rcc rId="58793" sId="3" numFmtId="4">
    <oc r="D125">
      <v>0</v>
    </oc>
    <nc r="D125">
      <v>365.54354999999998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58394" sId="3" numFmtId="4">
    <oc r="F83">
      <v>0</v>
    </oc>
    <nc r="F83">
      <v>3</v>
    </nc>
  </rcc>
  <rcc rId="58395" sId="3" numFmtId="4">
    <oc r="F84">
      <v>33108.756240000002</v>
    </oc>
    <nc r="F84">
      <v>36968.062440000002</v>
    </nc>
  </rcc>
  <rcc rId="58396" sId="3" numFmtId="4">
    <oc r="F86">
      <v>3615.0261799999998</v>
    </oc>
    <nc r="F86">
      <v>3957.9607099999998</v>
    </nc>
  </rcc>
  <rcc rId="58397" sId="3" numFmtId="4">
    <oc r="F89">
      <v>9491.0332299999991</v>
    </oc>
    <nc r="F89">
      <v>10238.26023</v>
    </nc>
  </rcc>
  <rcc rId="58398" sId="3" numFmtId="4">
    <oc r="F92">
      <v>1238.9502399999999</v>
    </oc>
    <nc r="F92">
      <v>1406.46984</v>
    </nc>
  </rcc>
  <rcc rId="58399" sId="3" numFmtId="4">
    <oc r="F94">
      <v>822.11086999999998</v>
    </oc>
    <nc r="F94">
      <v>982.4</v>
    </nc>
  </rcc>
  <rcc rId="58400" sId="3" numFmtId="4">
    <oc r="F95">
      <v>2059.4174400000002</v>
    </oc>
    <nc r="F95">
      <v>2371.0542999999998</v>
    </nc>
  </rcc>
  <rcc rId="58401" sId="3" numFmtId="4">
    <oc r="F96">
      <v>396.89395000000002</v>
    </oc>
    <nc r="F96">
      <v>412.91395</v>
    </nc>
  </rcc>
  <rcc rId="58402" sId="3" numFmtId="4">
    <oc r="F97">
      <v>446.20499999999998</v>
    </oc>
    <nc r="F97">
      <v>514.65499999999997</v>
    </nc>
  </rcc>
  <rcc rId="58403" sId="3" numFmtId="4">
    <oc r="F99">
      <v>113.625</v>
    </oc>
    <nc r="F99">
      <v>142.36799999999999</v>
    </nc>
  </rcc>
  <rcc rId="58404" sId="3" numFmtId="4">
    <oc r="F101">
      <v>102.9315</v>
    </oc>
    <nc r="F101">
      <v>258.43150000000003</v>
    </nc>
  </rcc>
  <rcc rId="58405" sId="3" numFmtId="4">
    <oc r="F106">
      <v>446.65273999999999</v>
    </oc>
    <nc r="F106">
      <v>506.65273999999999</v>
    </nc>
  </rcc>
  <rcc rId="58406" sId="3" numFmtId="4">
    <oc r="F108">
      <v>66436.191300000006</v>
    </oc>
    <nc r="F108">
      <v>93712.653919999997</v>
    </nc>
  </rcc>
  <rcc rId="58407" sId="3" numFmtId="4">
    <oc r="F118">
      <v>2200.0097099999998</v>
    </oc>
    <nc r="F118">
      <v>2691.06324</v>
    </nc>
  </rcc>
  <rcc rId="58408" sId="3" numFmtId="4">
    <oc r="F127">
      <v>4451.3663100000003</v>
    </oc>
    <nc r="F127">
      <v>6623.9861499999997</v>
    </nc>
  </rcc>
  <rcc rId="58409" sId="3" numFmtId="4">
    <oc r="F126">
      <v>66688.275510000007</v>
    </oc>
    <nc r="F126">
      <f>SUM(F127+F132+F140)</f>
    </nc>
  </rcc>
  <rcc rId="58410" sId="3" numFmtId="4">
    <oc r="F132">
      <v>30213.818159999999</v>
    </oc>
    <nc r="F132">
      <v>41540.670819999999</v>
    </nc>
  </rcc>
  <rcc rId="58411" sId="3" numFmtId="4">
    <oc r="F140">
      <v>29884.687720000002</v>
    </oc>
    <nc r="F140">
      <v>37545.651360000003</v>
    </nc>
  </rcc>
  <rcc rId="58412" sId="3" numFmtId="4">
    <oc r="F154">
      <v>77496.053</v>
    </oc>
    <nc r="F154">
      <v>87792.846609999993</v>
    </nc>
  </rcc>
  <rcc rId="58413" sId="3" numFmtId="4">
    <oc r="F158">
      <v>278913.47605</v>
    </oc>
    <nc r="F158">
      <v>304018.07328999997</v>
    </nc>
  </rcc>
  <rcc rId="58414" sId="3" numFmtId="4">
    <oc r="F163">
      <v>16702.548050000001</v>
    </oc>
    <nc r="F163">
      <v>18291.90062</v>
    </nc>
  </rcc>
  <rcc rId="58415" sId="3" numFmtId="4">
    <oc r="F169">
      <v>2912.7591000000002</v>
    </oc>
    <nc r="F169">
      <v>3063.4191000000001</v>
    </nc>
  </rcc>
  <rcc rId="58416" sId="3" numFmtId="4">
    <oc r="F170">
      <v>1790.06576</v>
    </oc>
    <nc r="F170">
      <v>2058.1767799999998</v>
    </nc>
  </rcc>
  <rcc rId="58417" sId="3" numFmtId="4">
    <oc r="F173">
      <v>37286.515299999999</v>
    </oc>
    <nc r="F173">
      <v>45114.987789999999</v>
    </nc>
  </rcc>
  <rcc rId="58418" sId="3" numFmtId="4">
    <oc r="F179">
      <v>1082.9788100000001</v>
    </oc>
    <nc r="F179">
      <v>1085.3788099999999</v>
    </nc>
  </rcc>
  <rcc rId="58419" sId="3" numFmtId="4">
    <oc r="F181">
      <v>8.3932300000000009</v>
    </oc>
    <nc r="F181">
      <v>11.143509999999999</v>
    </nc>
  </rcc>
  <rcc rId="58420" sId="3" numFmtId="4">
    <oc r="F182">
      <v>5939.1380900000004</v>
    </oc>
    <nc r="F182">
      <v>6492.4912999999997</v>
    </nc>
  </rcc>
  <rcc rId="58421" sId="3" numFmtId="4">
    <oc r="F186">
      <v>37134.707999999999</v>
    </oc>
    <nc r="F186">
      <v>39449.703840000002</v>
    </nc>
  </rcc>
  <rcc rId="58422" sId="3" numFmtId="4">
    <oc r="F190">
      <v>281.31751000000003</v>
    </oc>
    <nc r="F190">
      <v>292.55473000000001</v>
    </nc>
  </rcc>
  <rcc rId="58423" sId="3" numFmtId="4">
    <oc r="F192">
      <v>416.334</v>
    </oc>
    <nc r="F192">
      <v>507.32900000000001</v>
    </nc>
  </rcc>
  <rcc rId="58424" sId="3" numFmtId="4">
    <oc r="F194">
      <v>4850.2370000000001</v>
    </oc>
    <nc r="F194">
      <v>5337.5619999999999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2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57427" sId="3" numFmtId="4">
    <oc r="D174">
      <v>424.73817000000003</v>
    </oc>
    <nc r="D174">
      <v>2288.2287799999999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7113" sId="3" numFmtId="4">
    <oc r="D120">
      <v>477.84</v>
    </oc>
    <nc r="D120">
      <v>493.4</v>
    </nc>
  </rcc>
  <rcc rId="57114" sId="3" numFmtId="4">
    <oc r="D121">
      <v>0</v>
    </oc>
    <nc r="D121">
      <v>10.4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56945" sId="3" numFmtId="4">
    <oc r="D66">
      <v>22.949570000000001</v>
    </oc>
    <nc r="D66">
      <v>42.252000000000002</v>
    </nc>
  </rcc>
  <rcc rId="56946" sId="3" numFmtId="4">
    <oc r="D67">
      <v>7519.05105</v>
    </oc>
    <nc r="D67">
      <v>9037.5228800000004</v>
    </nc>
  </rcc>
  <rcc rId="56947" sId="3" numFmtId="4">
    <oc r="D70">
      <v>74900.600000000006</v>
    </oc>
    <nc r="D70">
      <v>83158.100000000006</v>
    </nc>
  </rcc>
  <rcc rId="56948" sId="3" numFmtId="4">
    <oc r="C72">
      <v>239694.56964</v>
    </oc>
    <nc r="C72">
      <v>241298.10376</v>
    </nc>
  </rcc>
  <rcc rId="56949" sId="3" numFmtId="4">
    <oc r="D72">
      <v>93943.25808</v>
    </oc>
    <nc r="D72">
      <v>118545.27701999999</v>
    </nc>
  </rcc>
  <rcc rId="56950" sId="3" numFmtId="4">
    <oc r="C73">
      <v>467448.54499999998</v>
    </oc>
    <nc r="C73">
      <v>470284.26799999998</v>
    </nc>
  </rcc>
  <rcc rId="56951" sId="3" numFmtId="4">
    <oc r="D73">
      <v>290887.91282000003</v>
    </oc>
    <nc r="D73">
      <v>325605.75894000003</v>
    </nc>
  </rcc>
  <rcc rId="56952" sId="3" numFmtId="4">
    <oc r="C74">
      <v>31756.335340000001</v>
    </oc>
    <nc r="C74">
      <v>31976.335340000001</v>
    </nc>
  </rcc>
  <rcc rId="56953" sId="3" numFmtId="4">
    <oc r="D74">
      <v>21397.961579999999</v>
    </oc>
    <nc r="D74">
      <v>23174.50835</v>
    </nc>
  </rcc>
  <rcc rId="56954" sId="3" numFmtId="4">
    <oc r="D29">
      <v>1373.54997</v>
    </oc>
    <nc r="D29">
      <v>1343.0199700000001</v>
    </nc>
  </rcc>
  <rcc rId="56955" sId="3" numFmtId="4">
    <oc r="C84">
      <v>70582.684399999998</v>
    </oc>
    <nc r="C84">
      <v>70802.684399999998</v>
    </nc>
  </rcc>
  <rcc rId="56956" sId="3" numFmtId="4">
    <oc r="D84">
      <v>32451.274860000001</v>
    </oc>
    <nc r="D84">
      <v>40796.399870000001</v>
    </nc>
  </rcc>
  <rcc rId="56957" sId="3" numFmtId="4">
    <oc r="D86">
      <v>3863.0848299999998</v>
    </oc>
    <nc r="D86">
      <v>4550.9662200000002</v>
    </nc>
  </rcc>
  <rcc rId="56958" sId="3" numFmtId="4">
    <nc r="D87">
      <v>11.14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c rId="60181" sId="3" numFmtId="4">
    <oc r="F51">
      <v>875.35</v>
    </oc>
    <nc r="F51">
      <v>1024.4771699999999</v>
    </nc>
  </rcc>
  <rcc rId="60182" sId="3" numFmtId="4">
    <oc r="F54">
      <v>2286.2368000000001</v>
    </oc>
    <nc r="F54">
      <v>2298.9167000000002</v>
    </nc>
  </rcc>
  <rcc rId="60183" sId="3" numFmtId="4">
    <oc r="F55">
      <v>2725.5262400000001</v>
    </oc>
    <nc r="F55">
      <v>7642.2470800000001</v>
    </nc>
  </rcc>
  <rcc rId="60184" sId="3" numFmtId="4">
    <oc r="F56">
      <v>761.70399999999995</v>
    </oc>
    <nc r="F56">
      <v>768.30686000000003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57755" sId="3" numFmtId="4">
    <oc r="D152">
      <v>454.32675</v>
    </oc>
    <nc r="D152">
      <v>467.64774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60558" sId="3" numFmtId="4">
    <oc r="C102">
      <v>364.5</v>
    </oc>
    <nc r="C102">
      <v>543.20000000000005</v>
    </nc>
  </rcc>
  <rcc rId="60559" sId="3" numFmtId="4">
    <oc r="C103">
      <v>719.35500000000002</v>
    </oc>
    <nc r="C103">
      <v>447</v>
    </nc>
  </rcc>
  <rcc rId="60560" sId="3" numFmtId="4">
    <oc r="C104">
      <v>213.04398</v>
    </oc>
    <nc r="C104">
      <v>212.47678999999999</v>
    </nc>
  </rcc>
  <rcc rId="60561" sId="3" numFmtId="4">
    <oc r="C107">
      <v>1483.556</v>
    </oc>
    <nc r="C107">
      <v>1423.9270899999999</v>
    </nc>
  </rcc>
  <rcc rId="60562" sId="3" numFmtId="4">
    <oc r="D109">
      <v>16848.612440000001</v>
    </oc>
    <nc r="D109">
      <v>19868.074059999999</v>
    </nc>
  </rcc>
  <rcc rId="60563" sId="3" numFmtId="4">
    <oc r="C111">
      <v>11025.33433</v>
    </oc>
    <nc r="C111">
      <v>10008.35094</v>
    </nc>
  </rcc>
  <rcc rId="60564" sId="3" numFmtId="4">
    <oc r="D111">
      <v>1401.1086499999999</v>
    </oc>
    <nc r="D111">
      <v>1660.1086499999999</v>
    </nc>
  </rcc>
  <rcc rId="60565" sId="3" numFmtId="4">
    <oc r="C112">
      <v>17585.445</v>
    </oc>
    <nc r="C112">
      <v>17018.172040000001</v>
    </nc>
  </rcc>
  <rcc rId="60566" sId="3" numFmtId="4">
    <oc r="D113">
      <v>19642.456979999999</v>
    </oc>
    <nc r="D113">
      <v>19657.61349</v>
    </nc>
  </rcc>
  <rcc rId="60567" sId="3" numFmtId="4">
    <oc r="C114">
      <v>14992.563749999999</v>
    </oc>
    <nc r="C114">
      <v>15144.085489999999</v>
    </nc>
  </rcc>
  <rcc rId="60568" sId="3" numFmtId="4">
    <oc r="D114">
      <v>9563.1331599999994</v>
    </oc>
    <nc r="D114">
      <v>11193.733550000001</v>
    </nc>
  </rcc>
  <rcc rId="60569" sId="3" numFmtId="4">
    <oc r="C115">
      <v>6413.3062300000001</v>
    </oc>
    <nc r="C115">
      <v>8919.65344</v>
    </nc>
  </rcc>
  <rcc rId="60570" sId="3" numFmtId="4">
    <oc r="C117">
      <v>21505.376339999999</v>
    </oc>
    <nc r="C117">
      <v>22507.74454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c rId="60215" sId="3" numFmtId="4">
    <oc r="F60">
      <v>1092.69118</v>
    </oc>
    <nc r="F60">
      <v>1191.6848500000001</v>
    </nc>
  </rcc>
  <rcc rId="60216" sId="3" numFmtId="4">
    <oc r="F61">
      <v>518.32316000000003</v>
    </oc>
    <nc r="F61">
      <v>529.07169999999996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59884" sId="3" numFmtId="4">
    <oc r="D175">
      <v>3558.3582200000001</v>
    </oc>
    <nc r="D175">
      <v>3785.88294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57605" sId="3" numFmtId="4">
    <oc r="C187">
      <v>15819.655000000001</v>
    </oc>
    <nc r="C187">
      <v>15758.943600000001</v>
    </nc>
  </rcc>
  <rcc rId="57606" sId="3" numFmtId="4">
    <oc r="D187">
      <v>15576.655000000001</v>
    </oc>
    <nc r="D187">
      <v>15507</v>
    </nc>
  </rcc>
  <rcc rId="57607" sId="3" numFmtId="4">
    <oc r="C188">
      <v>20761.983</v>
    </oc>
    <nc r="C188">
      <v>23597.705999999998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c rId="59915" sId="3" numFmtId="4">
    <oc r="D185">
      <v>66.090230000000005</v>
    </oc>
    <nc r="D185">
      <v>84.868229999999997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59755" sId="3" numFmtId="4">
    <oc r="D156">
      <v>430.31950000000001</v>
    </oc>
    <nc r="D156">
      <v>968.68</v>
    </nc>
  </rcc>
  <rcc rId="59756" sId="3" numFmtId="4">
    <oc r="D157">
      <v>0</v>
    </oc>
    <nc r="D157">
      <v>60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60959" sId="3" numFmtId="4">
    <oc r="D186">
      <v>84.868229999999997</v>
    </oc>
    <nc r="D186">
      <v>105.45023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60601" sId="3" numFmtId="4">
    <oc r="C119">
      <v>1082</v>
    </oc>
    <nc r="C119">
      <v>164.77</v>
    </nc>
  </rcc>
  <rcc rId="60602" sId="3" numFmtId="4">
    <oc r="D120">
      <v>496.7</v>
    </oc>
    <nc r="D120">
      <v>495.9</v>
    </nc>
  </rcc>
  <rcc rId="60603" sId="3" numFmtId="4">
    <oc r="C121">
      <v>1162.184</v>
    </oc>
    <nc r="C121">
      <v>699.202</v>
    </nc>
  </rcc>
  <rcc rId="60604" sId="3" numFmtId="4">
    <oc r="D121">
      <v>409.2</v>
    </oc>
    <nc r="D121">
      <v>564.005</v>
    </nc>
  </rcc>
  <rcc rId="60605" sId="3" numFmtId="4">
    <oc r="C122">
      <v>4669.3999999999996</v>
    </oc>
    <nc r="C122">
      <v>0</v>
    </nc>
  </rcc>
  <rcc rId="60606" sId="3" numFmtId="4">
    <oc r="C123">
      <v>280</v>
    </oc>
    <nc r="C123">
      <v>402.76100000000002</v>
    </nc>
  </rcc>
  <rcc rId="60607" sId="3" numFmtId="4">
    <oc r="D123">
      <v>274.19600000000003</v>
    </oc>
    <nc r="D123">
      <v>385.8569</v>
    </nc>
  </rcc>
  <rcc rId="60608" sId="3" numFmtId="4">
    <oc r="D125">
      <v>365.54354999999998</v>
    </oc>
    <nc r="D125">
      <v>1218.4784999999999</v>
    </nc>
  </rcc>
  <rcc rId="60609" sId="3" numFmtId="4">
    <oc r="C118">
      <v>11927.154</v>
    </oc>
    <nc r="C118">
      <v>6000.2929999999997</v>
    </nc>
  </rcc>
  <rcc rId="60610" sId="3" numFmtId="4">
    <oc r="D118">
      <v>2452.0625599999998</v>
    </oc>
    <nc r="D118">
      <v>3570.6634100000001</v>
    </nc>
  </rcc>
  <rcc rId="60611" sId="3" numFmtId="4">
    <oc r="C128">
      <v>604.5</v>
    </oc>
    <nc r="C128">
      <v>764.5</v>
    </nc>
  </rcc>
  <rcc rId="60612" sId="3" numFmtId="4">
    <oc r="D128">
      <v>491.14997</v>
    </oc>
    <nc r="D128">
      <v>598.68454999999994</v>
    </nc>
  </rcc>
  <rcc rId="60613" sId="3" numFmtId="4">
    <oc r="C131">
      <v>478.94260000000003</v>
    </oc>
    <nc r="C131">
      <v>1195.36247</v>
    </nc>
  </rcc>
  <rcc rId="60614" sId="3" numFmtId="4">
    <oc r="C129">
      <v>7358.7</v>
    </oc>
    <nc r="C129">
      <f>SUM(C130:C131)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60828" sId="3" numFmtId="4">
    <oc r="D170">
      <v>252.21420000000001</v>
    </oc>
    <nc r="D170">
      <v>260.01420000000002</v>
    </nc>
  </rcc>
  <rcc rId="60829" sId="3" numFmtId="4">
    <oc r="C171">
      <v>8488.2999999999993</v>
    </oc>
    <nc r="C171">
      <v>8426.9539999999997</v>
    </nc>
  </rcc>
  <rcc rId="60830" sId="3" numFmtId="4">
    <oc r="D171">
      <v>7011.3855700000004</v>
    </oc>
    <nc r="D171">
      <v>7333.7572499999997</v>
    </nc>
  </rcc>
  <rcc rId="60831" sId="3" numFmtId="4">
    <oc r="C172">
      <v>2709.5</v>
    </oc>
    <nc r="C172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60645" sId="3" numFmtId="4">
    <oc r="C132">
      <v>151261.42962000001</v>
    </oc>
    <nc r="C132">
      <v>151742.6165</v>
    </nc>
  </rcc>
  <rcc rId="60646" sId="3" numFmtId="4">
    <oc r="D132">
      <v>71964.223389999999</v>
    </oc>
    <nc r="D132">
      <v>88235.116160000005</v>
    </nc>
  </rcc>
  <rcc rId="60647" sId="3" numFmtId="4">
    <oc r="D133">
      <v>995.48089000000004</v>
    </oc>
    <nc r="D133">
      <v>1046.0984599999999</v>
    </nc>
  </rcc>
  <rcc rId="60648" sId="3" numFmtId="4">
    <oc r="C135">
      <v>48611.705600000001</v>
    </oc>
    <nc r="C135">
      <v>47659.505599999997</v>
    </nc>
  </rcc>
  <rcc rId="60649" sId="3" numFmtId="4">
    <oc r="D135">
      <v>14267.94801</v>
    </oc>
    <nc r="D135">
      <v>23528.488069999999</v>
    </nc>
  </rcc>
  <rcc rId="60650" sId="3" numFmtId="4">
    <oc r="C136">
      <v>9727.4110899999996</v>
    </oc>
    <nc r="C136">
      <v>16374.59223</v>
    </nc>
  </rcc>
  <rcc rId="60651" sId="3" numFmtId="4">
    <oc r="D136">
      <v>4617.9300199999998</v>
    </oc>
    <nc r="D136">
      <v>6553.3021600000002</v>
    </nc>
  </rcc>
  <rcc rId="60652" sId="3" numFmtId="4">
    <oc r="D137">
      <v>3180.6828</v>
    </oc>
    <nc r="D137">
      <v>5749.8876</v>
    </nc>
  </rcc>
  <rcc rId="60653" sId="3" numFmtId="4">
    <oc r="C138">
      <v>6765.2047599999996</v>
    </oc>
    <nc r="C138">
      <v>1635.4813799999999</v>
    </nc>
  </rcc>
  <rcc rId="60654" sId="3" numFmtId="4">
    <oc r="C139">
      <v>69833.219249999995</v>
    </oc>
    <nc r="C139">
      <v>69749.148610000004</v>
    </nc>
  </rcc>
  <rcc rId="60655" sId="3" numFmtId="4">
    <oc r="D139">
      <v>40402.181669999998</v>
    </oc>
    <nc r="D139">
      <v>42857.339870000003</v>
    </nc>
  </rcc>
  <rcc rId="60656" sId="3" numFmtId="4">
    <oc r="C142">
      <v>7426</v>
    </oc>
    <nc r="C142">
      <v>8361.6</v>
    </nc>
  </rcc>
  <rcc rId="60657" sId="3" numFmtId="4">
    <oc r="D142">
      <v>5095.3317100000004</v>
    </oc>
    <nc r="D142">
      <v>6051.6724299999996</v>
    </nc>
  </rcc>
  <rcc rId="60658" sId="3" numFmtId="4">
    <oc r="C143">
      <v>14523.402330000001</v>
    </oc>
    <nc r="C143">
      <v>15652.33633</v>
    </nc>
  </rcc>
  <rcc rId="60659" sId="3" numFmtId="4">
    <oc r="D143">
      <v>13691.51982</v>
    </oc>
    <nc r="D143">
      <v>14212.23323</v>
    </nc>
  </rcc>
  <rcc rId="60660" sId="3" numFmtId="4">
    <oc r="C144">
      <v>7397.22786</v>
    </oc>
    <nc r="C144">
      <v>8882.5954199999996</v>
    </nc>
  </rcc>
  <rcc rId="60661" sId="3" numFmtId="4">
    <oc r="D144">
      <v>5245.9690799999998</v>
    </oc>
    <nc r="D144">
      <v>5491.3979600000002</v>
    </nc>
  </rcc>
  <rcc rId="60662" sId="3" numFmtId="4">
    <oc r="C147">
      <v>12809.426750000001</v>
    </oc>
    <nc r="C147">
      <v>10660.898370000001</v>
    </nc>
  </rcc>
  <rcc rId="60663" sId="3" numFmtId="4">
    <oc r="D147">
      <v>9109.2711600000002</v>
    </oc>
    <nc r="D147">
      <v>9410.9510499999997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57144" sId="3" numFmtId="4">
    <oc r="D124">
      <v>261.61290000000002</v>
    </oc>
    <nc r="D124">
      <v>872.04300999999998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58154" sId="3">
    <oc r="G142">
      <f>SUM(D142/F142*100)</f>
    </oc>
    <nc r="G142"/>
  </rcc>
  <rcc rId="58155" sId="3">
    <oc r="G143">
      <f>SUM(D143/F143*100)</f>
    </oc>
    <nc r="G143"/>
  </rcc>
  <rcc rId="58156" sId="3">
    <oc r="G144">
      <f>SUM(D144/F144*100)</f>
    </oc>
    <nc r="G144"/>
  </rcc>
  <rcc rId="58157" sId="3">
    <oc r="G145">
      <f>SUM(D145/F145*100)</f>
    </oc>
    <nc r="G145"/>
  </rcc>
  <rcc rId="58158" sId="3">
    <oc r="G149">
      <f>SUM(D149/F149*100)</f>
    </oc>
    <nc r="G149"/>
  </rcc>
  <rcc rId="58159" sId="3">
    <oc r="G133">
      <f>SUM(D133/F133*100)</f>
    </oc>
    <nc r="G133"/>
  </rcc>
  <rcc rId="58160" sId="3">
    <oc r="G135">
      <f>SUM(D135/F135*100)</f>
    </oc>
    <nc r="G135"/>
  </rcc>
  <rcc rId="58161" sId="3">
    <oc r="G136">
      <f>SUM(D136/F136*100)</f>
    </oc>
    <nc r="G136"/>
  </rcc>
  <rcc rId="58162" sId="3">
    <oc r="G139">
      <f>SUM(D139/F139*100)</f>
    </oc>
    <nc r="G139"/>
  </rcc>
  <rcc rId="58163" sId="3">
    <oc r="G128">
      <f>SUM(D128/F128*100)</f>
    </oc>
    <nc r="G128"/>
  </rcc>
  <rcc rId="58164" sId="3">
    <oc r="G129">
      <f>SUM(D129/F129*100)</f>
    </oc>
    <nc r="G129"/>
  </rcc>
  <rcc rId="58165" sId="3">
    <oc r="G109">
      <f>SUM(D109/F109*100)</f>
    </oc>
    <nc r="G109"/>
  </rcc>
  <rcc rId="58166" sId="3">
    <oc r="G110">
      <f>SUM(D110/F110*100)</f>
    </oc>
    <nc r="G110"/>
  </rcc>
  <rcc rId="58167" sId="3">
    <oc r="G87">
      <f>SUM(D87/F87*100)</f>
    </oc>
    <nc r="G87"/>
  </rcc>
  <rcc rId="58168" sId="3">
    <oc r="E197">
      <f>SUM(D197/C197*100)</f>
    </oc>
    <nc r="E197"/>
  </rcc>
  <rcc rId="58169" sId="3">
    <oc r="E198">
      <f>SUM(D198/C198*100)</f>
    </oc>
    <nc r="E198"/>
  </rcc>
  <rcc rId="58170" sId="3">
    <oc r="E199">
      <f>SUM(D199/C199*100)</f>
    </oc>
    <nc r="E199"/>
  </rcc>
  <rcc rId="58171" sId="3">
    <oc r="E200">
      <f>SUM(D200/C200*100)</f>
    </oc>
    <nc r="E200"/>
  </rcc>
  <rcc rId="58172" sId="3">
    <oc r="E201">
      <f>SUM(D201/C201*100)</f>
    </oc>
    <nc r="E201"/>
  </rcc>
  <rcc rId="58173" sId="3">
    <oc r="E202">
      <f>SUM(D202/C202*100)</f>
    </oc>
    <nc r="E202"/>
  </rcc>
  <rcc rId="58174" sId="3">
    <oc r="G197">
      <f>SUM(D197/F197*100)</f>
    </oc>
    <nc r="G197"/>
  </rcc>
  <rcc rId="58175" sId="3">
    <oc r="G198">
      <f>SUM(D198/F198*100)</f>
    </oc>
    <nc r="G198"/>
  </rcc>
  <rcc rId="58176" sId="3">
    <oc r="G199">
      <f>SUM(D199/F199*100)</f>
    </oc>
    <nc r="G199"/>
  </rcc>
  <rcc rId="58177" sId="3">
    <oc r="G200">
      <f>SUM(D200/F200*100)</f>
    </oc>
    <nc r="G200"/>
  </rcc>
  <rcc rId="58178" sId="3">
    <oc r="G201">
      <f>SUM(D201/F201*100)</f>
    </oc>
    <nc r="G201"/>
  </rcc>
  <rcc rId="58179" sId="3">
    <oc r="G202">
      <f>SUM(D202/F202*100)</f>
    </oc>
    <nc r="G20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7994" sId="3" numFmtId="4">
    <oc r="F84">
      <v>28895.892510000001</v>
    </oc>
    <nc r="F84">
      <v>33108.756240000002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57785" sId="3" numFmtId="4">
    <oc r="F7">
      <v>81254.461769999994</v>
    </oc>
    <nc r="F7">
      <v>94374.92757</v>
    </nc>
  </rcc>
  <rcc rId="57786" sId="3" numFmtId="4">
    <oc r="F9">
      <v>5237.3991800000003</v>
    </oc>
    <nc r="F9">
      <v>6115.2611200000001</v>
    </nc>
  </rcc>
  <rcc rId="57787" sId="3" numFmtId="4">
    <oc r="F10">
      <v>30.816230000000001</v>
    </oc>
    <nc r="F10">
      <v>35.35736</v>
    </nc>
  </rcc>
  <rcc rId="57788" sId="3" numFmtId="4">
    <oc r="F11">
      <v>6052.3544899999997</v>
    </oc>
    <nc r="F11">
      <v>7022.1619499999997</v>
    </nc>
  </rcc>
  <rcc rId="57789" sId="3" numFmtId="4">
    <oc r="F12">
      <v>-606.39894000000004</v>
    </oc>
    <nc r="F12">
      <v>-711.92008999999996</v>
    </nc>
  </rcc>
  <rcc rId="57790" sId="3" numFmtId="4">
    <oc r="F14">
      <v>11711.11702</v>
    </oc>
    <nc r="F14">
      <v>12086.163200000001</v>
    </nc>
  </rcc>
  <rcc rId="57791" sId="3" numFmtId="4">
    <oc r="F15">
      <v>26.855180000000001</v>
    </oc>
    <nc r="F15">
      <v>28.07386</v>
    </nc>
  </rcc>
  <rcc rId="57792" sId="3" numFmtId="4">
    <oc r="F16">
      <v>1828.23822</v>
    </oc>
    <nc r="F16">
      <v>1828.0965699999999</v>
    </nc>
  </rcc>
  <rcc rId="57793" sId="3" numFmtId="4">
    <oc r="F17">
      <v>1430.30369</v>
    </oc>
    <nc r="F17">
      <v>1527.0114799999999</v>
    </nc>
  </rcc>
  <rcc rId="57794" sId="3" numFmtId="4">
    <oc r="F19">
      <v>1149.2905000000001</v>
    </oc>
    <nc r="F19">
      <v>1181.1803</v>
    </nc>
  </rcc>
  <rcc rId="57795" sId="3" numFmtId="4">
    <oc r="F20">
      <v>462.68799999999999</v>
    </oc>
    <nc r="F20">
      <v>516.48793000000001</v>
    </nc>
  </rcc>
  <rcc rId="57796" sId="3" numFmtId="4">
    <oc r="F21">
      <v>149.19155000000001</v>
    </oc>
    <nc r="F21">
      <v>161.03236000000001</v>
    </nc>
  </rcc>
  <rcc rId="57797" sId="3" numFmtId="4">
    <oc r="F22">
      <v>313.49644999999998</v>
    </oc>
    <nc r="F22">
      <v>355.45557000000002</v>
    </nc>
  </rcc>
  <rcc rId="57798" sId="3" numFmtId="4">
    <oc r="F23">
      <v>3927.1500799999999</v>
    </oc>
    <nc r="F23">
      <v>4182.9387900000002</v>
    </nc>
  </rcc>
  <rcc rId="57799" sId="3" numFmtId="4">
    <oc r="F24">
      <v>2734.4141500000001</v>
    </oc>
    <nc r="F24">
      <v>2871.3915299999999</v>
    </nc>
  </rcc>
  <rcc rId="57800" sId="3" numFmtId="4">
    <oc r="F25">
      <v>1192.7359300000001</v>
    </oc>
    <nc r="F25">
      <v>1311.5472600000001</v>
    </nc>
  </rcc>
  <rcc rId="57801" sId="3" numFmtId="4">
    <oc r="F27">
      <v>6117.4704099999999</v>
    </oc>
    <nc r="F27">
      <v>6192.9967100000003</v>
    </nc>
  </rcc>
  <rcc rId="57802" sId="3" numFmtId="4">
    <oc r="F29">
      <v>1380.9341300000001</v>
    </oc>
    <nc r="F29">
      <v>1553.1855399999999</v>
    </nc>
  </rcc>
  <rcc rId="57803" sId="3" numFmtId="4">
    <oc r="F30">
      <v>37.590000000000003</v>
    </oc>
    <nc r="F30">
      <v>41.44</v>
    </nc>
  </rcc>
  <rcc rId="57804" sId="3" numFmtId="4">
    <oc r="F41">
      <v>5700.7261200000003</v>
    </oc>
    <nc r="F41">
      <v>6359.8126899999997</v>
    </nc>
  </rcc>
  <rcc rId="57805" sId="3" numFmtId="4">
    <oc r="F42">
      <v>1391.9611</v>
    </oc>
    <nc r="F42">
      <v>1678.47</v>
    </nc>
  </rcc>
  <rcc rId="57806" sId="3" numFmtId="4">
    <oc r="F43">
      <v>318.42552000000001</v>
    </oc>
    <nc r="F43">
      <v>379.42169000000001</v>
    </nc>
  </rcc>
  <rcc rId="57807" sId="3" numFmtId="4">
    <oc r="F47">
      <v>308.97482000000002</v>
    </oc>
    <nc r="F47">
      <v>346.42579000000001</v>
    </nc>
  </rcc>
  <rcc rId="57808" sId="3" numFmtId="4">
    <oc r="F49">
      <v>854.80879000000004</v>
    </oc>
    <nc r="F49">
      <v>876.92142999999999</v>
    </nc>
  </rcc>
  <rcc rId="57809" sId="3" numFmtId="4">
    <oc r="F51">
      <v>590.53543999999999</v>
    </oc>
    <nc r="F51">
      <v>676.34883000000002</v>
    </nc>
  </rcc>
  <rcc rId="57810" sId="3" numFmtId="4">
    <oc r="F54">
      <v>1570.6813999999999</v>
    </oc>
    <nc r="F54">
      <v>2248.1268</v>
    </nc>
  </rcc>
  <rcc rId="57811" sId="3" numFmtId="4">
    <nc r="F56">
      <v>747.25444000000005</v>
    </nc>
  </rcc>
  <rcc rId="57812" sId="3">
    <nc r="G56">
      <f>SUM(D56/F56*100)</f>
    </nc>
  </rcc>
  <rcc rId="57813" sId="3">
    <oc r="F53">
      <f>F54+F55</f>
    </oc>
    <nc r="F53">
      <f>F54+F55+F56</f>
    </nc>
  </rcc>
  <rcc rId="57814" sId="3" numFmtId="4">
    <oc r="F55">
      <v>2917.02754</v>
    </oc>
    <nc r="F55">
      <v>2551.39678</v>
    </nc>
  </rcc>
  <rcc rId="57815" sId="3" numFmtId="4">
    <oc r="F60">
      <v>819.84654</v>
    </oc>
    <nc r="F60">
      <v>951.53710999999998</v>
    </nc>
  </rcc>
  <rcc rId="57816" sId="3" numFmtId="4">
    <oc r="F61">
      <v>106.08866</v>
    </oc>
    <nc r="F61">
      <v>182.35857999999999</v>
    </nc>
  </rcc>
  <rcc rId="57817" sId="3" numFmtId="4">
    <oc r="F63">
      <v>80.172539999999998</v>
    </oc>
    <nc r="F63">
      <v>83.473669999999998</v>
    </nc>
  </rcc>
  <rcc rId="57818" sId="3" numFmtId="4">
    <oc r="F70">
      <v>1047.9000000000001</v>
    </oc>
    <nc r="F70">
      <v>1197.5999999999999</v>
    </nc>
  </rcc>
  <rcc rId="57819" sId="3" numFmtId="4">
    <oc r="F72">
      <v>109011.43051999999</v>
    </oc>
    <nc r="F72">
      <v>147553.86952000001</v>
    </nc>
  </rcc>
  <rcc rId="57820" sId="3" numFmtId="4">
    <oc r="F73">
      <v>273484.35567999998</v>
    </oc>
    <nc r="F73">
      <v>325172.38454</v>
    </nc>
  </rcc>
  <rcc rId="57821" sId="3" numFmtId="4">
    <oc r="F74">
      <v>12586.16</v>
    </oc>
    <nc r="F74">
      <v>15464.26</v>
    </nc>
  </rcc>
  <rcc rId="57822" sId="3" numFmtId="4">
    <oc r="F75">
      <v>3891.9715099999999</v>
    </oc>
    <nc r="F75">
      <v>4892.6433900000002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59372" sId="3" numFmtId="4">
    <oc r="F21">
      <v>163.14641</v>
    </oc>
    <nc r="F21">
      <v>186.05123</v>
    </nc>
  </rcc>
  <rcc rId="59373" sId="3" numFmtId="4">
    <oc r="F22">
      <v>441.16858999999999</v>
    </oc>
    <nc r="F22">
      <v>1152.5570499999999</v>
    </nc>
  </rcc>
  <rcc rId="59374" sId="3" numFmtId="4">
    <oc r="F24">
      <v>2888.1900099999998</v>
    </oc>
    <nc r="F24">
      <v>3645.90825</v>
    </nc>
  </rcc>
  <rcc rId="59375" sId="3" numFmtId="4">
    <oc r="F25">
      <v>1659.4485500000001</v>
    </oc>
    <nc r="F25">
      <v>5832.3012600000002</v>
    </nc>
  </rcc>
  <rcc rId="59376" sId="3" numFmtId="4">
    <oc r="F27">
      <v>6252.6950200000001</v>
    </oc>
    <nc r="F27">
      <v>6269.0050199999996</v>
    </nc>
  </rcc>
  <rcc rId="59377" sId="3" numFmtId="4">
    <oc r="F29">
      <v>1795.2254700000001</v>
    </oc>
    <nc r="F29">
      <v>2078.7988799999998</v>
    </nc>
  </rcc>
  <rcc rId="59378" sId="3" numFmtId="4">
    <oc r="F30">
      <v>46.69</v>
    </oc>
    <nc r="F30">
      <v>55.19</v>
    </nc>
  </rcc>
  <rcc rId="59379" sId="3" numFmtId="4">
    <oc r="F41">
      <v>6815.9333800000004</v>
    </oc>
    <nc r="F41">
      <v>11436.451209999999</v>
    </nc>
  </rcc>
  <rcc rId="59380" sId="3" numFmtId="4">
    <oc r="F42">
      <v>1834.1455900000001</v>
    </oc>
    <nc r="F42">
      <v>2205.5276100000001</v>
    </nc>
  </rcc>
  <rcc rId="59381" sId="3" numFmtId="4">
    <oc r="F43">
      <v>432.49106</v>
    </oc>
    <nc r="F43">
      <v>483.85806000000002</v>
    </nc>
  </rcc>
  <rcc rId="59382" sId="3" numFmtId="4">
    <oc r="F47">
      <v>394.00283999999999</v>
    </oc>
    <nc r="F47">
      <v>446.87675999999999</v>
    </nc>
  </rcc>
  <rcc rId="59383" sId="3" numFmtId="4">
    <oc r="F49">
      <v>876.92142999999999</v>
    </oc>
    <nc r="F49">
      <v>1020.6917099999999</v>
    </nc>
  </rcc>
  <rcc rId="59384" sId="3" numFmtId="4">
    <oc r="F51">
      <v>801.89675</v>
    </oc>
    <nc r="F51">
      <v>875.35</v>
    </nc>
  </rcc>
  <rcc rId="59385" sId="3" numFmtId="4">
    <oc r="F55">
      <v>2556.0756799999999</v>
    </oc>
    <nc r="F55">
      <v>2725.5262400000001</v>
    </nc>
  </rcc>
  <rcc rId="59386" sId="3" numFmtId="4">
    <oc r="F56">
      <v>1198.6044400000001</v>
    </oc>
    <nc r="F56">
      <v>761.70399999999995</v>
    </nc>
  </rcc>
  <rcc rId="59387" sId="3" numFmtId="4">
    <oc r="F60">
      <v>1048.01405</v>
    </oc>
    <nc r="F60">
      <v>1092.69118</v>
    </nc>
  </rcc>
  <rcc rId="59388" sId="3" numFmtId="4">
    <oc r="F61">
      <v>490.71735999999999</v>
    </oc>
    <nc r="F61">
      <v>518.32316000000003</v>
    </nc>
  </rcc>
  <rcc rId="59389" sId="3" numFmtId="4">
    <oc r="F63">
      <v>92.156400000000005</v>
    </oc>
    <nc r="F63">
      <v>92.997969999999995</v>
    </nc>
  </rcc>
  <rcc rId="59390" sId="3" numFmtId="4">
    <oc r="F64">
      <v>20</v>
    </oc>
    <nc r="F64">
      <v>60</v>
    </nc>
  </rcc>
  <rfmt sheetId="3" sqref="F59">
    <dxf>
      <numFmt numFmtId="4" formatCode="#,##0.00"/>
    </dxf>
  </rfmt>
  <rfmt sheetId="3" sqref="F59">
    <dxf>
      <numFmt numFmtId="187" formatCode="#,##0.000"/>
    </dxf>
  </rfmt>
  <rfmt sheetId="3" sqref="F59">
    <dxf>
      <numFmt numFmtId="186" formatCode="#,##0.0000"/>
    </dxf>
  </rfmt>
  <rfmt sheetId="3" sqref="F59">
    <dxf>
      <numFmt numFmtId="172" formatCode="#,##0.00000"/>
    </dxf>
  </rfmt>
  <rfmt sheetId="3" sqref="F59">
    <dxf>
      <numFmt numFmtId="186" formatCode="#,##0.0000"/>
    </dxf>
  </rfmt>
  <rfmt sheetId="3" sqref="F59">
    <dxf>
      <numFmt numFmtId="187" formatCode="#,##0.000"/>
    </dxf>
  </rfmt>
  <rfmt sheetId="3" sqref="F59">
    <dxf>
      <numFmt numFmtId="4" formatCode="#,##0.00"/>
    </dxf>
  </rfmt>
  <rfmt sheetId="3" sqref="F59">
    <dxf>
      <numFmt numFmtId="167" formatCode="#,##0.0"/>
    </dxf>
  </rfmt>
  <rcc rId="59391" sId="3" numFmtId="4">
    <oc r="F67">
      <v>0</v>
    </oc>
    <nc r="F67">
      <v>25.901499999999999</v>
    </nc>
  </rcc>
  <rcc rId="59392" sId="3" numFmtId="4">
    <oc r="F70">
      <v>1347.3</v>
    </oc>
    <nc r="F70">
      <v>1497</v>
    </nc>
  </rcc>
  <rcc rId="59393" sId="3" numFmtId="4">
    <oc r="F72">
      <v>188476.84869000001</v>
    </oc>
    <nc r="F72">
      <v>201612.52632</v>
    </nc>
  </rcc>
  <rcc rId="59394" sId="3" numFmtId="4">
    <oc r="F73">
      <v>359463.22579</v>
    </oc>
    <nc r="F73">
      <v>397967.20231999998</v>
    </nc>
  </rcc>
  <rcc rId="59395" sId="3" numFmtId="4">
    <oc r="F74">
      <v>17219.59</v>
    </oc>
    <nc r="F74">
      <v>18736.419999999998</v>
    </nc>
  </rcc>
  <rcc rId="59396" sId="3" numFmtId="4">
    <oc r="F77">
      <v>-10214.6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58988" sId="3" numFmtId="4">
    <oc r="C188">
      <v>23597.705999999998</v>
    </oc>
    <nc r="C188">
      <v>27649.149000000001</v>
    </nc>
  </rcc>
  <rcc rId="58989" sId="3" numFmtId="4">
    <oc r="D189">
      <v>0</v>
    </oc>
    <nc r="D189">
      <v>3422.1120999999998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.xml><?xml version="1.0" encoding="utf-8"?>
<revisions xmlns="http://schemas.openxmlformats.org/spreadsheetml/2006/main" xmlns:r="http://schemas.openxmlformats.org/officeDocument/2006/relationships">
  <rcc rId="57486" sId="3" numFmtId="4">
    <oc r="D182">
      <v>6590.0535799999998</v>
    </oc>
    <nc r="D182">
      <v>6580.2015799999999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1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60990" sId="3" numFmtId="4">
    <oc r="C189">
      <v>15758.943600000001</v>
    </oc>
    <nc r="C189">
      <v>15858</v>
    </nc>
  </rcc>
  <rcc rId="60991" sId="3" numFmtId="4">
    <oc r="D190">
      <v>5007.7830000000004</v>
    </oc>
    <nc r="D190">
      <v>7843.5060000000003</v>
    </nc>
  </rcc>
  <rcc rId="60992" sId="3" numFmtId="4">
    <oc r="C195">
      <v>919</v>
    </oc>
    <nc r="C195">
      <v>1091.4459999999999</v>
    </nc>
  </rcc>
  <rcc rId="60993" sId="3" numFmtId="4">
    <oc r="C194">
      <v>919</v>
    </oc>
    <nc r="C194">
      <v>1091.4000000000001</v>
    </nc>
  </rcc>
  <rcc rId="60994" sId="3" numFmtId="4">
    <oc r="D195">
      <v>786.08079999999995</v>
    </oc>
    <nc r="D195">
      <v>911.56129999999996</v>
    </nc>
  </rcc>
  <rcc rId="60995" sId="3" numFmtId="4">
    <oc r="D194">
      <v>834.66579999999999</v>
    </oc>
    <nc r="D194">
      <v>911.56129999999996</v>
    </nc>
  </rcc>
  <rcc rId="60996" sId="3" numFmtId="4">
    <oc r="C198">
      <v>1818.182</v>
    </oc>
    <nc r="C198">
      <v>2629.7982000000002</v>
    </nc>
  </rcc>
  <rcc rId="60997" sId="3" numFmtId="4">
    <oc r="C196">
      <v>7891.05</v>
    </oc>
    <nc r="C196">
      <v>8702.6661999999997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57333" sId="3" numFmtId="4">
    <oc r="D155">
      <v>3611.99</v>
    </oc>
    <nc r="D155">
      <v>3922.59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60728" sId="3" numFmtId="4">
    <oc r="C160">
      <v>21784.917000000001</v>
    </oc>
    <nc r="C160">
      <v>22398.53529</v>
    </nc>
  </rcc>
  <rcc rId="60729" sId="3" numFmtId="4">
    <oc r="D160">
      <v>8875.3828200000007</v>
    </oc>
    <nc r="D160">
      <v>9203.2278200000001</v>
    </nc>
  </rcc>
  <rcc rId="60730" sId="3" numFmtId="4">
    <oc r="D162">
      <v>118.25</v>
    </oc>
    <nc r="D162">
      <v>200</v>
    </nc>
  </rcc>
  <rcc rId="60731" sId="3" numFmtId="4">
    <oc r="D163">
      <v>2662.2676999999999</v>
    </oc>
    <nc r="D163">
      <v>2928.4944700000001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1.xml><?xml version="1.0" encoding="utf-8"?>
<revisions xmlns="http://schemas.openxmlformats.org/spreadsheetml/2006/main" xmlns:r="http://schemas.openxmlformats.org/officeDocument/2006/relationships">
  <rcc rId="59581" sId="3" numFmtId="4">
    <oc r="D109">
      <v>11419.16181</v>
    </oc>
    <nc r="D109">
      <v>16848.612440000001</v>
    </nc>
  </rcc>
  <rrc rId="59582" sId="3" ref="A174:XFD174" action="insert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</rrc>
  <rcc rId="59583" sId="3" odxf="1" dxf="1">
    <nc r="A174" t="inlineStr">
      <is>
        <t>A62</t>
      </is>
    </nc>
    <odxf>
      <font>
        <i val="0"/>
        <sz val="18"/>
        <name val="Times New Roman"/>
        <scheme val="none"/>
      </font>
    </odxf>
    <ndxf>
      <font>
        <i/>
        <sz val="16"/>
        <name val="Times New Roman"/>
        <scheme val="none"/>
      </font>
    </ndxf>
  </rcc>
  <rcc rId="59584" sId="3" odxf="1" dxf="1">
    <nc r="B174" t="inlineStr">
      <is>
        <t>Релизация инициативных проектов</t>
      </is>
    </nc>
    <odxf>
      <font>
        <i val="0"/>
        <sz val="18"/>
        <name val="Times New Roman"/>
        <scheme val="none"/>
      </font>
    </odxf>
    <ndxf>
      <font>
        <i/>
        <sz val="14"/>
        <name val="Times New Roman"/>
        <scheme val="none"/>
      </font>
    </ndxf>
  </rcc>
  <rcc rId="59585" sId="3" numFmtId="4">
    <nc r="C174">
      <v>6780</v>
    </nc>
  </rcc>
  <rcc rId="59586" sId="3" numFmtId="4">
    <nc r="D174">
      <v>0</v>
    </nc>
  </rcc>
  <rcc rId="59587" sId="3">
    <nc r="E174">
      <f>SUM(D174/C174*100)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61263" sId="3" numFmtId="4">
    <oc r="C29">
      <v>1500</v>
    </oc>
    <nc r="C29">
      <v>2000</v>
    </nc>
  </rcc>
  <rcc rId="61264" sId="3" numFmtId="4">
    <oc r="C49">
      <v>950</v>
    </oc>
    <nc r="C49">
      <v>600</v>
    </nc>
  </rcc>
  <rcc rId="61265" sId="3" numFmtId="4">
    <oc r="C60">
      <v>1127.9000000000001</v>
    </oc>
    <nc r="C60">
      <v>977.9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60247" sId="3" numFmtId="4">
    <oc r="F63">
      <v>92.997969999999995</v>
    </oc>
    <nc r="F63">
      <v>93.29016</v>
    </nc>
  </rcc>
  <rcc rId="60248" sId="3" numFmtId="4">
    <oc r="F64">
      <v>60</v>
    </oc>
    <nc r="F64">
      <v>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60097" sId="3">
    <oc r="D4" t="inlineStr">
      <is>
        <t>исполнено на 01.11.2023 г.</t>
      </is>
    </oc>
    <nc r="D4" t="inlineStr">
      <is>
        <t>исполнено на 01.12.2023 г.</t>
      </is>
    </nc>
  </rcc>
  <rcc rId="60098" sId="3">
    <oc r="F4" t="inlineStr">
      <is>
        <t>исполнено на 01.11.2022г.</t>
      </is>
    </oc>
    <nc r="F4" t="inlineStr">
      <is>
        <t>исполнено на 01.12.2022г.</t>
      </is>
    </nc>
  </rcc>
  <rcc rId="60099" sId="3">
    <oc r="A2" t="inlineStr">
      <is>
        <t xml:space="preserve">                                                                                Моргаушского муниципального округа на 01.11.2023 г.</t>
      </is>
    </oc>
    <nc r="A2" t="inlineStr">
      <is>
        <t xml:space="preserve">                                                                                Моргаушского муниципального округа на 01.12.2023 г.</t>
      </is>
    </nc>
  </rcc>
  <rcc rId="60100" sId="3">
    <oc r="D81" t="inlineStr">
      <is>
        <t>исполнено на 01.11.2023 г.</t>
      </is>
    </oc>
    <nc r="D81" t="inlineStr">
      <is>
        <t>исполнено на 01.12.2023 г.</t>
      </is>
    </nc>
  </rcc>
  <rcc rId="60101" sId="3">
    <oc r="F81" t="inlineStr">
      <is>
        <t>исполнено на 01.11.2022г.</t>
      </is>
    </oc>
    <nc r="F81" t="inlineStr">
      <is>
        <t>исполнено на 01.12.2022г.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61028" sId="3" numFmtId="4">
    <oc r="C7">
      <v>152367.51999999999</v>
    </oc>
    <nc r="C7">
      <v>155137.51999999999</v>
    </nc>
  </rcc>
  <rcc rId="61029" sId="3" numFmtId="4">
    <oc r="D7">
      <v>118160.21204</v>
    </oc>
    <nc r="D7">
      <v>141183.77544999999</v>
    </nc>
  </rcc>
  <rcc rId="61030" sId="3" numFmtId="4">
    <oc r="D9">
      <v>8249.9434000000001</v>
    </oc>
    <nc r="D9">
      <v>9115.9828400000006</v>
    </nc>
  </rcc>
  <rcc rId="61031" sId="3" numFmtId="4">
    <oc r="D10">
      <v>43.68721</v>
    </oc>
    <nc r="D10">
      <v>48.622909999999997</v>
    </nc>
  </rcc>
  <rcc rId="61032" sId="3" numFmtId="4">
    <oc r="D11">
      <v>8677.0625299999992</v>
    </oc>
    <nc r="D11">
      <v>9519.7731500000009</v>
    </nc>
  </rcc>
  <rcc rId="61033" sId="3" numFmtId="4">
    <oc r="D12">
      <v>-925.74190999999996</v>
    </oc>
    <nc r="D12">
      <v>-1012.86412</v>
    </nc>
  </rcc>
  <rcc rId="61034" sId="3" numFmtId="4">
    <oc r="D14">
      <v>20846.713019999999</v>
    </oc>
    <nc r="D14">
      <v>21213.260600000001</v>
    </nc>
  </rcc>
  <rcc rId="61035" sId="3" numFmtId="4">
    <oc r="D15">
      <v>-53.549320000000002</v>
    </oc>
    <nc r="D15">
      <v>-49.465110000000003</v>
    </nc>
  </rcc>
  <rcc rId="61036" sId="3" numFmtId="4">
    <oc r="D16">
      <v>2417.0533500000001</v>
    </oc>
    <nc r="D16">
      <v>2410.24773</v>
    </nc>
  </rcc>
  <rcc rId="61037" sId="3" numFmtId="4">
    <oc r="C17">
      <v>2500</v>
    </oc>
    <nc r="C17">
      <v>1000</v>
    </nc>
  </rcc>
  <rcc rId="61038" sId="3" numFmtId="4">
    <oc r="D17">
      <v>776.24393999999995</v>
    </oc>
    <nc r="D17">
      <v>773.25594000000001</v>
    </nc>
  </rcc>
  <rcc rId="61039" sId="3" numFmtId="4">
    <oc r="D19">
      <v>3346.1896700000002</v>
    </oc>
    <nc r="D19">
      <v>6097.99532</v>
    </nc>
  </rcc>
  <rcc rId="61040" sId="3" odxf="1" dxf="1" numFmtId="4">
    <oc r="D20">
      <f>SUM(D21:D22)</f>
    </oc>
    <nc r="D20">
      <f>SUM(D22+D21)</f>
    </nc>
    <ndxf>
      <border outline="0">
        <left style="medium">
          <color indexed="64"/>
        </left>
      </border>
    </ndxf>
  </rcc>
  <rcc rId="61041" sId="3" numFmtId="4">
    <oc r="D21">
      <v>189.92681999999999</v>
    </oc>
    <nc r="D21">
      <v>196.75245000000001</v>
    </nc>
  </rcc>
  <rcc rId="61042" sId="3" numFmtId="4">
    <oc r="D22">
      <v>1310.06926</v>
    </oc>
    <nc r="D22">
      <v>2224.4950699999999</v>
    </nc>
  </rcc>
  <rcc rId="61043" sId="3" numFmtId="4">
    <oc r="D24">
      <v>4380.4776700000002</v>
    </oc>
    <nc r="D24">
      <v>4300.57114</v>
    </nc>
  </rcc>
  <rcc rId="61044" sId="3" numFmtId="4">
    <oc r="D25">
      <v>6085.6998899999999</v>
    </oc>
    <nc r="D25">
      <v>9844.7119600000005</v>
    </nc>
  </rcc>
  <rcc rId="61045" sId="3" numFmtId="4">
    <oc r="C27">
      <v>2300</v>
    </oc>
    <nc r="C27">
      <v>1100</v>
    </nc>
  </rcc>
  <rcc rId="61046" sId="3" numFmtId="4">
    <oc r="D27">
      <v>1126.1577400000001</v>
    </oc>
    <nc r="D27">
      <v>1078.45074</v>
    </nc>
  </rcc>
  <rcc rId="61047" sId="3" numFmtId="4">
    <oc r="D29">
      <v>1805.2796599999999</v>
    </oc>
    <nc r="D29">
      <v>2119.49179</v>
    </nc>
  </rcc>
  <rcc rId="61048" sId="3" numFmtId="4">
    <oc r="D30">
      <v>40.880000000000003</v>
    </oc>
    <nc r="D30">
      <v>47.15</v>
    </nc>
  </rcc>
  <rcc rId="61049" sId="3" numFmtId="4">
    <oc r="D41">
      <v>7534.0906800000002</v>
    </oc>
    <nc r="D41">
      <v>8660.1952500000007</v>
    </nc>
  </rcc>
  <rcc rId="61050" sId="3" numFmtId="4">
    <oc r="D42">
      <v>1273.1875299999999</v>
    </oc>
    <nc r="D42">
      <v>1431.59773</v>
    </nc>
  </rcc>
  <rcc rId="61051" sId="3" numFmtId="4">
    <oc r="D43">
      <v>350.40638000000001</v>
    </oc>
    <nc r="D43">
      <v>377.00675999999999</v>
    </nc>
  </rcc>
  <rcc rId="61052" sId="3" numFmtId="4">
    <oc r="C47">
      <v>1056</v>
    </oc>
    <nc r="C47">
      <v>606</v>
    </nc>
  </rcc>
  <rcc rId="61053" sId="3" numFmtId="4">
    <oc r="D47">
      <v>481.52571999999998</v>
    </oc>
    <nc r="D47">
      <v>555.17666999999994</v>
    </nc>
  </rcc>
  <rcc rId="61054" sId="3" numFmtId="4">
    <oc r="D51">
      <v>733.21612000000005</v>
    </oc>
    <nc r="D51">
      <v>876.53959999999995</v>
    </nc>
  </rcc>
  <rcc rId="61055" sId="3" numFmtId="4">
    <oc r="C55">
      <v>7300</v>
    </oc>
    <nc r="C55">
      <v>12300</v>
    </nc>
  </rcc>
  <rcc rId="61056" sId="3" numFmtId="4">
    <oc r="D55">
      <v>14804.36346</v>
    </oc>
    <nc r="D55">
      <v>14997.665429999999</v>
    </nc>
  </rcc>
  <rcc rId="61057" sId="3" numFmtId="4">
    <oc r="C56">
      <v>700</v>
    </oc>
    <nc r="C56">
      <v>300</v>
    </nc>
  </rcc>
  <rcc rId="61058" sId="3" numFmtId="4">
    <oc r="D56">
      <v>300.71589</v>
    </oc>
    <nc r="D56">
      <v>315.98252000000002</v>
    </nc>
  </rcc>
  <rcc rId="61059" sId="3" numFmtId="4">
    <oc r="C60">
      <v>1227.9000000000001</v>
    </oc>
    <nc r="C60">
      <v>1127.9000000000001</v>
    </nc>
  </rcc>
  <rcc rId="61060" sId="3" numFmtId="4">
    <oc r="D60">
      <v>820.85891000000004</v>
    </oc>
    <nc r="D60">
      <v>892.65981999999997</v>
    </nc>
  </rcc>
  <rcc rId="61061" sId="3" numFmtId="4">
    <oc r="C61">
      <v>813.1</v>
    </oc>
    <nc r="C61">
      <v>413.1</v>
    </nc>
  </rcc>
  <rcc rId="61062" sId="3" numFmtId="4">
    <oc r="D61">
      <v>246.22816</v>
    </oc>
    <nc r="D61">
      <v>463.78032000000002</v>
    </nc>
  </rcc>
  <rcc rId="61063" sId="3" numFmtId="4">
    <oc r="C64">
      <v>146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60421" sId="3" numFmtId="4">
    <oc r="F151">
      <v>50</v>
    </oc>
    <nc r="F151">
      <v>62</v>
    </nc>
  </rcc>
  <rcc rId="60422" sId="3" numFmtId="4">
    <oc r="F154">
      <v>96643.846609999993</v>
    </oc>
    <nc r="F154">
      <v>107935.51151</v>
    </nc>
  </rcc>
  <rcc rId="60423" sId="3" numFmtId="4">
    <oc r="F158">
      <v>333851.62264999998</v>
    </oc>
    <nc r="F158">
      <v>367411.60920000001</v>
    </nc>
  </rcc>
  <rcc rId="60424" sId="3" numFmtId="4">
    <oc r="F163">
      <v>19786.04264</v>
    </oc>
    <nc r="F163">
      <v>21562.090690000001</v>
    </nc>
  </rcc>
  <rcc rId="60425" sId="3" numFmtId="4">
    <oc r="F170">
      <v>2311.03458</v>
    </oc>
    <nc r="F170">
      <v>2584.6409199999998</v>
    </nc>
  </rcc>
  <rcc rId="60426" sId="3" numFmtId="4">
    <oc r="F173">
      <v>48692.950969999998</v>
    </oc>
    <nc r="F173">
      <v>53710.680240000002</v>
    </nc>
  </rcc>
  <rcc rId="60427" sId="3" numFmtId="4">
    <oc r="F180">
      <v>1086.56296</v>
    </oc>
    <nc r="F180">
      <v>1255.0136199999999</v>
    </nc>
  </rcc>
  <rcc rId="60428" sId="3" numFmtId="4">
    <oc r="F183">
      <v>7189.0275899999997</v>
    </oc>
    <nc r="F183">
      <v>8022.9840999999997</v>
    </nc>
  </rcc>
  <rcc rId="60429" sId="3" numFmtId="4">
    <oc r="F187">
      <v>39498.502</v>
    </oc>
    <nc r="F187">
      <v>39580.344259999998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59946" sId="3" numFmtId="4">
    <oc r="D190">
      <v>3422.1120999999998</v>
    </oc>
    <nc r="D190">
      <v>9505.3832000000002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c rId="57174" sId="3" numFmtId="4">
    <oc r="D128">
      <v>377.42970000000003</v>
    </oc>
    <nc r="D128">
      <v>455.72230000000002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.xml><?xml version="1.0" encoding="utf-8"?>
<revisions xmlns="http://schemas.openxmlformats.org/spreadsheetml/2006/main" xmlns:r="http://schemas.openxmlformats.org/officeDocument/2006/relationships">
  <rcc rId="56988" sId="3" numFmtId="4">
    <oc r="C88">
      <v>10864.85893</v>
    </oc>
    <nc r="C88">
      <v>10849.85893</v>
    </nc>
  </rcc>
  <rcc rId="56989" sId="3" numFmtId="4">
    <oc r="D89">
      <v>15705.19728</v>
    </oc>
    <nc r="D89">
      <v>20058.382280000002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58823" sId="3" numFmtId="4">
    <oc r="D134">
      <v>0</v>
    </oc>
    <nc r="D134">
      <v>8500</v>
    </nc>
  </rcc>
  <rcc rId="58824" sId="3" numFmtId="4">
    <oc r="C135">
      <v>51178.124470000002</v>
    </oc>
    <nc r="C135">
      <v>48611.705600000001</v>
    </nc>
  </rcc>
  <rcc rId="58825" sId="3" numFmtId="4">
    <oc r="D135">
      <v>9791.7811500000007</v>
    </oc>
    <nc r="D135">
      <v>12453.55127</v>
    </nc>
  </rcc>
  <rcc rId="58826" sId="3" numFmtId="4">
    <oc r="D136">
      <v>3882.7586700000002</v>
    </oc>
    <nc r="D136">
      <v>4357.4166599999999</v>
    </nc>
  </rcc>
  <rcc rId="58827" sId="3" numFmtId="4">
    <oc r="D137">
      <v>0</v>
    </oc>
    <nc r="D137">
      <v>3180.6828</v>
    </nc>
  </rcc>
  <rcc rId="58828" sId="3" numFmtId="4">
    <oc r="D139">
      <v>22135.474020000001</v>
    </oc>
    <nc r="D139">
      <v>34771.066079999997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58667" sId="3">
    <oc r="D81" t="inlineStr">
      <is>
        <t>исполнено на 01.09.2023 г.</t>
      </is>
    </oc>
    <nc r="D81" t="inlineStr">
      <is>
        <t>исполнено на 01.10.2023 г.</t>
      </is>
    </nc>
  </rcc>
  <rcc rId="58668" sId="3">
    <oc r="F81" t="inlineStr">
      <is>
        <t>исполнено на 01.09.2022г.</t>
      </is>
    </oc>
    <nc r="F81" t="inlineStr">
      <is>
        <t>исполнено на 01.10.2022г.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fmt sheetId="3" sqref="F69">
    <dxf>
      <numFmt numFmtId="186" formatCode="#,##0.0000"/>
    </dxf>
  </rfmt>
  <rfmt sheetId="3" sqref="F69">
    <dxf>
      <numFmt numFmtId="187" formatCode="#,##0.000"/>
    </dxf>
  </rfmt>
  <rfmt sheetId="3" sqref="F69">
    <dxf>
      <numFmt numFmtId="4" formatCode="#,##0.00"/>
    </dxf>
  </rfmt>
  <rfmt sheetId="3" sqref="F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.xml><?xml version="1.0" encoding="utf-8"?>
<revisions xmlns="http://schemas.openxmlformats.org/spreadsheetml/2006/main" xmlns:r="http://schemas.openxmlformats.org/officeDocument/2006/relationships">
  <rcc rId="57516" sId="3" numFmtId="4">
    <oc r="D66">
      <v>42.252000000000002</v>
    </oc>
    <nc r="D66">
      <v>32.4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1.xml><?xml version="1.0" encoding="utf-8"?>
<revisions xmlns="http://schemas.openxmlformats.org/spreadsheetml/2006/main" xmlns:r="http://schemas.openxmlformats.org/officeDocument/2006/relationships">
  <rcc rId="57204" sId="3" numFmtId="4">
    <oc r="D133">
      <v>333.86434000000003</v>
    </oc>
    <nc r="D133">
      <v>463.40573000000001</v>
    </nc>
  </rcc>
  <rcc rId="57205" sId="3" numFmtId="4">
    <oc r="C135">
      <v>46659.040569999997</v>
    </oc>
    <nc r="C135">
      <v>51178.124470000002</v>
    </nc>
  </rcc>
  <rcc rId="57206" sId="3" numFmtId="4">
    <oc r="D136">
      <v>3059.2420000000002</v>
    </oc>
    <nc r="D136">
      <v>3882.7586700000002</v>
    </nc>
  </rcc>
  <rcc rId="57207" sId="3">
    <nc r="A138" t="inlineStr">
      <is>
        <t>А13</t>
      </is>
    </nc>
  </rcc>
  <rcc rId="57208" sId="3" numFmtId="4">
    <oc r="C139">
      <v>73597.789149999997</v>
    </oc>
    <nc r="C139">
      <v>69833.219249999995</v>
    </nc>
  </rcc>
  <rcc rId="57209" sId="3" numFmtId="4">
    <oc r="D139">
      <v>6649.4665699999996</v>
    </oc>
    <nc r="D139">
      <v>22135.474020000001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59618" sId="3" numFmtId="4">
    <oc r="D111">
      <v>1331.52649</v>
    </oc>
    <nc r="D111">
      <v>1401.1086499999999</v>
    </nc>
  </rcc>
  <rcc rId="59619" sId="3" numFmtId="4">
    <oc r="D112">
      <v>10891.63012</v>
    </oc>
    <nc r="D112">
      <v>17018.172040000001</v>
    </nc>
  </rcc>
  <rcc rId="59620" sId="3" numFmtId="4">
    <oc r="D113">
      <v>16377.895329999999</v>
    </oc>
    <nc r="D113">
      <v>19642.456979999999</v>
    </nc>
  </rcc>
  <rcc rId="59621" sId="3" numFmtId="4">
    <oc r="D114">
      <v>9458.8794199999993</v>
    </oc>
    <nc r="D114">
      <v>9563.1331599999994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59427" sId="3" numFmtId="4">
    <oc r="F75">
      <v>6361.05044</v>
    </oc>
    <nc r="F75">
      <v>6843.0396700000001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58454" sId="3" numFmtId="4">
    <oc r="D7">
      <v>90351.190499999997</v>
    </oc>
    <nc r="D7">
      <v>104525.69661</v>
    </nc>
  </rcc>
  <rcc rId="58455" sId="3" numFmtId="4">
    <oc r="D9">
      <v>6418.9083700000001</v>
    </oc>
    <nc r="D9">
      <v>7251.2139999999999</v>
    </nc>
  </rcc>
  <rcc rId="58456" sId="3" numFmtId="4">
    <oc r="D10">
      <v>34.1721</v>
    </oc>
    <nc r="D10">
      <v>39.070729999999998</v>
    </nc>
  </rcc>
  <rcc rId="58457" sId="3" numFmtId="4">
    <oc r="D11">
      <v>6807.6857200000004</v>
    </oc>
    <nc r="D11">
      <v>7716.4613900000004</v>
    </nc>
  </rcc>
  <rcc rId="58458" sId="3" numFmtId="4">
    <oc r="D12">
      <v>-752.11356000000001</v>
    </oc>
    <nc r="D12">
      <v>-850.76598000000001</v>
    </nc>
  </rcc>
  <rcc rId="58459" sId="3" numFmtId="4">
    <oc r="D14">
      <v>16231.1193</v>
    </oc>
    <nc r="D14">
      <v>16396.780210000001</v>
    </nc>
  </rcc>
  <rcc rId="58460" sId="3" numFmtId="4">
    <oc r="D15">
      <v>-56.594320000000003</v>
    </oc>
    <nc r="D15">
      <v>-53.549320000000002</v>
    </nc>
  </rcc>
  <rcc rId="58461" sId="3" numFmtId="4">
    <oc r="D16">
      <v>2407.6702700000001</v>
    </oc>
    <nc r="D16">
      <v>2407.6749799999998</v>
    </nc>
  </rcc>
  <rcc rId="58462" sId="3" numFmtId="4">
    <oc r="D17">
      <v>711.81417999999996</v>
    </oc>
    <nc r="D17">
      <v>741.83831999999995</v>
    </nc>
  </rcc>
  <rcc rId="58463" sId="3" numFmtId="4">
    <oc r="D19">
      <v>675.74114999999995</v>
    </oc>
    <nc r="D19">
      <v>1132.69732</v>
    </nc>
  </rcc>
  <rcc rId="58464" sId="3" numFmtId="4">
    <oc r="D21">
      <v>187.89492000000001</v>
    </oc>
    <nc r="D21">
      <v>163.51589000000001</v>
    </nc>
  </rcc>
  <rcc rId="58465" sId="3" numFmtId="4">
    <oc r="D22">
      <v>299.30808000000002</v>
    </oc>
    <nc r="D22">
      <v>448.68247000000002</v>
    </nc>
  </rcc>
  <rcc rId="58466" sId="3" numFmtId="4">
    <oc r="D24">
      <v>4768.7270699999999</v>
    </oc>
    <nc r="D24">
      <v>4393.6447099999996</v>
    </nc>
  </rcc>
  <rcc rId="58467" sId="3" numFmtId="4">
    <oc r="D25">
      <v>785.2047</v>
    </oc>
    <nc r="D25">
      <v>1535.1795199999999</v>
    </nc>
  </rcc>
  <rcc rId="58468" sId="3" numFmtId="4">
    <oc r="D27">
      <v>43.943739999999998</v>
    </oc>
    <nc r="D27">
      <v>1102.7750799999999</v>
    </nc>
  </rcc>
  <rcc rId="58469" sId="3" numFmtId="4">
    <oc r="D29">
      <v>1343.0199700000001</v>
    </oc>
    <nc r="D29">
      <v>1512.1998599999999</v>
    </nc>
  </rcc>
  <rcc rId="58470" sId="3" numFmtId="4">
    <oc r="D30">
      <v>30.53</v>
    </oc>
    <nc r="D30">
      <v>35.08</v>
    </nc>
  </rcc>
  <rcc rId="58471" sId="3" numFmtId="4">
    <oc r="D35">
      <v>-6.1109999999999998E-2</v>
    </oc>
    <nc r="D35">
      <v>-3.6400000000000002E-2</v>
    </nc>
  </rcc>
  <rcc rId="58472" sId="3" numFmtId="4">
    <oc r="D41">
      <v>6175.5603499999997</v>
    </oc>
    <nc r="D41">
      <v>6706.0293899999997</v>
    </nc>
  </rcc>
  <rcc rId="58473" sId="3" numFmtId="4">
    <oc r="D42">
      <v>929.01210000000003</v>
    </oc>
    <nc r="D42">
      <v>1116.87194</v>
    </nc>
  </rcc>
  <rcc rId="58474" sId="3" numFmtId="4">
    <oc r="D43">
      <v>255.92305999999999</v>
    </oc>
    <nc r="D43">
      <v>299.23437000000001</v>
    </nc>
  </rcc>
  <rcc rId="58475" sId="3" numFmtId="4">
    <oc r="D47">
      <v>376.21618000000001</v>
    </oc>
    <nc r="D47">
      <v>422.65942999999999</v>
    </nc>
  </rcc>
  <rcc rId="58476" sId="3" numFmtId="4">
    <oc r="D49">
      <v>449.46568000000002</v>
    </oc>
    <nc r="D49">
      <v>449.46616999999998</v>
    </nc>
  </rcc>
  <rcc rId="58477" sId="3" numFmtId="4">
    <oc r="D51">
      <v>482.44049000000001</v>
    </oc>
    <nc r="D51">
      <v>631.39745000000005</v>
    </nc>
  </rcc>
  <rcc rId="58478" sId="3" numFmtId="4">
    <oc r="D55">
      <v>11736.15495</v>
    </oc>
    <nc r="D55">
      <v>12241.92821</v>
    </nc>
  </rcc>
  <rcc rId="58479" sId="3" numFmtId="4">
    <oc r="D56">
      <v>215.68370999999999</v>
    </oc>
    <nc r="D56">
      <v>260.16732999999999</v>
    </nc>
  </rcc>
  <rcc rId="58480" sId="3" numFmtId="4">
    <oc r="D60">
      <v>667.91264000000001</v>
    </oc>
    <nc r="D60">
      <v>741.60177999999996</v>
    </nc>
  </rcc>
  <rcc rId="58481" sId="3" numFmtId="4">
    <oc r="D61">
      <v>150.26551000000001</v>
    </oc>
    <nc r="D61">
      <v>239.37935999999999</v>
    </nc>
  </rcc>
  <rcc rId="58482" sId="3" numFmtId="4">
    <oc r="D66">
      <v>32.4</v>
    </oc>
    <nc r="D66">
      <v>0.2</v>
    </nc>
  </rcc>
  <rcc rId="58483" sId="3" numFmtId="4">
    <oc r="D70">
      <v>83158.100000000006</v>
    </oc>
    <nc r="D70">
      <v>91415.6</v>
    </nc>
  </rcc>
  <rcc rId="58484" sId="3" numFmtId="4">
    <oc r="C72">
      <v>241298.10376</v>
    </oc>
    <nc r="C72">
      <v>238521.02932999999</v>
    </nc>
  </rcc>
  <rcc rId="58485" sId="3" numFmtId="4">
    <oc r="D72">
      <v>118545.27701999999</v>
    </oc>
    <nc r="D72">
      <v>144834.68945999999</v>
    </nc>
  </rcc>
  <rcc rId="58486" sId="3" numFmtId="4">
    <oc r="C73">
      <v>470284.26799999998</v>
    </oc>
    <nc r="C73">
      <v>474335.71100000001</v>
    </nc>
  </rcc>
  <rcc rId="58487" sId="3" numFmtId="4">
    <oc r="D73">
      <v>325605.75894000003</v>
    </oc>
    <nc r="D73">
      <v>363362.92592000001</v>
    </nc>
  </rcc>
  <rcc rId="58488" sId="3" numFmtId="4">
    <oc r="C74">
      <v>31976.335340000001</v>
    </oc>
    <nc r="C74">
      <v>32543.115549999999</v>
    </nc>
  </rcc>
  <rcc rId="58489" sId="3" numFmtId="4">
    <oc r="D74">
      <v>23174.50835</v>
    </oc>
    <nc r="D74">
      <v>25017.835330000002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.xml><?xml version="1.0" encoding="utf-8"?>
<revisions xmlns="http://schemas.openxmlformats.org/spreadsheetml/2006/main" xmlns:r="http://schemas.openxmlformats.org/officeDocument/2006/relationships">
  <rcc rId="58238" sId="3">
    <oc r="A2" t="inlineStr">
      <is>
        <t xml:space="preserve">                                                                                Моргаушского муниципального округа на 01.09.2023 г.</t>
      </is>
    </oc>
    <nc r="A2" t="inlineStr">
      <is>
        <t xml:space="preserve">                                                                                Моргаушского муниципального округа на 01.10.2023 г.</t>
      </is>
    </nc>
  </rcc>
  <rcc rId="58239" sId="3">
    <oc r="D4" t="inlineStr">
      <is>
        <t>исполнено на 01.09.2023 г.</t>
      </is>
    </oc>
    <nc r="D4" t="inlineStr">
      <is>
        <t>исполнено на 01.10.2023 г.</t>
      </is>
    </nc>
  </rcc>
  <rcc rId="58240" sId="3">
    <oc r="F4" t="inlineStr">
      <is>
        <t>исполнено на 01.09.2022г.</t>
      </is>
    </oc>
    <nc r="F4" t="inlineStr">
      <is>
        <t>исполнено на 01.10.2022г.</t>
      </is>
    </nc>
  </rcc>
  <rcc rId="58241" sId="3" numFmtId="4">
    <oc r="F7">
      <v>94374.92757</v>
    </oc>
    <nc r="F7">
      <v>108096.75606</v>
    </nc>
  </rcc>
  <rcc rId="58242" sId="3" numFmtId="4">
    <oc r="F9">
      <v>6115.2611200000001</v>
    </oc>
    <nc r="F9">
      <v>7010.81077</v>
    </nc>
  </rcc>
  <rcc rId="58243" sId="3" numFmtId="4">
    <oc r="F10">
      <v>35.35736</v>
    </oc>
    <nc r="F10">
      <v>39.661099999999998</v>
    </nc>
  </rcc>
  <rcc rId="58244" sId="3" numFmtId="4">
    <oc r="F11">
      <v>7022.1619499999997</v>
    </oc>
    <nc r="F11">
      <v>8070.6241799999998</v>
    </nc>
  </rcc>
  <rcc rId="58245" sId="3" numFmtId="4">
    <oc r="F12">
      <v>-711.92008999999996</v>
    </oc>
    <nc r="F12">
      <v>-782.62037999999995</v>
    </nc>
  </rcc>
  <rcc rId="58246" sId="3" numFmtId="4">
    <oc r="F14">
      <v>12086.163200000001</v>
    </oc>
    <nc r="F14">
      <v>12312.92352</v>
    </nc>
  </rcc>
  <rcc rId="58247" sId="3" numFmtId="4">
    <oc r="F15">
      <v>28.07386</v>
    </oc>
    <nc r="F15">
      <v>42.057169999999999</v>
    </nc>
  </rcc>
  <rcc rId="58248" sId="3" numFmtId="4">
    <oc r="F17">
      <v>1527.0114799999999</v>
    </oc>
    <nc r="F17">
      <v>1564.18923</v>
    </nc>
  </rcc>
  <rcc rId="58249" sId="3" numFmtId="4">
    <oc r="F19">
      <v>1181.1803</v>
    </oc>
    <nc r="F19">
      <v>1442.2899299999999</v>
    </nc>
  </rcc>
  <rcc rId="58250" sId="3">
    <oc r="F20">
      <v>516.48793000000001</v>
    </oc>
    <nc r="F20">
      <f>SUM(F22+F21)</f>
    </nc>
  </rcc>
  <rcc rId="58251" sId="3" numFmtId="4">
    <oc r="F21">
      <v>161.03236000000001</v>
    </oc>
    <nc r="F21">
      <v>163.14641</v>
    </nc>
  </rcc>
  <rcc rId="58252" sId="3" numFmtId="4">
    <oc r="F22">
      <v>355.45557000000002</v>
    </oc>
    <nc r="F22">
      <v>441.16858999999999</v>
    </nc>
  </rcc>
  <rcc rId="58253" sId="3" numFmtId="4">
    <oc r="F23">
      <v>4182.9387900000002</v>
    </oc>
    <nc r="F23">
      <f>SUM(F24+F25)</f>
    </nc>
  </rcc>
  <rcc rId="58254" sId="3" numFmtId="4">
    <oc r="F24">
      <v>2871.3915299999999</v>
    </oc>
    <nc r="F24">
      <v>2888.1900099999998</v>
    </nc>
  </rcc>
  <rcc rId="58255" sId="3" numFmtId="4">
    <oc r="F25">
      <v>1311.5472600000001</v>
    </oc>
    <nc r="F25">
      <v>1659.4485500000001</v>
    </nc>
  </rcc>
  <rcc rId="58256" sId="3" numFmtId="4">
    <oc r="F27">
      <v>6192.9967100000003</v>
    </oc>
    <nc r="F27">
      <v>6252.6950200000001</v>
    </nc>
  </rcc>
  <rcc rId="58257" sId="3" numFmtId="4">
    <oc r="F29">
      <v>1553.1855399999999</v>
    </oc>
    <nc r="F29">
      <v>1795.2254700000001</v>
    </nc>
  </rcc>
  <rcc rId="58258" sId="3" numFmtId="4">
    <oc r="F30">
      <v>41.44</v>
    </oc>
    <nc r="F30">
      <v>46.69</v>
    </nc>
  </rcc>
  <rcc rId="58259" sId="3" numFmtId="4">
    <oc r="F41">
      <v>6359.8126899999997</v>
    </oc>
    <nc r="F41">
      <v>9082.5700300000008</v>
    </nc>
  </rcc>
  <rcc rId="58260" sId="3" numFmtId="4">
    <oc r="F42">
      <v>1678.47</v>
    </oc>
    <nc r="F42">
      <v>1834.1455900000001</v>
    </nc>
  </rcc>
  <rcc rId="58261" sId="3" numFmtId="4">
    <oc r="F43">
      <v>379.42169000000001</v>
    </oc>
    <nc r="F43">
      <v>432.49106</v>
    </nc>
  </rcc>
  <rcc rId="58262" sId="3" numFmtId="4">
    <oc r="F47">
      <v>346.42579000000001</v>
    </oc>
    <nc r="F47">
      <v>394.00283999999999</v>
    </nc>
  </rcc>
  <rcc rId="58263" sId="3" numFmtId="4">
    <oc r="F51">
      <v>676.34883000000002</v>
    </oc>
    <nc r="F51">
      <v>801.89675</v>
    </nc>
  </rcc>
  <rcc rId="58264" sId="3" numFmtId="4">
    <oc r="F54">
      <v>2248.1268</v>
    </oc>
    <nc r="F54">
      <v>2286.2368000000001</v>
    </nc>
  </rcc>
  <rcc rId="58265" sId="3" numFmtId="4">
    <oc r="F55">
      <v>2551.39678</v>
    </oc>
    <nc r="F55">
      <v>2556.0756799999999</v>
    </nc>
  </rcc>
  <rcc rId="58266" sId="3" numFmtId="4">
    <oc r="F56">
      <v>747.25444000000005</v>
    </oc>
    <nc r="F56">
      <v>1198.6044400000001</v>
    </nc>
  </rcc>
  <rcc rId="58267" sId="3" numFmtId="4">
    <oc r="F60">
      <v>951.53710999999998</v>
    </oc>
    <nc r="F60">
      <v>1048.01405</v>
    </nc>
  </rcc>
  <rcc rId="58268" sId="3" numFmtId="4">
    <oc r="F61">
      <v>182.35857999999999</v>
    </oc>
    <nc r="F61">
      <v>490.71735999999999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c rId="60460" sId="3" numFmtId="4">
    <oc r="F191">
      <v>455.15060999999997</v>
    </oc>
    <nc r="F191">
      <v>379.08136000000002</v>
    </nc>
  </rcc>
  <rcc rId="60461" sId="3" numFmtId="4">
    <oc r="F193">
      <v>602.34100000000001</v>
    </oc>
    <nc r="F193">
      <v>607.303</v>
    </nc>
  </rcc>
  <rcc rId="60462" sId="3" numFmtId="4">
    <oc r="F195">
      <v>5875.6629999999996</v>
    </oc>
    <nc r="F195">
      <v>6405.4686400000001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59169" sId="3">
    <oc r="A2" t="inlineStr">
      <is>
        <t xml:space="preserve">                                                                                Моргаушского муниципального округа на 01.10.2023 г.</t>
      </is>
    </oc>
    <nc r="A2" t="inlineStr">
      <is>
        <t xml:space="preserve">                                                                                Моргаушского муниципального округа на 01.11.2023 г.</t>
      </is>
    </nc>
  </rcc>
  <rcc rId="59170" sId="3">
    <oc r="D4" t="inlineStr">
      <is>
        <t>исполнено на 01.10.2023 г.</t>
      </is>
    </oc>
    <nc r="D4" t="inlineStr">
      <is>
        <t>исполнено на 01.11.2023 г.</t>
      </is>
    </nc>
  </rcc>
  <rcc rId="59171" sId="3">
    <oc r="F4" t="inlineStr">
      <is>
        <t>исполнено на 01.10.2022г.</t>
      </is>
    </oc>
    <nc r="F4" t="inlineStr">
      <is>
        <t>исполнено на 01.11.2022г.</t>
      </is>
    </nc>
  </rcc>
  <rcc rId="59172" sId="3">
    <oc r="D81" t="inlineStr">
      <is>
        <t>исполнено на 01.10.2023 г.</t>
      </is>
    </oc>
    <nc r="D81" t="inlineStr">
      <is>
        <t>исполнено на 01.11.2023 г.</t>
      </is>
    </nc>
  </rcc>
  <rcc rId="59173" sId="3">
    <oc r="F81" t="inlineStr">
      <is>
        <t>исполнено на 01.10.2022г.</t>
      </is>
    </oc>
    <nc r="F81" t="inlineStr">
      <is>
        <t>исполнено на 01.11.2022г.</t>
      </is>
    </nc>
  </rcc>
  <rcc rId="59174" sId="3" numFmtId="4">
    <oc r="D7">
      <v>104525.69661</v>
    </oc>
    <nc r="D7">
      <v>118160.21204</v>
    </nc>
  </rcc>
  <rcc rId="59175" sId="3" numFmtId="4">
    <oc r="D9">
      <v>7251.2139999999999</v>
    </oc>
    <nc r="D9">
      <v>8249.9434000000001</v>
    </nc>
  </rcc>
  <rcc rId="59176" sId="3" numFmtId="4">
    <oc r="D10">
      <v>39.070729999999998</v>
    </oc>
    <nc r="D10">
      <v>43.68721</v>
    </nc>
  </rcc>
  <rcc rId="59177" sId="3" numFmtId="4">
    <oc r="D11">
      <v>7716.4613900000004</v>
    </oc>
    <nc r="D11">
      <v>8677.0625299999992</v>
    </nc>
  </rcc>
  <rcc rId="59178" sId="3" numFmtId="4">
    <oc r="D12">
      <v>-850.76598000000001</v>
    </oc>
    <nc r="D12">
      <v>-925.74190999999996</v>
    </nc>
  </rcc>
  <rcc rId="59179" sId="3" numFmtId="4">
    <oc r="D14">
      <v>16396.780210000001</v>
    </oc>
    <nc r="D14">
      <v>20846.713019999999</v>
    </nc>
  </rcc>
  <rcc rId="59180" sId="3" numFmtId="4">
    <oc r="D16">
      <v>2407.6749799999998</v>
    </oc>
    <nc r="D16">
      <v>2417.0533500000001</v>
    </nc>
  </rcc>
  <rcc rId="59181" sId="3" numFmtId="4">
    <oc r="D17">
      <v>741.83831999999995</v>
    </oc>
    <nc r="D17">
      <v>776.24393999999995</v>
    </nc>
  </rcc>
  <rcc rId="59182" sId="3" numFmtId="4">
    <oc r="D19">
      <v>1132.69732</v>
    </oc>
    <nc r="D19">
      <v>3346.1896700000002</v>
    </nc>
  </rcc>
  <rcc rId="59183" sId="3" numFmtId="4">
    <oc r="D21">
      <v>163.51589000000001</v>
    </oc>
    <nc r="D21">
      <v>189.92681999999999</v>
    </nc>
  </rcc>
  <rcc rId="59184" sId="3" numFmtId="4">
    <oc r="D22">
      <v>448.68247000000002</v>
    </oc>
    <nc r="D22">
      <v>1310.06926</v>
    </nc>
  </rcc>
  <rcc rId="59185" sId="3" numFmtId="4">
    <oc r="D24">
      <v>4393.6447099999996</v>
    </oc>
    <nc r="D24">
      <v>4380.4776700000002</v>
    </nc>
  </rcc>
  <rcc rId="59186" sId="3" numFmtId="4">
    <oc r="D25">
      <v>1535.1795199999999</v>
    </oc>
    <nc r="D25">
      <v>6085.6998899999999</v>
    </nc>
  </rcc>
  <rcc rId="59187" sId="3" numFmtId="4">
    <oc r="D27">
      <v>1102.7750799999999</v>
    </oc>
    <nc r="D27">
      <v>1126.1577400000001</v>
    </nc>
  </rcc>
  <rcc rId="59188" sId="3" numFmtId="4">
    <oc r="D29">
      <v>1512.1998599999999</v>
    </oc>
    <nc r="D29">
      <v>1805.2796599999999</v>
    </nc>
  </rcc>
  <rcc rId="59189" sId="3" numFmtId="4">
    <oc r="D30">
      <v>35.08</v>
    </oc>
    <nc r="D30">
      <v>40.880000000000003</v>
    </nc>
  </rcc>
  <rcc rId="59190" sId="3" numFmtId="4">
    <oc r="D41">
      <v>6706.0293899999997</v>
    </oc>
    <nc r="D41">
      <v>7534.0906800000002</v>
    </nc>
  </rcc>
  <rcc rId="59191" sId="3" numFmtId="4">
    <oc r="D42">
      <v>1116.87194</v>
    </oc>
    <nc r="D42">
      <v>1273.1875299999999</v>
    </nc>
  </rcc>
  <rcc rId="59192" sId="3" numFmtId="4">
    <oc r="D43">
      <v>299.23437000000001</v>
    </oc>
    <nc r="D43">
      <v>350.40638000000001</v>
    </nc>
  </rcc>
  <rcc rId="59193" sId="3" numFmtId="4">
    <oc r="D47">
      <v>422.65942999999999</v>
    </oc>
    <nc r="D47">
      <v>481.52571999999998</v>
    </nc>
  </rcc>
  <rcc rId="59194" sId="3" numFmtId="4">
    <oc r="D49">
      <v>449.46616999999998</v>
    </oc>
    <nc r="D49">
      <v>464.29800999999998</v>
    </nc>
  </rcc>
  <rcc rId="59195" sId="3" numFmtId="4">
    <oc r="D51">
      <v>631.39745000000005</v>
    </oc>
    <nc r="D51">
      <v>733.21612000000005</v>
    </nc>
  </rcc>
  <rcc rId="59196" sId="3" numFmtId="4">
    <oc r="D55">
      <v>12241.92821</v>
    </oc>
    <nc r="D55">
      <v>14804.36346</v>
    </nc>
  </rcc>
  <rcc rId="59197" sId="3" numFmtId="4">
    <oc r="D56">
      <v>260.16732999999999</v>
    </oc>
    <nc r="D56">
      <v>300.71589</v>
    </nc>
  </rcc>
  <rcc rId="59198" sId="3" numFmtId="4">
    <oc r="D60">
      <v>741.60177999999996</v>
    </oc>
    <nc r="D60">
      <v>820.85891000000004</v>
    </nc>
  </rcc>
  <rcc rId="59199" sId="3" numFmtId="4">
    <oc r="D61">
      <v>239.37935999999999</v>
    </oc>
    <nc r="D61">
      <v>246.22816</v>
    </nc>
  </rcc>
  <rcc rId="59200" sId="3" numFmtId="4">
    <oc r="D64">
      <v>393.49900000000002</v>
    </oc>
    <nc r="D64">
      <v>397.09899999999999</v>
    </nc>
  </rcc>
  <rcc rId="59201" sId="3" numFmtId="4">
    <oc r="D67">
      <v>9037.5228800000004</v>
    </oc>
    <nc r="D67">
      <v>11687.612080000001</v>
    </nc>
  </rcc>
  <rcc rId="59202" sId="3" numFmtId="4">
    <oc r="D70">
      <v>91415.6</v>
    </oc>
    <nc r="D70">
      <v>99673.1</v>
    </nc>
  </rcc>
  <rcc rId="59203" sId="3" numFmtId="4">
    <oc r="D72">
      <v>144834.68945999999</v>
    </oc>
    <nc r="D72">
      <v>161504.34742000001</v>
    </nc>
  </rcc>
  <rcc rId="59204" sId="3" numFmtId="4">
    <oc r="D73">
      <v>363362.92592000001</v>
    </oc>
    <nc r="D73">
      <v>404772.32681</v>
    </nc>
  </rcc>
  <rcc rId="59205" sId="3" numFmtId="4">
    <oc r="D74">
      <v>25017.835330000002</v>
    </oc>
    <nc r="D74">
      <v>25784.062099999999</v>
    </nc>
  </rcc>
  <rfmt sheetId="3" sqref="D78">
    <dxf>
      <numFmt numFmtId="4" formatCode="#,##0.00"/>
    </dxf>
  </rfmt>
  <rfmt sheetId="3" sqref="D78">
    <dxf>
      <numFmt numFmtId="187" formatCode="#,##0.000"/>
    </dxf>
  </rfmt>
  <rfmt sheetId="3" sqref="D78">
    <dxf>
      <numFmt numFmtId="186" formatCode="#,##0.0000"/>
    </dxf>
  </rfmt>
  <rfmt sheetId="3" sqref="D78">
    <dxf>
      <numFmt numFmtId="172" formatCode="#,##0.00000"/>
    </dxf>
  </rfmt>
  <rfmt sheetId="3" sqref="D78">
    <dxf>
      <numFmt numFmtId="186" formatCode="#,##0.0000"/>
    </dxf>
  </rfmt>
  <rfmt sheetId="3" sqref="D78">
    <dxf>
      <numFmt numFmtId="187" formatCode="#,##0.000"/>
    </dxf>
  </rfmt>
  <rfmt sheetId="3" sqref="D78">
    <dxf>
      <numFmt numFmtId="4" formatCode="#,##0.00"/>
    </dxf>
  </rfmt>
  <rfmt sheetId="3" sqref="D78">
    <dxf>
      <numFmt numFmtId="167" formatCode="#,##0.0"/>
    </dxf>
  </rfmt>
  <rcc rId="59206" sId="3" numFmtId="4">
    <oc r="D83">
      <v>2.3258999999999999</v>
    </oc>
    <nc r="D83">
      <v>4.6836000000000002</v>
    </nc>
  </rcc>
  <rcc rId="59207" sId="3" numFmtId="4">
    <oc r="D84">
      <v>46465.841829999998</v>
    </oc>
    <nc r="D84">
      <v>52421.581449999998</v>
    </nc>
  </rcc>
  <rcc rId="59208" sId="3" numFmtId="4">
    <oc r="D86">
      <v>5371.62435</v>
    </oc>
    <nc r="D86">
      <v>5617.2761600000003</v>
    </nc>
  </rcc>
  <rcc rId="59209" sId="3" numFmtId="4">
    <oc r="C88">
      <v>10834.85893</v>
    </oc>
    <nc r="C88">
      <v>1022.94893</v>
    </nc>
  </rcc>
  <rcc rId="59210" sId="3" numFmtId="4">
    <oc r="C89">
      <v>30857.87932</v>
    </oc>
    <nc r="C89">
      <v>31060.37932</v>
    </nc>
  </rcc>
  <rcc rId="59211" sId="3" numFmtId="4">
    <oc r="D89">
      <v>23282.378280000001</v>
    </oc>
    <nc r="D89">
      <v>23839.186799999999</v>
    </nc>
  </rcc>
  <rcc rId="59212" sId="3" numFmtId="4">
    <oc r="D92">
      <v>1197.1850300000001</v>
    </oc>
    <nc r="D92">
      <v>1247.3258000000001</v>
    </nc>
  </rcc>
  <rcc rId="59213" sId="3" numFmtId="4">
    <oc r="D94">
      <v>933.5</v>
    </oc>
    <nc r="D94">
      <v>1063.6878099999999</v>
    </nc>
  </rcc>
  <rcc rId="59214" sId="3" numFmtId="4">
    <oc r="D95">
      <v>2468.7936300000001</v>
    </oc>
    <nc r="D95">
      <v>2743.9357599999998</v>
    </nc>
  </rcc>
  <rcc rId="59215" sId="3" numFmtId="4">
    <oc r="D96">
      <v>111.44808999999999</v>
    </oc>
    <nc r="D96">
      <v>130.64809</v>
    </nc>
  </rcc>
  <rcc rId="59216" sId="3" numFmtId="4">
    <oc r="D97">
      <v>254.4</v>
    </oc>
    <nc r="D97">
      <v>1067</v>
    </nc>
  </rcc>
  <rcc rId="59217" sId="3" numFmtId="4">
    <oc r="D99">
      <v>198.13399999999999</v>
    </oc>
    <nc r="D99">
      <v>250</v>
    </nc>
  </rcc>
  <rcc rId="59218" sId="3" numFmtId="4">
    <oc r="D100">
      <v>198.13399999999999</v>
    </oc>
    <nc r="D100">
      <v>250</v>
    </nc>
  </rcc>
  <rcc rId="59219" sId="3" numFmtId="4">
    <oc r="D101">
      <v>346.77870000000001</v>
    </oc>
    <nc r="D101">
      <v>1034.8943899999999</v>
    </nc>
  </rcc>
  <rcc rId="59220" sId="3" numFmtId="4">
    <oc r="D108">
      <v>75481.938460000005</v>
    </oc>
    <nc r="D108">
      <v>90476.328559999994</v>
    </nc>
  </rcc>
  <rcc rId="59221" sId="3" numFmtId="4">
    <oc r="D118">
      <v>2205.8405600000001</v>
    </oc>
    <nc r="D118">
      <v>2452.0625599999998</v>
    </nc>
  </rcc>
  <rcc rId="59222" sId="3" numFmtId="4">
    <oc r="D127">
      <v>455.72230000000002</v>
    </oc>
    <nc r="D127">
      <v>491.14997</v>
    </nc>
  </rcc>
  <rcc rId="59223" sId="3" numFmtId="4">
    <oc r="D132">
      <v>63726.122539999997</v>
    </oc>
    <nc r="D132">
      <v>71964.223389999999</v>
    </nc>
  </rcc>
  <rcc rId="59224" sId="3" numFmtId="4">
    <oc r="D140">
      <v>29508.59791</v>
    </oc>
    <nc r="D140">
      <v>38670.779649999997</v>
    </nc>
  </rcc>
  <rcc rId="59225" sId="3" numFmtId="4">
    <oc r="D152">
      <v>467.64774</v>
    </oc>
    <nc r="D152">
      <v>487.64774</v>
    </nc>
  </rcc>
  <rcc rId="59226" sId="3" numFmtId="4">
    <oc r="D154">
      <v>99428.542140000005</v>
    </oc>
    <nc r="D154">
      <v>108559.87664</v>
    </nc>
  </rcc>
  <rcc rId="59227" sId="3" numFmtId="4">
    <oc r="C158">
      <v>434113.40318000002</v>
    </oc>
    <nc r="C158">
      <v>443910.31318</v>
    </nc>
  </rcc>
  <rcc rId="59228" sId="3" numFmtId="4">
    <oc r="D158">
      <v>360460.50556999998</v>
    </oc>
    <nc r="D158">
      <v>388611.59025000001</v>
    </nc>
  </rcc>
  <rcc rId="59229" sId="3" numFmtId="4">
    <oc r="D163">
      <v>19101.871630000001</v>
    </oc>
    <nc r="D163">
      <v>21361.949629999999</v>
    </nc>
  </rcc>
  <rcc rId="59230" sId="3" numFmtId="4">
    <oc r="D169">
      <v>225.69919999999999</v>
    </oc>
    <nc r="D169">
      <v>252.21420000000001</v>
    </nc>
  </rcc>
  <rcc rId="59231" sId="3" numFmtId="4">
    <oc r="D170">
      <v>6708.5459199999996</v>
    </oc>
    <nc r="D170">
      <v>7011.3855700000004</v>
    </nc>
  </rcc>
  <rcc rId="59232" sId="3" numFmtId="4">
    <oc r="D173">
      <v>48797.842149999997</v>
    </oc>
    <nc r="D173">
      <v>54338.566870000002</v>
    </nc>
  </rcc>
  <rcc rId="59233" sId="3" numFmtId="4">
    <oc r="D179">
      <v>1172.7047700000001</v>
    </oc>
    <nc r="D179">
      <v>1196.3947700000001</v>
    </nc>
  </rcc>
  <rcc rId="59234" sId="3" numFmtId="4">
    <oc r="C182">
      <v>10922.692709999999</v>
    </oc>
    <nc r="C182">
      <v>10937.692709999999</v>
    </nc>
  </rcc>
  <rcc rId="59235" sId="3" numFmtId="4">
    <oc r="D182">
      <v>7364.9759299999996</v>
    </oc>
    <nc r="D182">
      <v>8197.04673</v>
    </nc>
  </rcc>
  <rcc rId="59236" sId="3" numFmtId="4">
    <oc r="D186">
      <v>24311.425999999999</v>
    </oc>
    <nc r="D186">
      <v>30441.55444</v>
    </nc>
  </rcc>
  <rcc rId="59237" sId="3" numFmtId="4">
    <oc r="D190">
      <v>51.40231</v>
    </oc>
    <nc r="D190">
      <v>59.433889999999998</v>
    </nc>
  </rcc>
  <rcc rId="59238" sId="3" numFmtId="4">
    <oc r="D192">
      <v>786.08079999999995</v>
    </oc>
    <nc r="D192">
      <v>834.66579999999999</v>
    </nc>
  </rcc>
  <rcc rId="59239" sId="3" numFmtId="4">
    <oc r="D194">
      <v>7395.0006800000001</v>
    </oc>
    <nc r="D194">
      <v>7891.05</v>
    </nc>
  </rcc>
  <rcc rId="59240" sId="3" odxf="1" dxf="1" numFmtId="4">
    <oc r="D195">
      <v>5576.8186800000003</v>
    </oc>
    <nc r="D195">
      <v>6072.8680000000004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203">
    <dxf>
      <numFmt numFmtId="4" formatCode="#,##0.00"/>
    </dxf>
  </rfmt>
  <rfmt sheetId="3" sqref="D203">
    <dxf>
      <numFmt numFmtId="187" formatCode="#,##0.000"/>
    </dxf>
  </rfmt>
  <rfmt sheetId="3" sqref="D203">
    <dxf>
      <numFmt numFmtId="186" formatCode="#,##0.0000"/>
    </dxf>
  </rfmt>
  <rfmt sheetId="3" sqref="D203">
    <dxf>
      <numFmt numFmtId="172" formatCode="#,##0.00000"/>
    </dxf>
  </rfmt>
  <rfmt sheetId="3" sqref="C203">
    <dxf>
      <numFmt numFmtId="4" formatCode="#,##0.00"/>
    </dxf>
  </rfmt>
  <rfmt sheetId="3" sqref="C203">
    <dxf>
      <numFmt numFmtId="187" formatCode="#,##0.000"/>
    </dxf>
  </rfmt>
  <rfmt sheetId="3" sqref="C203">
    <dxf>
      <numFmt numFmtId="186" formatCode="#,##0.0000"/>
    </dxf>
  </rfmt>
  <rfmt sheetId="3" sqref="C203">
    <dxf>
      <numFmt numFmtId="172" formatCode="#,##0.00000"/>
    </dxf>
  </rfmt>
  <rcc rId="59241" sId="3" numFmtId="4">
    <oc r="C84">
      <v>70802.684399999998</v>
    </oc>
    <nc r="C84">
      <v>70600.184399999998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59019" sId="3" numFmtId="4">
    <oc r="D193">
      <v>570.80999999999995</v>
    </oc>
    <nc r="D193">
      <v>786.08079999999995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.xml><?xml version="1.0" encoding="utf-8"?>
<revisions xmlns="http://schemas.openxmlformats.org/spreadsheetml/2006/main" xmlns:r="http://schemas.openxmlformats.org/officeDocument/2006/relationships">
  <rcc rId="58698" sId="3" numFmtId="4">
    <oc r="D100">
      <v>155.1</v>
    </oc>
    <nc r="D100">
      <v>198.13399999999999</v>
    </nc>
  </rcc>
  <rcc rId="58699" sId="3" numFmtId="4">
    <oc r="D109">
      <v>10857.89589</v>
    </oc>
    <nc r="D109">
      <v>11419.16181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.xml><?xml version="1.0" encoding="utf-8"?>
<revisions xmlns="http://schemas.openxmlformats.org/spreadsheetml/2006/main" xmlns:r="http://schemas.openxmlformats.org/officeDocument/2006/relationships">
  <rcc rId="58298" sId="3" numFmtId="4">
    <oc r="F63">
      <v>83.473669999999998</v>
    </oc>
    <nc r="F63">
      <v>92.156400000000005</v>
    </nc>
  </rcc>
  <rcc rId="58299" sId="3" numFmtId="4">
    <oc r="F64">
      <v>-140</v>
    </oc>
    <nc r="F64">
      <v>20</v>
    </nc>
  </rcc>
  <rcc rId="58300" sId="3" numFmtId="4">
    <oc r="F70">
      <v>1197.5999999999999</v>
    </oc>
    <nc r="F70">
      <v>1347.3</v>
    </nc>
  </rcc>
  <rcc rId="58301" sId="3" numFmtId="4">
    <oc r="F72">
      <v>147553.86952000001</v>
    </oc>
    <nc r="F72">
      <v>188476.84869000001</v>
    </nc>
  </rcc>
  <rcc rId="58302" sId="3" numFmtId="4">
    <oc r="F73">
      <v>325172.38454</v>
    </oc>
    <nc r="F73">
      <v>359463.22579</v>
    </nc>
  </rcc>
  <rcc rId="58303" sId="3" numFmtId="4">
    <oc r="F74">
      <v>15464.26</v>
    </oc>
    <nc r="F74">
      <v>17219.59</v>
    </nc>
  </rcc>
  <rcc rId="58304" sId="3" numFmtId="4">
    <oc r="F75">
      <v>4892.6433900000002</v>
    </oc>
    <nc r="F75">
      <v>6361.05044</v>
    </nc>
  </rcc>
  <rcc rId="58305" sId="3" numFmtId="4">
    <oc r="F77">
      <v>-10214.563319999999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1.xml><?xml version="1.0" encoding="utf-8"?>
<revisions xmlns="http://schemas.openxmlformats.org/spreadsheetml/2006/main" xmlns:r="http://schemas.openxmlformats.org/officeDocument/2006/relationships">
  <rcc rId="57914" sId="3" numFmtId="4">
    <oc r="F94">
      <v>700.49396000000002</v>
    </oc>
    <nc r="F94">
      <v>822.11086999999998</v>
    </nc>
  </rcc>
  <rcc rId="57915" sId="3" numFmtId="4">
    <oc r="F95">
      <v>1764.24308</v>
    </oc>
    <nc r="F95">
      <v>2059.4174400000002</v>
    </nc>
  </rcc>
  <rcc rId="57916" sId="3" numFmtId="4">
    <oc r="F96">
      <v>377.69394999999997</v>
    </oc>
    <nc r="F96">
      <v>396.89395000000002</v>
    </nc>
  </rcc>
  <rcc rId="57917" sId="3" numFmtId="4">
    <oc r="F97">
      <v>370.40499999999997</v>
    </oc>
    <nc r="F97">
      <v>446.20499999999998</v>
    </nc>
  </rcc>
  <rcc rId="57918" sId="3" numFmtId="4">
    <oc r="F101">
      <v>51.9315</v>
    </oc>
    <nc r="F101">
      <v>102.9315</v>
    </nc>
  </rcc>
  <rcc rId="57919" sId="3" numFmtId="4">
    <oc r="F108">
      <v>50105.246149999999</v>
    </oc>
    <nc r="F108">
      <v>66436.191300000006</v>
    </nc>
  </rcc>
  <rcc rId="57920" sId="3" numFmtId="4">
    <oc r="F118">
      <v>2159.0097099999998</v>
    </oc>
    <nc r="F118">
      <v>2200.0097099999998</v>
    </nc>
  </rcc>
  <rcc rId="57921" sId="3" numFmtId="4">
    <oc r="F126">
      <f>SUM(F127+F132+F140+F149)</f>
    </oc>
    <nc r="F126">
      <v>66688.275510000007</v>
    </nc>
  </rcc>
  <rcc rId="57922" sId="3" numFmtId="4">
    <oc r="F132">
      <v>21288.646949999998</v>
    </oc>
    <nc r="F132">
      <v>30213.818159999999</v>
    </nc>
  </rcc>
  <rcc rId="57923" sId="3" numFmtId="4">
    <oc r="F140">
      <v>16738.687190000001</v>
    </oc>
    <nc r="F140">
      <v>29884.687720000002</v>
    </nc>
  </rcc>
  <rcc rId="57924" sId="3" numFmtId="4">
    <oc r="F154">
      <v>61899.877899999999</v>
    </oc>
    <nc r="F154">
      <v>77496.053</v>
    </nc>
  </rcc>
  <rcc rId="57925" sId="3" numFmtId="4">
    <oc r="F158">
      <v>229575.77608000001</v>
    </oc>
    <nc r="F158">
      <v>278913.47605</v>
    </nc>
  </rcc>
  <rcc rId="57926" sId="3" numFmtId="4">
    <oc r="F163">
      <v>15625.045620000001</v>
    </oc>
    <nc r="F163">
      <v>16702.548050000001</v>
    </nc>
  </rcc>
  <rcc rId="57927" sId="3" numFmtId="4">
    <oc r="F169">
      <v>2486.5659999999998</v>
    </oc>
    <nc r="F169">
      <v>2912.7591000000002</v>
    </nc>
  </rcc>
  <rcc rId="57928" sId="3" numFmtId="4">
    <oc r="F170">
      <v>1530.0798600000001</v>
    </oc>
    <nc r="F170">
      <v>1790.06576</v>
    </nc>
  </rcc>
  <rcc rId="57929" sId="3" numFmtId="4">
    <oc r="F173">
      <v>34158.989860000001</v>
    </oc>
    <nc r="F173">
      <v>37286.515299999999</v>
    </nc>
  </rcc>
  <rcc rId="57930" sId="3" numFmtId="4">
    <oc r="F179">
      <v>1034.5808099999999</v>
    </oc>
    <nc r="F179">
      <v>1082.9788100000001</v>
    </nc>
  </rcc>
  <rcc rId="57931" sId="3" numFmtId="4">
    <oc r="F182">
      <v>5219.9990900000003</v>
    </oc>
    <nc r="F182">
      <v>5939.1380900000004</v>
    </nc>
  </rcc>
  <rcc rId="57932" sId="3" numFmtId="4">
    <oc r="F186">
      <v>35144.420160000001</v>
    </oc>
    <nc r="F186">
      <v>37134.707999999999</v>
    </nc>
  </rcc>
  <rcc rId="57933" sId="3" numFmtId="4">
    <oc r="F190">
      <v>242.53376</v>
    </oc>
    <nc r="F190">
      <v>281.31751000000003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59817" sId="3" numFmtId="4">
    <oc r="C159">
      <v>11988.007</v>
    </oc>
    <nc r="C159">
      <v>21784.917000000001</v>
    </nc>
  </rcc>
  <rcc rId="59818" sId="3" numFmtId="4">
    <oc r="D159">
      <v>8692.9183200000007</v>
    </oc>
    <nc r="D159">
      <v>8875.3828200000007</v>
    </nc>
  </rcc>
  <rcc rId="59819" sId="3" numFmtId="4">
    <oc r="D160">
      <v>927.08660999999995</v>
    </oc>
    <nc r="D160">
      <v>1302.9750200000001</v>
    </nc>
  </rcc>
  <rcc rId="59820" sId="3" numFmtId="4">
    <oc r="D162">
      <v>2396.0409300000001</v>
    </oc>
    <nc r="D162">
      <v>2662.2676999999999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59458" sId="3" numFmtId="4">
    <oc r="F83">
      <v>3</v>
    </oc>
    <nc r="F83">
      <v>14.074619999999999</v>
    </nc>
  </rcc>
  <rcc rId="59459" sId="3" numFmtId="4">
    <oc r="F84">
      <v>36968.062440000002</v>
    </oc>
    <nc r="F84">
      <v>41367.918640000004</v>
    </nc>
  </rcc>
  <rcc rId="59460" sId="3" numFmtId="4">
    <oc r="F86">
      <v>3957.9607099999998</v>
    </oc>
    <nc r="F86">
      <v>4625.4899599999999</v>
    </nc>
  </rcc>
  <rcc rId="59461" sId="3" numFmtId="4">
    <oc r="F89">
      <v>10238.26023</v>
    </oc>
    <nc r="F89">
      <v>11520.357690000001</v>
    </nc>
  </rcc>
  <rcc rId="59462" sId="3" numFmtId="4">
    <oc r="F92">
      <v>1406.46984</v>
    </oc>
    <nc r="F92">
      <v>1604.4928600000001</v>
    </nc>
  </rcc>
  <rcc rId="59463" sId="3" numFmtId="4">
    <oc r="F94">
      <v>982.4</v>
    </oc>
    <nc r="F94">
      <v>1034.62211</v>
    </nc>
  </rcc>
  <rcc rId="59464" sId="3" numFmtId="4">
    <oc r="F95">
      <v>2371.0542999999998</v>
    </oc>
    <nc r="F95">
      <v>2710.5158900000001</v>
    </nc>
  </rcc>
  <rcc rId="59465" sId="3" numFmtId="4">
    <oc r="F97">
      <v>514.65499999999997</v>
    </oc>
    <nc r="F97">
      <v>524.60500000000002</v>
    </nc>
  </rcc>
  <rcc rId="59466" sId="3" numFmtId="4">
    <oc r="F96">
      <v>412.91395</v>
    </oc>
    <nc r="F96">
      <v>427.63395000000003</v>
    </nc>
  </rcc>
  <rcc rId="59467" sId="3" numFmtId="4">
    <oc r="F99">
      <v>142.36799999999999</v>
    </oc>
    <nc r="F99">
      <v>200</v>
    </nc>
  </rcc>
  <rcc rId="59468" sId="3" numFmtId="4">
    <oc r="F101">
      <v>258.43150000000003</v>
    </oc>
    <nc r="F101">
      <v>990.61998000000006</v>
    </nc>
  </rcc>
  <rcc rId="59469" sId="3" numFmtId="4">
    <oc r="F108">
      <v>93712.653919999997</v>
    </oc>
    <nc r="F108">
      <v>99714.789680000002</v>
    </nc>
  </rcc>
  <rcc rId="59470" sId="3" numFmtId="4">
    <oc r="F118">
      <v>2691.06324</v>
    </oc>
    <nc r="F118">
      <v>2885.2362400000002</v>
    </nc>
  </rcc>
  <rcc rId="59471" sId="3" numFmtId="4">
    <oc r="F127">
      <v>6623.9861499999997</v>
    </oc>
    <nc r="F127">
      <v>6672.0847299999996</v>
    </nc>
  </rcc>
  <rcc rId="59472" sId="3" numFmtId="4">
    <oc r="F132">
      <v>41540.670819999999</v>
    </oc>
    <nc r="F132">
      <v>52632.509019999998</v>
    </nc>
  </rcc>
  <rcc rId="59473" sId="3" numFmtId="4">
    <oc r="F140">
      <v>37545.651360000003</v>
    </oc>
    <nc r="F140">
      <v>38685.90958</v>
    </nc>
  </rcc>
  <rcc rId="59474" sId="3" numFmtId="4">
    <oc r="F154">
      <v>87792.846609999993</v>
    </oc>
    <nc r="F154">
      <v>96643.846609999993</v>
    </nc>
  </rcc>
  <rcc rId="59475" sId="3" numFmtId="4">
    <oc r="F158">
      <v>304018.07328999997</v>
    </oc>
    <nc r="F158">
      <v>333851.62264999998</v>
    </nc>
  </rcc>
  <rcc rId="59476" sId="3" numFmtId="4">
    <oc r="F163">
      <v>18291.90062</v>
    </oc>
    <nc r="F163">
      <v>19786.04264</v>
    </nc>
  </rcc>
  <rcc rId="59477" sId="3" numFmtId="4">
    <oc r="F169">
      <v>3063.4191000000001</v>
    </oc>
    <nc r="F169">
      <v>3065.3391000000001</v>
    </nc>
  </rcc>
  <rcc rId="59478" sId="3" numFmtId="4">
    <oc r="F170">
      <v>2058.1767799999998</v>
    </oc>
    <nc r="F170">
      <v>2311.03458</v>
    </nc>
  </rcc>
  <rcc rId="59479" sId="3" numFmtId="4">
    <oc r="F173">
      <v>45114.987789999999</v>
    </oc>
    <nc r="F173">
      <v>48692.950969999998</v>
    </nc>
  </rcc>
  <rcc rId="59480" sId="3" numFmtId="4">
    <oc r="F179">
      <v>1085.3788099999999</v>
    </oc>
    <nc r="F179">
      <v>1086.56296</v>
    </nc>
  </rcc>
  <rcc rId="59481" sId="3" numFmtId="4">
    <oc r="F181">
      <v>11.143509999999999</v>
    </oc>
    <nc r="F181">
      <v>11.88325</v>
    </nc>
  </rcc>
  <rcc rId="59482" sId="3" numFmtId="4">
    <oc r="F182">
      <v>6492.4912999999997</v>
    </oc>
    <nc r="F182">
      <v>7189.0275899999997</v>
    </nc>
  </rcc>
  <rcc rId="59483" sId="3" numFmtId="4">
    <oc r="F186">
      <v>39449.703840000002</v>
    </oc>
    <nc r="F186">
      <v>39498.502</v>
    </nc>
  </rcc>
  <rcc rId="59484" sId="3" numFmtId="4">
    <oc r="F190">
      <v>292.55473000000001</v>
    </oc>
    <nc r="F190">
      <v>455.15060999999997</v>
    </nc>
  </rcc>
  <rcc rId="59485" sId="3" numFmtId="4">
    <oc r="F192">
      <v>507.32900000000001</v>
    </oc>
    <nc r="F192">
      <v>602.34100000000001</v>
    </nc>
  </rcc>
  <rcc rId="59486" sId="3" numFmtId="4">
    <oc r="F194">
      <v>5337.5619999999999</v>
    </oc>
    <nc r="F194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cc rId="59049" sId="3" numFmtId="4">
    <oc r="D195">
      <v>5169.9506799999999</v>
    </oc>
    <nc r="D195">
      <v>5576.8186800000003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cc rId="58729" sId="3" numFmtId="4">
    <oc r="D111">
      <v>1111.52649</v>
    </oc>
    <nc r="D111">
      <v>1331.52649</v>
    </nc>
  </rcc>
  <rcc rId="58730" sId="3" numFmtId="4">
    <oc r="D112">
      <v>10178.11692</v>
    </oc>
    <nc r="D112">
      <v>10891.63012</v>
    </nc>
  </rcc>
  <rcc rId="58731" sId="3" numFmtId="4">
    <oc r="D113">
      <v>15856.58001</v>
    </oc>
    <nc r="D113">
      <v>16377.895329999999</v>
    </nc>
  </rcc>
  <rcc rId="58732" sId="3" numFmtId="4">
    <oc r="D117">
      <v>0</v>
    </oc>
    <nc r="D117">
      <v>18326.268250000001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59851" sId="3" numFmtId="4">
    <oc r="D165">
      <v>5796.0339999999997</v>
    </oc>
    <nc r="D165">
      <v>6373.0770000000002</v>
    </nc>
  </rcc>
  <rcc rId="59852" sId="3" numFmtId="4">
    <oc r="D166">
      <v>1974.2159999999999</v>
    </oc>
    <nc r="D166">
      <v>2860.2159999999999</v>
    </nc>
  </rcc>
  <rcc rId="59853" sId="3" numFmtId="4">
    <oc r="D167">
      <v>5621.759</v>
    </oc>
    <nc r="D167">
      <v>6418.7939999999999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57363" sId="3" numFmtId="4">
    <oc r="D159">
      <v>4664.5629300000001</v>
    </oc>
    <nc r="D159">
      <v>7106.6410400000004</v>
    </nc>
  </rcc>
  <rcc rId="57364" sId="3" numFmtId="4">
    <oc r="D161">
      <v>11.4</v>
    </oc>
    <nc r="D161">
      <v>118.25</v>
    </nc>
  </rcc>
  <rcc rId="57365" sId="3" numFmtId="4">
    <oc r="D162">
      <v>1863.5873899999999</v>
    </oc>
    <nc r="D162">
      <v>2129.8141599999999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60279" sId="3" numFmtId="4">
    <oc r="F67">
      <v>25.901499999999999</v>
    </oc>
    <nc r="F67">
      <v>6831.1028299999998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59547" sId="3" numFmtId="4">
    <oc r="D102">
      <v>339.57870000000003</v>
    </oc>
    <nc r="D102">
      <v>361.01760000000002</v>
    </nc>
  </rcc>
  <rcc rId="59548" sId="3" numFmtId="4">
    <oc r="D103">
      <v>0</v>
    </oc>
    <nc r="D103">
      <v>447</v>
    </nc>
  </rcc>
  <rcc rId="59549" sId="3" numFmtId="4">
    <oc r="D104">
      <v>0</v>
    </oc>
    <nc r="D104">
      <v>212.47678999999999</v>
    </nc>
  </rcc>
  <rcc rId="59550" sId="3" numFmtId="4">
    <oc r="D105">
      <v>7.2</v>
    </oc>
    <nc r="D105">
      <v>14.4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7019" sId="3" numFmtId="4">
    <oc r="D92">
      <v>876.97614999999996</v>
    </oc>
    <nc r="D92">
      <v>1003.5670699999999</v>
    </nc>
  </rcc>
  <rcc rId="57020" sId="3" numFmtId="4">
    <oc r="D94">
      <v>713.92193999999995</v>
    </oc>
    <nc r="D94">
      <v>856.86140999999998</v>
    </nc>
  </rcc>
  <rcc rId="57021" sId="3" numFmtId="4">
    <oc r="D95">
      <v>1806.53034</v>
    </oc>
    <nc r="D95">
      <v>2148.25036</v>
    </nc>
  </rcc>
  <rcc rId="57022" sId="3" numFmtId="4">
    <oc r="D97">
      <v>141.1</v>
    </oc>
    <nc r="D97">
      <v>148.80000000000001</v>
    </nc>
  </rcc>
  <rcc rId="57023" sId="3" numFmtId="4">
    <oc r="C106">
      <v>2275.6999999999998</v>
    </oc>
    <nc r="C106">
      <v>1483.556</v>
    </nc>
  </rcc>
  <rcc rId="57024" sId="3" numFmtId="4">
    <oc r="C108">
      <v>137479.35384</v>
    </oc>
    <nc r="C108">
      <v>136323.26710999999</v>
    </nc>
  </rcc>
  <rcc rId="57025" sId="3" numFmtId="4">
    <oc r="D108">
      <v>42294.374129999997</v>
    </oc>
    <nc r="D108">
      <v>55139.575770000003</v>
    </nc>
  </rcc>
  <rcc rId="57026" sId="3" numFmtId="4">
    <oc r="D118">
      <v>1001.4069</v>
    </oc>
    <nc r="D118">
      <v>1637.79701</v>
    </nc>
  </rcc>
  <rcc rId="57027" sId="3" numFmtId="4">
    <oc r="D127">
      <v>377.42970000000003</v>
    </oc>
    <nc r="D127">
      <v>455.72230000000002</v>
    </nc>
  </rcc>
  <rcc rId="57028" sId="3" numFmtId="4">
    <oc r="C132">
      <v>153073.33449000001</v>
    </oc>
    <nc r="C132">
      <v>153827.84849</v>
    </nc>
  </rcc>
  <rcc rId="57029" sId="3" numFmtId="4">
    <oc r="D132">
      <f>SUM(D133+D134+D135+D136+D137+D138+D139)</f>
    </oc>
    <nc r="D132">
      <v>36273.419569999998</v>
    </nc>
  </rcc>
  <rcc rId="57030" sId="3" numFmtId="4">
    <oc r="C140">
      <v>52039.269899999999</v>
    </oc>
    <nc r="C140">
      <v>50838.832820000003</v>
    </nc>
  </rcc>
  <rcc rId="57031" sId="3" numFmtId="4">
    <oc r="D140">
      <v>10971.93369</v>
    </oc>
    <nc r="D140">
      <v>19063.644130000001</v>
    </nc>
  </rcc>
  <rcc rId="57032" sId="3" numFmtId="4">
    <oc r="D150">
      <f>SUM(D152)</f>
    </oc>
    <nc r="D150">
      <v>467.64774</v>
    </nc>
  </rcc>
  <rcc rId="57033" sId="3" numFmtId="4">
    <oc r="D154">
      <v>81363.358139999997</v>
    </oc>
    <nc r="D154">
      <v>90413.112139999997</v>
    </nc>
  </rcc>
  <rcc rId="57034" sId="3" numFmtId="4">
    <oc r="D158">
      <v>274447.57137999998</v>
    </oc>
    <nc r="D158">
      <v>306835.06125999999</v>
    </nc>
  </rcc>
  <rcc rId="57035" sId="3" numFmtId="4">
    <oc r="D163">
      <v>16271.04263</v>
    </oc>
    <nc r="D163">
      <v>18263.407630000002</v>
    </nc>
  </rcc>
  <rcc rId="57036" sId="3" numFmtId="4">
    <oc r="D169">
      <v>137.69919999999999</v>
    </oc>
    <nc r="D169">
      <v>183.69919999999999</v>
    </nc>
  </rcc>
  <rcc rId="57037" sId="3" numFmtId="4">
    <oc r="D170">
      <v>5145.6073999999999</v>
    </oc>
    <nc r="D170">
      <v>5815.1874900000003</v>
    </nc>
  </rcc>
  <rcc rId="57038" sId="3" numFmtId="4">
    <oc r="C173">
      <v>70186.192939999994</v>
    </oc>
    <nc r="C173">
      <v>74244.592940000002</v>
    </nc>
  </rcc>
  <rcc rId="57039" sId="3" numFmtId="4">
    <oc r="D173">
      <v>37725.727099999996</v>
    </oc>
    <nc r="D173">
      <v>43057.617709999999</v>
    </nc>
  </rcc>
  <rcc rId="57040" sId="3" numFmtId="4">
    <oc r="D179">
      <v>1136.36571</v>
    </oc>
    <nc r="D179">
      <v>1156.0813700000001</v>
    </nc>
  </rcc>
  <rcc rId="57041" sId="3" numFmtId="4">
    <oc r="C182">
      <v>11036.56806</v>
    </oc>
    <nc r="C182">
      <v>11051.56806</v>
    </nc>
  </rcc>
  <rcc rId="57042" sId="3" numFmtId="4">
    <oc r="D182">
      <v>4695.1716900000001</v>
    </oc>
    <nc r="D182">
      <v>6590.0535799999998</v>
    </nc>
  </rcc>
  <rcc rId="57043" sId="3" numFmtId="4">
    <oc r="C186">
      <v>51283.700669999998</v>
    </oc>
    <nc r="C186">
      <v>54058.711600000002</v>
    </nc>
  </rcc>
  <rcc rId="57044" sId="3" numFmtId="4">
    <oc r="D186">
      <v>20890.924129999999</v>
    </oc>
    <nc r="D186">
      <v>20821.268459999999</v>
    </nc>
  </rcc>
  <rcc rId="57045" sId="3" numFmtId="4">
    <oc r="D190">
      <v>33.87829</v>
    </oc>
    <nc r="D190">
      <v>47.350580000000001</v>
    </nc>
  </rcc>
  <rcc rId="57046" sId="3" numFmtId="4">
    <oc r="D192">
      <v>570.80999999999995</v>
    </oc>
    <nc r="D192">
      <v>650.83749999999998</v>
    </nc>
  </rcc>
  <rcc rId="57047" sId="3" numFmtId="4">
    <oc r="D194">
      <v>6447.2486799999997</v>
    </oc>
    <nc r="D194">
      <v>6988.1326799999997</v>
    </nc>
  </rcc>
  <rfmt sheetId="3" sqref="C203:D203">
    <dxf>
      <numFmt numFmtId="4" formatCode="#,##0.00"/>
    </dxf>
  </rfmt>
  <rfmt sheetId="3" sqref="C203:D203">
    <dxf>
      <numFmt numFmtId="187" formatCode="#,##0.000"/>
    </dxf>
  </rfmt>
  <rfmt sheetId="3" sqref="C203:D203">
    <dxf>
      <numFmt numFmtId="186" formatCode="#,##0.0000"/>
    </dxf>
  </rfmt>
  <rfmt sheetId="3" sqref="C203:D203">
    <dxf>
      <numFmt numFmtId="172" formatCode="#,##0.00000"/>
    </dxf>
  </rfmt>
  <rfmt sheetId="3" sqref="C203:D203">
    <dxf>
      <numFmt numFmtId="186" formatCode="#,##0.0000"/>
    </dxf>
  </rfmt>
  <rfmt sheetId="3" sqref="C203:D203">
    <dxf>
      <numFmt numFmtId="187" formatCode="#,##0.000"/>
    </dxf>
  </rfmt>
  <rfmt sheetId="3" sqref="C203:D203">
    <dxf>
      <numFmt numFmtId="4" formatCode="#,##0.00"/>
    </dxf>
  </rfmt>
  <rfmt sheetId="3" sqref="C203: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60694" sId="3" numFmtId="4">
    <oc r="C154">
      <v>127021.59256</v>
    </oc>
    <nc r="C154">
      <v>131932.45897000001</v>
    </nc>
  </rcc>
  <rcc rId="60695" sId="3" numFmtId="4">
    <oc r="D154">
      <v>108559.87664</v>
    </oc>
    <nc r="D154">
      <v>114058.47663999999</v>
    </nc>
  </rcc>
  <rcc rId="60696" sId="3" numFmtId="4">
    <oc r="C155">
      <v>6356.39</v>
    </oc>
    <nc r="C155">
      <v>7260.6417099999999</v>
    </nc>
  </rcc>
  <rcc rId="60697" sId="3" numFmtId="4">
    <oc r="D155">
      <v>3922.59</v>
    </oc>
    <nc r="D155">
      <v>4011.59</v>
    </nc>
  </rcc>
  <rfmt sheetId="3" sqref="D154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60310" sId="3" numFmtId="4">
    <oc r="F70">
      <v>1497</v>
    </oc>
    <nc r="F70">
      <v>1646.7</v>
    </nc>
  </rcc>
  <rcc rId="60311" sId="3" numFmtId="4">
    <oc r="F72">
      <v>201612.52632</v>
    </oc>
    <nc r="F72">
      <v>209413.94811999999</v>
    </nc>
  </rcc>
  <rcc rId="60312" sId="3" numFmtId="4">
    <oc r="F73">
      <v>397967.20231999998</v>
    </oc>
    <nc r="F73">
      <v>436654.99797000003</v>
    </nc>
  </rcc>
  <rcc rId="60313" sId="3" numFmtId="4">
    <oc r="F74">
      <v>18736.419999999998</v>
    </oc>
    <nc r="F74">
      <v>22783.74942</v>
    </nc>
  </rcc>
  <rcc rId="60314" sId="3" numFmtId="4">
    <oc r="F75">
      <v>6843.0396700000001</v>
    </oc>
    <nc r="F75">
      <v>63.834159999999997</v>
    </nc>
  </rcc>
  <rcc rId="60315" sId="3" numFmtId="4">
    <oc r="F76">
      <v>1848.9377500000001</v>
    </oc>
    <nc r="F76">
      <v>1902.50998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61094" sId="3" numFmtId="4">
    <oc r="D67">
      <v>11687.612080000001</v>
    </oc>
    <nc r="D67">
      <v>10941.81825</v>
    </nc>
  </rcc>
  <rcc rId="61095" sId="3" numFmtId="4">
    <oc r="D70">
      <v>99673.1</v>
    </oc>
    <nc r="D70">
      <v>107930.6</v>
    </nc>
  </rcc>
  <rcc rId="61096" sId="3" numFmtId="4">
    <oc r="C72">
      <v>238521.02932999999</v>
    </oc>
    <nc r="C72">
      <v>256249.68408000001</v>
    </nc>
  </rcc>
  <rcc rId="61097" sId="3" numFmtId="4">
    <oc r="D72">
      <v>161504.34742000001</v>
    </oc>
    <nc r="D72">
      <v>176939.62260999999</v>
    </nc>
  </rcc>
  <rcc rId="61098" sId="3" numFmtId="4">
    <oc r="C73">
      <v>474335.71100000001</v>
    </oc>
    <nc r="C73">
      <v>485077.31099999999</v>
    </nc>
  </rcc>
  <rcc rId="61099" sId="3" numFmtId="4">
    <oc r="D73">
      <v>404772.32681</v>
    </oc>
    <nc r="D73">
      <v>420204.39227999997</v>
    </nc>
  </rcc>
  <rcc rId="61100" sId="3" numFmtId="4">
    <oc r="D74">
      <v>25784.062099999999</v>
    </oc>
    <nc r="D74">
      <v>27830.188870000002</v>
    </nc>
  </rcc>
  <rcc rId="61101" sId="3" numFmtId="4">
    <oc r="D77">
      <v>-7538.9315800000004</v>
    </oc>
    <nc r="D77">
      <v>-7539.0103600000002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60346" sId="3" numFmtId="4">
    <oc r="F83">
      <v>14.074619999999999</v>
    </oc>
    <nc r="F83">
      <v>41.714619999999996</v>
    </nc>
  </rcc>
  <rcc rId="60347" sId="3" numFmtId="4">
    <oc r="F84">
      <v>41367.918640000004</v>
    </oc>
    <nc r="F84">
      <v>46960.468459999996</v>
    </nc>
  </rcc>
  <rcc rId="60348" sId="3" numFmtId="4">
    <oc r="F86">
      <v>4625.4899599999999</v>
    </oc>
    <nc r="F86">
      <v>4743.7021699999996</v>
    </nc>
  </rcc>
  <rcc rId="60349" sId="3" numFmtId="4">
    <oc r="F89">
      <v>11520.357690000001</v>
    </oc>
    <nc r="F89">
      <v>14106.781859999999</v>
    </nc>
  </rcc>
  <rcc rId="60350" sId="3" numFmtId="4">
    <oc r="F92">
      <v>1604.4928600000001</v>
    </oc>
    <nc r="F92">
      <v>1829.9714899999999</v>
    </nc>
  </rcc>
  <rcc rId="60351" sId="3" numFmtId="4">
    <oc r="F94">
      <v>1034.62211</v>
    </oc>
    <nc r="F94">
      <v>1095.3968299999999</v>
    </nc>
  </rcc>
  <rcc rId="60352" sId="3" numFmtId="4">
    <oc r="F95">
      <v>2710.5158900000001</v>
    </oc>
    <nc r="F95">
      <v>2955.3526900000002</v>
    </nc>
  </rcc>
  <rcc rId="60353" sId="3" numFmtId="4">
    <oc r="F96">
      <v>427.63395000000003</v>
    </oc>
    <nc r="F96">
      <v>434.53395</v>
    </nc>
  </rcc>
  <rcc rId="60354" sId="3" numFmtId="4">
    <oc r="F97">
      <v>524.60500000000002</v>
    </oc>
    <nc r="F97">
      <v>630.20500000000004</v>
    </nc>
  </rcc>
  <rcc rId="60355" sId="3" numFmtId="4">
    <oc r="F101">
      <v>990.61998000000006</v>
    </oc>
    <nc r="F101">
      <v>1482.1699799999999</v>
    </nc>
  </rcc>
  <rcc rId="60356" sId="3" numFmtId="4">
    <oc r="F108">
      <v>99714.789680000002</v>
    </oc>
    <nc r="F108">
      <v>104540.29783</v>
    </nc>
  </rcc>
  <rcc rId="60357" sId="3" numFmtId="4">
    <oc r="F118">
      <v>2885.2362400000002</v>
    </oc>
    <nc r="F118">
      <v>3402.7362400000002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61132" sId="3" numFmtId="4">
    <oc r="D66">
      <v>0.2</v>
    </oc>
    <nc r="D66">
      <v>4.4566100000000004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60762" sId="3" numFmtId="4">
    <oc r="D165">
      <v>5709.8626299999996</v>
    </oc>
    <nc r="D165">
      <v>6650.558</v>
    </nc>
  </rcc>
  <rcc rId="60763" sId="3" numFmtId="4">
    <oc r="C166">
      <v>6373.0770000000002</v>
    </oc>
    <nc r="C166">
      <v>9806.6769999999997</v>
    </nc>
  </rcc>
  <rcc rId="60764" sId="3" numFmtId="4">
    <oc r="D166">
      <v>6373.0770000000002</v>
    </oc>
    <nc r="D166">
      <v>9806.6769999999997</v>
    </nc>
  </rcc>
  <rcc rId="60765" sId="3" numFmtId="4">
    <oc r="D168">
      <v>6418.7939999999999</v>
    </oc>
    <nc r="D168">
      <v>7504.3509999999997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60388" sId="3" numFmtId="4">
    <oc r="F127">
      <v>6672.0847299999996</v>
    </oc>
    <nc r="F127">
      <v>7911.6523500000003</v>
    </nc>
  </rcc>
  <rcc rId="60389" sId="3" numFmtId="4">
    <oc r="F132">
      <v>52632.509019999998</v>
    </oc>
    <nc r="F132">
      <v>55398.677000000003</v>
    </nc>
  </rcc>
  <rcc rId="60390" sId="3" numFmtId="4">
    <oc r="F140">
      <v>38685.90958</v>
    </oc>
    <nc r="F140">
      <v>41916.00013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61163" sId="3" numFmtId="4">
    <oc r="D83">
      <v>4.6836000000000002</v>
    </oc>
    <nc r="D83">
      <v>7.6836000000000002</v>
    </nc>
  </rcc>
  <rcc rId="61164" sId="3" numFmtId="4">
    <oc r="C84">
      <v>70600.184399999998</v>
    </oc>
    <nc r="C84">
      <v>69793.864400000006</v>
    </nc>
  </rcc>
  <rcc rId="61165" sId="3" numFmtId="4">
    <oc r="D84">
      <v>52421.581449999998</v>
    </oc>
    <nc r="D84">
      <v>57796.869039999998</v>
    </nc>
  </rcc>
  <rcc rId="61166" sId="3" numFmtId="4">
    <oc r="D86">
      <v>5617.2761600000003</v>
    </oc>
    <nc r="D86">
      <v>6149.1840599999996</v>
    </nc>
  </rcc>
  <rcc rId="61167" sId="3" numFmtId="4">
    <oc r="C89">
      <v>31060.37932</v>
    </oc>
    <nc r="C89">
      <v>31159.06927</v>
    </nc>
  </rcc>
  <rcc rId="61168" sId="3" numFmtId="4">
    <oc r="D89">
      <v>23839.186799999999</v>
    </oc>
    <nc r="D89">
      <v>27193.01226</v>
    </nc>
  </rcc>
  <rcc rId="61169" sId="3" numFmtId="4">
    <oc r="D92">
      <v>1247.3258000000001</v>
    </oc>
    <nc r="D92">
      <v>1610.71795</v>
    </nc>
  </rcc>
  <rcc rId="61170" sId="3" numFmtId="4">
    <oc r="D94">
      <v>1063.6878099999999</v>
    </oc>
    <nc r="D94">
      <v>1236.43236</v>
    </nc>
  </rcc>
  <rcc rId="61171" sId="3" numFmtId="4">
    <oc r="D95">
      <v>2743.9357599999998</v>
    </oc>
    <nc r="D95">
      <v>3083.15852</v>
    </nc>
  </rcc>
  <rcc rId="61172" sId="3" numFmtId="4">
    <oc r="C96">
      <v>682</v>
    </oc>
    <nc r="C96">
      <v>540</v>
    </nc>
  </rcc>
  <rcc rId="61173" sId="3" numFmtId="4">
    <oc r="D96">
      <v>130.64809</v>
    </oc>
    <nc r="D96">
      <v>146.52808999999999</v>
    </nc>
  </rcc>
  <rcc rId="61174" sId="3" numFmtId="4">
    <oc r="C97">
      <v>1238</v>
    </oc>
    <nc r="C97">
      <v>1362</v>
    </nc>
  </rcc>
  <rcc rId="61175" sId="3" numFmtId="4">
    <oc r="D97">
      <v>1067</v>
    </oc>
    <nc r="D97">
      <v>1139.7</v>
    </nc>
  </rcc>
  <rcc rId="61176" sId="3" numFmtId="4">
    <oc r="C101">
      <v>1323.8989799999999</v>
    </oc>
    <nc r="C101">
      <v>1229.67679</v>
    </nc>
  </rcc>
  <rcc rId="61177" sId="3" numFmtId="4">
    <oc r="C106">
      <v>1483.556</v>
    </oc>
    <nc r="C106">
      <v>1423.9270899999999</v>
    </nc>
  </rcc>
  <rcc rId="61178" sId="3" numFmtId="4">
    <oc r="C108">
      <v>136323.26710999999</v>
    </oc>
    <nc r="C108">
      <v>138399.24791000001</v>
    </nc>
  </rcc>
  <rcc rId="61179" sId="3" numFmtId="4">
    <oc r="D108">
      <v>90476.328559999994</v>
    </oc>
    <nc r="D108">
      <v>95400.547080000004</v>
    </nc>
  </rcc>
  <rcc rId="61180" sId="3" numFmtId="4">
    <oc r="C127">
      <v>7963.2301399999997</v>
    </oc>
    <nc r="C127">
      <v>8839.6500099999994</v>
    </nc>
  </rcc>
  <rcc rId="61181" sId="3" numFmtId="4">
    <oc r="D127">
      <v>491.14997</v>
    </oc>
    <nc r="D127">
      <v>598.68454999999994</v>
    </nc>
  </rcc>
  <rcc rId="61182" sId="3" numFmtId="4">
    <oc r="C140">
      <v>50838.832820000003</v>
    </oc>
    <nc r="C140">
      <v>52240.205999999998</v>
    </nc>
  </rcc>
  <rcc rId="61183" sId="3" numFmtId="4">
    <oc r="D140">
      <v>38670.779649999997</v>
    </oc>
    <nc r="D140">
      <v>40694.94255</v>
    </nc>
  </rcc>
  <rcc rId="61184" sId="3" numFmtId="4">
    <oc r="C152">
      <v>950</v>
    </oc>
    <nc r="C152">
      <v>600</v>
    </nc>
  </rcc>
  <rcc rId="61185" sId="3" numFmtId="4">
    <oc r="C159">
      <v>443910.31318</v>
    </oc>
    <nc r="C159">
      <v>466920.91837000003</v>
    </nc>
  </rcc>
  <rcc rId="61186" sId="3" numFmtId="4">
    <oc r="D159">
      <v>388611.59025000001</v>
    </oc>
    <nc r="D159">
      <v>398506.57844000001</v>
    </nc>
  </rcc>
  <rcc rId="61187" sId="3" numFmtId="4">
    <oc r="C164">
      <v>25703.451000000001</v>
    </oc>
    <nc r="C164">
      <v>29368.263200000001</v>
    </nc>
  </rcc>
  <rcc rId="61188" sId="3" numFmtId="4">
    <oc r="D164">
      <v>21361.949629999999</v>
    </oc>
    <nc r="D164">
      <v>26821.802</v>
    </nc>
  </rcc>
  <rcc rId="61189" sId="3" numFmtId="4">
    <oc r="C174">
      <v>74244.592940000002</v>
    </oc>
    <nc r="C174">
      <v>77564.072709999993</v>
    </nc>
  </rcc>
  <rcc rId="61190" sId="3" numFmtId="4">
    <oc r="D174">
      <v>54338.566870000002</v>
    </oc>
    <nc r="D174">
      <v>58308.260679999999</v>
    </nc>
  </rcc>
  <rcc rId="61191" sId="3" numFmtId="4">
    <oc r="C184">
      <v>10937.692709999999</v>
    </oc>
    <nc r="C184">
      <v>9968.7865600000005</v>
    </nc>
  </rcc>
  <rcc rId="61192" sId="3" numFmtId="4">
    <oc r="D184">
      <v>8197.04673</v>
    </oc>
    <nc r="D184">
      <v>9015.6712299999999</v>
    </nc>
  </rcc>
  <rcc rId="61193" sId="3" numFmtId="4">
    <oc r="C188">
      <v>58110.154600000002</v>
    </oc>
    <nc r="C188">
      <v>57675.211000000003</v>
    </nc>
  </rcc>
  <rcc rId="61194" sId="3" numFmtId="4">
    <oc r="D188">
      <v>30441.55444</v>
    </oc>
    <nc r="D188">
      <v>33329.719360000003</v>
    </nc>
  </rcc>
  <rcc rId="61195" sId="3" numFmtId="4">
    <oc r="D192">
      <v>59.433889999999998</v>
    </oc>
    <nc r="D192">
      <v>68.228160000000003</v>
    </nc>
  </rcc>
  <rcc rId="61196" sId="3">
    <nc r="E195">
      <f>SUM(D195/C195*100)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60796" sId="3" numFmtId="4">
    <oc r="C169">
      <v>60</v>
    </oc>
    <nc r="C169">
      <v>70</v>
    </nc>
  </rcc>
  <rcc rId="60797" sId="3" numFmtId="4">
    <oc r="D169">
      <v>38.6</v>
    </oc>
    <nc r="D169">
      <v>48.6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c rId="61227" sId="3">
    <oc r="E32">
      <f>SUM(D32/C32*100)</f>
    </oc>
    <nc r="E32"/>
  </rcc>
  <rcc rId="61228" sId="3">
    <oc r="E33">
      <f>SUM(D33/C33*100)</f>
    </oc>
    <nc r="E33"/>
  </rcc>
  <rcc rId="61229" sId="3">
    <oc r="E34">
      <f>SUM(D34/C34*100)</f>
    </oc>
    <nc r="E34"/>
  </rcc>
  <rcc rId="61230" sId="3">
    <oc r="E35">
      <f>SUM(D35/C35*100)</f>
    </oc>
    <nc r="E35"/>
  </rcc>
  <rcc rId="61231" sId="3">
    <oc r="G33">
      <f>SUM(D33/F33*100)</f>
    </oc>
    <nc r="G33"/>
  </rcc>
  <rcc rId="61232" sId="3">
    <oc r="G35">
      <f>SUM(D35/F35*100)</f>
    </oc>
    <nc r="G35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57666" sId="3" numFmtId="4">
    <oc r="C195">
      <v>5550.1</v>
    </oc>
    <nc r="C195">
      <v>6072.8680000000004</v>
    </nc>
  </rcc>
  <rcc rId="57667" sId="3" numFmtId="4">
    <oc r="D195">
      <v>4313.8270000000002</v>
    </oc>
    <nc r="D195">
      <v>5169.9506799999999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56817" sId="3">
    <oc r="A2" t="inlineStr">
      <is>
        <t xml:space="preserve">                                                                                Моргаушского муниципального округа на 01.08.2023 г.</t>
      </is>
    </oc>
    <nc r="A2" t="inlineStr">
      <is>
        <t xml:space="preserve">                                                                                Моргаушского муниципального округа на 01.09.2023 г.</t>
      </is>
    </nc>
  </rcc>
  <rcc rId="56818" sId="3">
    <oc r="D4" t="inlineStr">
      <is>
        <t>исполнено на 01.08.2023 г.</t>
      </is>
    </oc>
    <nc r="D4" t="inlineStr">
      <is>
        <t>исполнено на 01.09.2023 г.</t>
      </is>
    </nc>
  </rcc>
  <rcc rId="56819" sId="3">
    <oc r="F4" t="inlineStr">
      <is>
        <t>исполнено на 01.08.2022г.</t>
      </is>
    </oc>
    <nc r="F4" t="inlineStr">
      <is>
        <t>исполнено на 01.09.2022г.</t>
      </is>
    </nc>
  </rcc>
  <rcc rId="56820" sId="3">
    <oc r="D80" t="inlineStr">
      <is>
        <t>исполнено на 01.08.2023 г.</t>
      </is>
    </oc>
    <nc r="D80" t="inlineStr">
      <is>
        <t>исполнено на 01.09.2023 г.</t>
      </is>
    </nc>
  </rcc>
  <rcc rId="56821" sId="3">
    <oc r="F80" t="inlineStr">
      <is>
        <t>исполнено на 01.08.2022г.</t>
      </is>
    </oc>
    <nc r="F80" t="inlineStr">
      <is>
        <t>исполнено на 01.09.2022г.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58858" sId="3" numFmtId="4">
    <oc r="D142">
      <v>3670.8085900000001</v>
    </oc>
    <nc r="D142">
      <v>4428.9659799999999</v>
    </nc>
  </rcc>
  <rcc rId="58859" sId="3" numFmtId="4">
    <oc r="D143">
      <v>0</v>
    </oc>
    <nc r="D143">
      <v>9127.2214299999996</v>
    </nc>
  </rcc>
  <rcc rId="58860" sId="3" numFmtId="4">
    <oc r="D144">
      <v>4366.4913299999998</v>
    </oc>
    <nc r="D144">
      <v>4926.0662899999998</v>
    </nc>
  </rcc>
  <rcc rId="58861" sId="3">
    <nc r="A146" t="inlineStr">
      <is>
        <t>A51</t>
      </is>
    </nc>
  </rcc>
  <rcc rId="58862" sId="3" numFmtId="4">
    <oc r="D159">
      <v>7106.6410400000004</v>
    </oc>
    <nc r="D159">
      <v>8692.9183200000007</v>
    </nc>
  </rcc>
  <rcc rId="58863" sId="3" numFmtId="4">
    <oc r="D162">
      <v>2129.8141599999999</v>
    </oc>
    <nc r="D162">
      <v>2396.0409300000001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59652" sId="3" numFmtId="4">
    <oc r="D120">
      <v>495.9</v>
    </oc>
    <nc r="D120">
      <v>496.7</v>
    </nc>
  </rcc>
  <rcc rId="59653" sId="3" numFmtId="4">
    <oc r="D121">
      <v>210.4</v>
    </oc>
    <nc r="D121">
      <v>409.2</v>
    </nc>
  </rcc>
  <rcc rId="59654" sId="3" numFmtId="4">
    <oc r="D123">
      <v>261.95400000000001</v>
    </oc>
    <nc r="D123">
      <v>274.19600000000003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58519" sId="3" numFmtId="4">
    <oc r="D84">
      <v>40796.399870000001</v>
    </oc>
    <nc r="D84">
      <v>46465.841829999998</v>
    </nc>
  </rcc>
  <rcc rId="58520" sId="3" numFmtId="4">
    <oc r="D85">
      <v>0</v>
    </oc>
    <nc r="D85">
      <v>3.9</v>
    </nc>
  </rcc>
  <rcc rId="58521" sId="3" numFmtId="4">
    <oc r="D86">
      <v>4550.9662200000002</v>
    </oc>
    <nc r="D86">
      <v>5371.62435</v>
    </nc>
  </rcc>
  <rcc rId="58522" sId="3" numFmtId="4">
    <oc r="D87">
      <v>11.14</v>
    </oc>
    <nc r="D87">
      <v>370.565</v>
    </nc>
  </rcc>
  <rcc rId="58523" sId="3" numFmtId="4">
    <oc r="C88">
      <v>10849.85893</v>
    </oc>
    <nc r="C88">
      <v>10834.85893</v>
    </nc>
  </rcc>
  <rcc rId="58524" sId="3" numFmtId="4">
    <oc r="D89">
      <v>20058.382280000002</v>
    </oc>
    <nc r="D89">
      <v>23282.378280000001</v>
    </nc>
  </rcc>
  <rcc rId="58525" sId="3" numFmtId="4">
    <oc r="D92">
      <v>1003.5670699999999</v>
    </oc>
    <nc r="D92">
      <v>1197.1850300000001</v>
    </nc>
  </rcc>
  <rcc rId="58526" sId="3" numFmtId="4">
    <oc r="D94">
      <v>856.86140999999998</v>
    </oc>
    <nc r="D94">
      <v>933.5</v>
    </nc>
  </rcc>
  <rcc rId="58527" sId="3" numFmtId="4">
    <oc r="D95">
      <v>2148.25036</v>
    </oc>
    <nc r="D95">
      <v>2468.7936300000001</v>
    </nc>
  </rcc>
  <rcc rId="58528" sId="3" numFmtId="4">
    <oc r="D96">
      <v>30.998090000000001</v>
    </oc>
    <nc r="D96">
      <v>111.44808999999999</v>
    </nc>
  </rcc>
  <rcc rId="58529" sId="3" numFmtId="4">
    <oc r="D97">
      <v>148.80000000000001</v>
    </oc>
    <nc r="D97">
      <v>254.4</v>
    </nc>
  </rcc>
  <rcc rId="58530" sId="3" numFmtId="4">
    <oc r="D99">
      <v>155.1</v>
    </oc>
    <nc r="D99">
      <v>198.13399999999999</v>
    </nc>
  </rcc>
  <rcc rId="58531" sId="3" numFmtId="4">
    <oc r="D108">
      <v>55139.575770000003</v>
    </oc>
    <nc r="D108">
      <v>75481.938460000005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7395" sId="3" numFmtId="4">
    <oc r="D165">
      <v>5088.4780000000001</v>
    </oc>
    <nc r="D165">
      <v>5652.9589999999998</v>
    </nc>
  </rcc>
  <rcc rId="57396" sId="3" numFmtId="4">
    <oc r="D166">
      <v>1087.2159999999999</v>
    </oc>
    <nc r="D166">
      <v>1974.2159999999999</v>
    </nc>
  </rcc>
  <rcc rId="57397" sId="3" numFmtId="4">
    <oc r="D167">
      <v>4385.4859999999999</v>
    </oc>
    <nc r="D167">
      <v>4926.37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7077" sId="3" numFmtId="4">
    <oc r="C107">
      <v>2275.6999999999998</v>
    </oc>
    <nc r="C107">
      <v>1483.556</v>
    </nc>
  </rcc>
  <rcc rId="57078" sId="3" numFmtId="4">
    <oc r="C109">
      <v>40951.789380000002</v>
    </oc>
    <nc r="C109">
      <v>39795.702649999999</v>
    </nc>
  </rcc>
  <rcc rId="57079" sId="3" numFmtId="4">
    <oc r="D109">
      <v>5714.4719400000004</v>
    </oc>
    <nc r="D109">
      <v>10857.89589</v>
    </nc>
  </rcc>
  <rcc rId="57080" sId="3" numFmtId="4">
    <oc r="D111">
      <v>85</v>
    </oc>
    <nc r="D111">
      <v>1111.52649</v>
    </nc>
  </rcc>
  <rcc rId="57081" sId="3" numFmtId="4">
    <oc r="D113">
      <v>15735.906010000001</v>
    </oc>
    <nc r="D113">
      <v>15856.58001</v>
    </nc>
  </rcc>
  <rcc rId="57082" sId="3" numFmtId="4">
    <oc r="D114">
      <v>3466.8888400000001</v>
    </oc>
    <nc r="D114">
      <v>9458.8794199999993</v>
    </nc>
  </rcc>
  <rcc rId="57083" sId="3" numFmtId="4">
    <oc r="D116">
      <v>1158.16608</v>
    </oc>
    <nc r="D116">
      <v>1720.7527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6851" sId="3" numFmtId="4">
    <oc r="D7">
      <v>78533.367310000001</v>
    </oc>
    <nc r="D7">
      <v>90351.190499999997</v>
    </nc>
  </rcc>
  <rcc rId="56852" sId="3" numFmtId="4">
    <oc r="D9">
      <v>5549.4531900000002</v>
    </oc>
    <nc r="D9">
      <v>6418.9083700000001</v>
    </nc>
  </rcc>
  <rcc rId="56853" sId="3" numFmtId="4">
    <oc r="D10">
      <v>29.78669</v>
    </oc>
    <nc r="D10">
      <v>34.1721</v>
    </nc>
  </rcc>
  <rcc rId="56854" sId="3" numFmtId="4">
    <oc r="D11">
      <v>5887.7533899999999</v>
    </oc>
    <nc r="D11">
      <v>6807.6857200000004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57239" sId="3" numFmtId="4">
    <oc r="D144">
      <v>3564.2903200000001</v>
    </oc>
    <nc r="D144">
      <v>4366.4913299999998</v>
    </nc>
  </rcc>
  <rcc rId="57240" sId="3" numFmtId="4">
    <oc r="C144">
      <v>7393.2139200000001</v>
    </oc>
    <nc r="C144">
      <v>7397.22786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count="3">
  <userInfo guid="{CC4642C2-91E6-4CA4-BFC0-8BDE5E538F7E}" name="morgau_fin3" id="-534268748" dateTime="2023-05-10T08:27:34"/>
  <userInfo guid="{FEE6E235-9118-4A6B-9348-04F9ED97EC3F}" name="morgau_fin3" id="-534277142" dateTime="2023-06-06T09:19:11"/>
  <userInfo guid="{E580258C-9E5C-4E3C-8B5C-C72B33855A84}" name="Смирнова Любовь Юрьевна" id="-2041197818" dateTime="2023-11-21T11:30:47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564" t="s">
        <v>439</v>
      </c>
      <c r="B1" s="564"/>
      <c r="C1" s="564"/>
      <c r="D1" s="564"/>
      <c r="E1" s="564"/>
      <c r="F1" s="564"/>
      <c r="G1" s="564"/>
      <c r="H1" s="564"/>
      <c r="I1" s="121"/>
      <c r="J1" s="121"/>
      <c r="K1" s="121"/>
      <c r="L1" s="121"/>
    </row>
    <row r="2" spans="1:12" ht="33.75" customHeight="1">
      <c r="A2" s="562" t="s">
        <v>173</v>
      </c>
      <c r="B2" s="563" t="s">
        <v>174</v>
      </c>
      <c r="C2" s="559" t="s">
        <v>175</v>
      </c>
      <c r="D2" s="560"/>
      <c r="E2" s="560"/>
      <c r="F2" s="559" t="s">
        <v>176</v>
      </c>
      <c r="G2" s="560"/>
      <c r="H2" s="560"/>
    </row>
    <row r="3" spans="1:12" ht="53.25" customHeight="1">
      <c r="A3" s="562"/>
      <c r="B3" s="563"/>
      <c r="C3" s="77" t="s">
        <v>440</v>
      </c>
      <c r="D3" s="77" t="s">
        <v>433</v>
      </c>
      <c r="E3" s="135" t="s">
        <v>309</v>
      </c>
      <c r="F3" s="77" t="s">
        <v>440</v>
      </c>
      <c r="G3" s="77" t="s">
        <v>433</v>
      </c>
      <c r="H3" s="135" t="s">
        <v>309</v>
      </c>
    </row>
    <row r="4" spans="1:12" s="79" customFormat="1" ht="30.75" customHeight="1">
      <c r="A4" s="78" t="s">
        <v>4</v>
      </c>
      <c r="B4" s="75"/>
      <c r="C4" s="194">
        <f>SUM(C5:C13)</f>
        <v>223103.22</v>
      </c>
      <c r="D4" s="194">
        <f>SUM(D5:D13)</f>
        <v>209112.17145999995</v>
      </c>
      <c r="E4" s="194">
        <f>D4/C4*100</f>
        <v>93.728889910239729</v>
      </c>
      <c r="F4" s="194">
        <f>SUM(F5:F13)</f>
        <v>223103.22</v>
      </c>
      <c r="G4" s="194">
        <f>SUM(G5:G13)</f>
        <v>209112.17145999995</v>
      </c>
      <c r="H4" s="194">
        <f>G4/F4*100</f>
        <v>93.728889910239729</v>
      </c>
    </row>
    <row r="5" spans="1:12" ht="27" customHeight="1">
      <c r="A5" s="80" t="s">
        <v>177</v>
      </c>
      <c r="B5" s="76">
        <v>10102</v>
      </c>
      <c r="C5" s="195">
        <f>F5</f>
        <v>155137.51999999999</v>
      </c>
      <c r="D5" s="195">
        <f>G5</f>
        <v>141183.77544999999</v>
      </c>
      <c r="E5" s="196">
        <f t="shared" ref="E5:E12" si="0">D5/C5*100</f>
        <v>91.005564256796163</v>
      </c>
      <c r="F5" s="195">
        <f>район!C6</f>
        <v>155137.51999999999</v>
      </c>
      <c r="G5" s="195">
        <f>район!D6</f>
        <v>141183.77544999999</v>
      </c>
      <c r="H5" s="196">
        <f t="shared" ref="H5:H43" si="1">G5/F5*100</f>
        <v>91.005564256796163</v>
      </c>
    </row>
    <row r="6" spans="1:12" ht="41.25" customHeight="1">
      <c r="A6" s="80" t="s">
        <v>262</v>
      </c>
      <c r="B6" s="76">
        <v>10300</v>
      </c>
      <c r="C6" s="195">
        <f t="shared" ref="C6:C13" si="2">F6</f>
        <v>18312.5</v>
      </c>
      <c r="D6" s="195">
        <f t="shared" ref="D6:D13" si="3">G6</f>
        <v>17671.514780000001</v>
      </c>
      <c r="E6" s="196">
        <f t="shared" si="0"/>
        <v>96.499739412969291</v>
      </c>
      <c r="F6" s="195">
        <f>район!C8</f>
        <v>18312.5</v>
      </c>
      <c r="G6" s="195">
        <f>район!D8</f>
        <v>17671.514780000001</v>
      </c>
      <c r="H6" s="196">
        <f t="shared" si="1"/>
        <v>96.499739412969291</v>
      </c>
    </row>
    <row r="7" spans="1:12" ht="19.5" customHeight="1">
      <c r="A7" s="80" t="s">
        <v>178</v>
      </c>
      <c r="B7" s="76">
        <v>10500</v>
      </c>
      <c r="C7" s="195">
        <f t="shared" si="2"/>
        <v>21628</v>
      </c>
      <c r="D7" s="195">
        <f t="shared" si="3"/>
        <v>24347.299159999999</v>
      </c>
      <c r="E7" s="196">
        <f t="shared" si="0"/>
        <v>112.57304956537821</v>
      </c>
      <c r="F7" s="195">
        <f>район!C13</f>
        <v>21628</v>
      </c>
      <c r="G7" s="195">
        <f>район!D13</f>
        <v>24347.299159999999</v>
      </c>
      <c r="H7" s="196">
        <f t="shared" si="1"/>
        <v>112.57304956537821</v>
      </c>
    </row>
    <row r="8" spans="1:12" ht="19.5" customHeight="1">
      <c r="A8" s="80" t="s">
        <v>179</v>
      </c>
      <c r="B8" s="76">
        <v>10601</v>
      </c>
      <c r="C8" s="195">
        <f t="shared" si="2"/>
        <v>6890</v>
      </c>
      <c r="D8" s="195">
        <f t="shared" si="3"/>
        <v>6097.99532</v>
      </c>
      <c r="E8" s="196">
        <f t="shared" si="0"/>
        <v>88.505011901306247</v>
      </c>
      <c r="F8" s="195">
        <f>SUM(район!C19)</f>
        <v>6890</v>
      </c>
      <c r="G8" s="195">
        <f>SUM(район!D19)</f>
        <v>6097.99532</v>
      </c>
      <c r="H8" s="196"/>
    </row>
    <row r="9" spans="1:12" ht="19.5" customHeight="1">
      <c r="A9" s="80" t="s">
        <v>263</v>
      </c>
      <c r="B9" s="76">
        <v>10604</v>
      </c>
      <c r="C9" s="195">
        <f t="shared" si="2"/>
        <v>2921.2</v>
      </c>
      <c r="D9" s="195">
        <f t="shared" si="3"/>
        <v>2421.2475199999999</v>
      </c>
      <c r="E9" s="196">
        <f t="shared" si="0"/>
        <v>82.885373134328361</v>
      </c>
      <c r="F9" s="195">
        <f>SUM(район!C20)</f>
        <v>2921.2</v>
      </c>
      <c r="G9" s="195">
        <f>район!D20</f>
        <v>2421.2475199999999</v>
      </c>
      <c r="H9" s="196">
        <f t="shared" si="1"/>
        <v>82.885373134328361</v>
      </c>
    </row>
    <row r="10" spans="1:12" ht="19.5" customHeight="1">
      <c r="A10" s="80" t="s">
        <v>180</v>
      </c>
      <c r="B10" s="76">
        <v>10606</v>
      </c>
      <c r="C10" s="195">
        <f t="shared" si="2"/>
        <v>15114</v>
      </c>
      <c r="D10" s="195">
        <f t="shared" si="3"/>
        <v>14145.283100000001</v>
      </c>
      <c r="E10" s="196">
        <f t="shared" si="0"/>
        <v>93.590598782585687</v>
      </c>
      <c r="F10" s="195">
        <f>SUM(район!C23)</f>
        <v>15114</v>
      </c>
      <c r="G10" s="195">
        <f>SUM(район!D23)</f>
        <v>14145.283100000001</v>
      </c>
      <c r="H10" s="196">
        <v>0</v>
      </c>
    </row>
    <row r="11" spans="1:12" ht="33.75" customHeight="1">
      <c r="A11" s="80" t="s">
        <v>181</v>
      </c>
      <c r="B11" s="76">
        <v>10701</v>
      </c>
      <c r="C11" s="195">
        <f t="shared" si="2"/>
        <v>1100</v>
      </c>
      <c r="D11" s="195">
        <f t="shared" si="3"/>
        <v>1078.45074</v>
      </c>
      <c r="E11" s="196">
        <f t="shared" si="0"/>
        <v>98.040976363636361</v>
      </c>
      <c r="F11" s="195">
        <f>район!C26</f>
        <v>1100</v>
      </c>
      <c r="G11" s="195">
        <f>район!D26</f>
        <v>1078.45074</v>
      </c>
      <c r="H11" s="196">
        <f t="shared" si="1"/>
        <v>98.040976363636361</v>
      </c>
    </row>
    <row r="12" spans="1:12" ht="19.5" customHeight="1">
      <c r="A12" s="80" t="s">
        <v>182</v>
      </c>
      <c r="B12" s="76">
        <v>10800</v>
      </c>
      <c r="C12" s="195">
        <f t="shared" si="2"/>
        <v>2000</v>
      </c>
      <c r="D12" s="195">
        <f t="shared" si="3"/>
        <v>2166.6417900000001</v>
      </c>
      <c r="E12" s="196">
        <f t="shared" si="0"/>
        <v>108.33208950000002</v>
      </c>
      <c r="F12" s="195">
        <f>район!C28</f>
        <v>2000</v>
      </c>
      <c r="G12" s="195">
        <f>район!D28</f>
        <v>2166.6417900000001</v>
      </c>
      <c r="H12" s="196">
        <f t="shared" si="1"/>
        <v>108.33208950000002</v>
      </c>
    </row>
    <row r="13" spans="1:12" ht="19.5" customHeight="1">
      <c r="A13" s="80" t="s">
        <v>183</v>
      </c>
      <c r="B13" s="76">
        <v>10900</v>
      </c>
      <c r="C13" s="195">
        <f t="shared" si="2"/>
        <v>0</v>
      </c>
      <c r="D13" s="195">
        <f t="shared" si="3"/>
        <v>-3.6400000000000002E-2</v>
      </c>
      <c r="E13" s="196"/>
      <c r="F13" s="195">
        <f>район!C32</f>
        <v>0</v>
      </c>
      <c r="G13" s="195">
        <f>район!D32</f>
        <v>-3.6400000000000002E-2</v>
      </c>
      <c r="H13" s="196"/>
    </row>
    <row r="14" spans="1:12" s="79" customFormat="1" ht="20.25" customHeight="1">
      <c r="A14" s="78" t="s">
        <v>12</v>
      </c>
      <c r="B14" s="75"/>
      <c r="C14" s="194">
        <f>SUM(C15:C21)</f>
        <v>40550.667880000001</v>
      </c>
      <c r="D14" s="194">
        <f>SUM(D15:D21)</f>
        <v>40653.177759999999</v>
      </c>
      <c r="E14" s="194">
        <f t="shared" ref="E14:E41" si="4">D14/C14*100</f>
        <v>100.25279455397221</v>
      </c>
      <c r="F14" s="194">
        <f>F15+F16+F17+F18+F20+F21+F19</f>
        <v>40550.667880000001</v>
      </c>
      <c r="G14" s="194">
        <f>G15+G16+G17+G18+G20+G21+G19</f>
        <v>40653.177759999999</v>
      </c>
      <c r="H14" s="194">
        <f t="shared" si="1"/>
        <v>100.25279455397221</v>
      </c>
    </row>
    <row r="15" spans="1:12" ht="52.5" customHeight="1">
      <c r="A15" s="80" t="s">
        <v>184</v>
      </c>
      <c r="B15" s="76">
        <v>11100</v>
      </c>
      <c r="C15" s="195">
        <f>F15</f>
        <v>11977</v>
      </c>
      <c r="D15" s="195">
        <f>G15</f>
        <v>11285.93324</v>
      </c>
      <c r="E15" s="195">
        <f t="shared" si="4"/>
        <v>94.230051264924441</v>
      </c>
      <c r="F15" s="195">
        <f>район!C38</f>
        <v>11977</v>
      </c>
      <c r="G15" s="195">
        <f>район!D38</f>
        <v>11285.93324</v>
      </c>
      <c r="H15" s="195">
        <f t="shared" si="1"/>
        <v>94.230051264924441</v>
      </c>
    </row>
    <row r="16" spans="1:12" ht="33" customHeight="1">
      <c r="A16" s="80" t="s">
        <v>185</v>
      </c>
      <c r="B16" s="76">
        <v>11200</v>
      </c>
      <c r="C16" s="195">
        <f t="shared" ref="C16:C22" si="5">F16</f>
        <v>600</v>
      </c>
      <c r="D16" s="195">
        <f t="shared" ref="D16:D21" si="6">G16</f>
        <v>464.29800999999998</v>
      </c>
      <c r="E16" s="195">
        <f t="shared" si="4"/>
        <v>77.383001666666658</v>
      </c>
      <c r="F16" s="195">
        <f>район!C48</f>
        <v>600</v>
      </c>
      <c r="G16" s="195">
        <f>район!D48</f>
        <v>464.29800999999998</v>
      </c>
      <c r="H16" s="195">
        <f t="shared" si="1"/>
        <v>77.383001666666658</v>
      </c>
    </row>
    <row r="17" spans="1:10" ht="33" customHeight="1">
      <c r="A17" s="80" t="s">
        <v>186</v>
      </c>
      <c r="B17" s="76">
        <v>11300</v>
      </c>
      <c r="C17" s="195">
        <f t="shared" si="5"/>
        <v>900</v>
      </c>
      <c r="D17" s="195">
        <f t="shared" si="6"/>
        <v>876.53959999999995</v>
      </c>
      <c r="E17" s="195">
        <f>D17/C17*100</f>
        <v>97.39328888888889</v>
      </c>
      <c r="F17" s="195">
        <f>район!C50</f>
        <v>900</v>
      </c>
      <c r="G17" s="195">
        <f>район!D50</f>
        <v>876.53959999999995</v>
      </c>
      <c r="H17" s="195">
        <f t="shared" si="1"/>
        <v>97.39328888888889</v>
      </c>
    </row>
    <row r="18" spans="1:10" ht="33" customHeight="1">
      <c r="A18" s="80" t="s">
        <v>187</v>
      </c>
      <c r="B18" s="76">
        <v>11400</v>
      </c>
      <c r="C18" s="195">
        <f t="shared" si="5"/>
        <v>14000</v>
      </c>
      <c r="D18" s="195">
        <f t="shared" si="6"/>
        <v>15313.647949999999</v>
      </c>
      <c r="E18" s="195">
        <f t="shared" si="4"/>
        <v>109.38319964285714</v>
      </c>
      <c r="F18" s="195">
        <f>район!C53</f>
        <v>14000</v>
      </c>
      <c r="G18" s="195">
        <f>район!D53</f>
        <v>15313.647949999999</v>
      </c>
      <c r="H18" s="195">
        <f t="shared" si="1"/>
        <v>109.38319964285714</v>
      </c>
    </row>
    <row r="19" spans="1:10" ht="23.25" customHeight="1">
      <c r="A19" s="80" t="s">
        <v>235</v>
      </c>
      <c r="B19" s="76">
        <v>11500</v>
      </c>
      <c r="C19" s="195">
        <f t="shared" si="5"/>
        <v>0</v>
      </c>
      <c r="D19" s="195">
        <f t="shared" si="6"/>
        <v>10946.27486</v>
      </c>
      <c r="E19" s="195"/>
      <c r="F19" s="195">
        <f>район!C57</f>
        <v>0</v>
      </c>
      <c r="G19" s="195">
        <f>район!D65</f>
        <v>10946.27486</v>
      </c>
      <c r="H19" s="195"/>
    </row>
    <row r="20" spans="1:10" ht="22.5" customHeight="1">
      <c r="A20" s="80" t="s">
        <v>188</v>
      </c>
      <c r="B20" s="76">
        <v>11600</v>
      </c>
      <c r="C20" s="195">
        <f t="shared" si="5"/>
        <v>1796</v>
      </c>
      <c r="D20" s="195">
        <f t="shared" si="6"/>
        <v>1766.4840999999997</v>
      </c>
      <c r="E20" s="195">
        <f t="shared" si="4"/>
        <v>98.356575723830716</v>
      </c>
      <c r="F20" s="195">
        <f>район!C59</f>
        <v>1796</v>
      </c>
      <c r="G20" s="195">
        <f>район!D59</f>
        <v>1766.4840999999997</v>
      </c>
      <c r="H20" s="195">
        <f t="shared" si="1"/>
        <v>98.356575723830716</v>
      </c>
    </row>
    <row r="21" spans="1:10" ht="29.25" customHeight="1">
      <c r="A21" s="80" t="s">
        <v>189</v>
      </c>
      <c r="B21" s="76">
        <v>11700</v>
      </c>
      <c r="C21" s="195">
        <f t="shared" si="5"/>
        <v>11277.667880000001</v>
      </c>
      <c r="D21" s="195">
        <f t="shared" si="6"/>
        <v>0</v>
      </c>
      <c r="E21" s="195"/>
      <c r="F21" s="195">
        <f>район!C65</f>
        <v>11277.667880000001</v>
      </c>
      <c r="G21" s="411"/>
      <c r="H21" s="195"/>
    </row>
    <row r="22" spans="1:10" ht="28.5" customHeight="1">
      <c r="A22" s="78" t="s">
        <v>190</v>
      </c>
      <c r="B22" s="75">
        <v>30000</v>
      </c>
      <c r="C22" s="395">
        <f t="shared" si="5"/>
        <v>0</v>
      </c>
      <c r="D22" s="194">
        <f>G22</f>
        <v>0</v>
      </c>
      <c r="E22" s="194"/>
      <c r="F22" s="194">
        <v>0</v>
      </c>
      <c r="G22" s="194">
        <v>0</v>
      </c>
      <c r="H22" s="194"/>
    </row>
    <row r="23" spans="1:10" ht="29.25" customHeight="1">
      <c r="A23" s="78" t="s">
        <v>16</v>
      </c>
      <c r="B23" s="75">
        <v>10000</v>
      </c>
      <c r="C23" s="197">
        <f>SUM(C4,C14,C22,)</f>
        <v>263653.88787999999</v>
      </c>
      <c r="D23" s="424">
        <f>SUM(D4,D14,)</f>
        <v>249765.34921999995</v>
      </c>
      <c r="E23" s="194">
        <f t="shared" si="4"/>
        <v>94.732283763506913</v>
      </c>
      <c r="F23" s="197">
        <f>SUM(F4,F14,)</f>
        <v>263653.88787999999</v>
      </c>
      <c r="G23" s="423">
        <f>SUM(G4,G14,G22)</f>
        <v>249765.34921999995</v>
      </c>
      <c r="H23" s="194">
        <f t="shared" si="1"/>
        <v>94.732283763506913</v>
      </c>
    </row>
    <row r="24" spans="1:10" ht="32.25" customHeight="1">
      <c r="A24" s="78" t="s">
        <v>191</v>
      </c>
      <c r="B24" s="75">
        <v>20200</v>
      </c>
      <c r="C24" s="198">
        <v>717224.66131</v>
      </c>
      <c r="D24" s="198">
        <v>-46567.792430000001</v>
      </c>
      <c r="E24" s="197">
        <f t="shared" si="4"/>
        <v>-6.4927762446071817</v>
      </c>
      <c r="F24" s="197">
        <f>район!C69</f>
        <v>890058.61063000001</v>
      </c>
      <c r="G24" s="197">
        <f>район!D69</f>
        <v>725365.79339999997</v>
      </c>
      <c r="H24" s="196">
        <f t="shared" si="1"/>
        <v>81.496407622703927</v>
      </c>
    </row>
    <row r="25" spans="1:10" ht="33" customHeight="1">
      <c r="A25" s="78" t="s">
        <v>281</v>
      </c>
      <c r="B25" s="75">
        <v>20700</v>
      </c>
      <c r="C25" s="410">
        <f>F25</f>
        <v>0</v>
      </c>
      <c r="D25" s="199">
        <f>SUM(G25)</f>
        <v>0</v>
      </c>
      <c r="E25" s="195" t="e">
        <f t="shared" si="4"/>
        <v>#DIV/0!</v>
      </c>
      <c r="F25" s="195">
        <v>0</v>
      </c>
      <c r="G25" s="195">
        <v>0</v>
      </c>
      <c r="H25" s="196"/>
    </row>
    <row r="26" spans="1:10" ht="50.25" customHeight="1">
      <c r="A26" s="78" t="s">
        <v>402</v>
      </c>
      <c r="B26" s="407">
        <v>20800</v>
      </c>
      <c r="C26" s="410">
        <f>F26</f>
        <v>0</v>
      </c>
      <c r="D26" s="199">
        <f>район!D75</f>
        <v>0</v>
      </c>
      <c r="E26" s="197" t="e">
        <f t="shared" si="4"/>
        <v>#DIV/0!</v>
      </c>
      <c r="F26" s="195">
        <v>0</v>
      </c>
      <c r="G26" s="195">
        <v>0</v>
      </c>
      <c r="H26" s="196"/>
    </row>
    <row r="27" spans="1:10" ht="50.25" customHeight="1">
      <c r="A27" s="78" t="s">
        <v>397</v>
      </c>
      <c r="B27" s="398">
        <v>21800</v>
      </c>
      <c r="C27" s="199">
        <v>0</v>
      </c>
      <c r="D27" s="199">
        <f>SUM(район!D76)</f>
        <v>0</v>
      </c>
      <c r="E27" s="197"/>
      <c r="F27" s="195">
        <v>0</v>
      </c>
      <c r="G27" s="195">
        <v>0</v>
      </c>
      <c r="H27" s="196"/>
    </row>
    <row r="28" spans="1:10" ht="33" customHeight="1">
      <c r="A28" s="78" t="s">
        <v>246</v>
      </c>
      <c r="B28" s="76">
        <v>21900</v>
      </c>
      <c r="C28" s="199">
        <f>F28</f>
        <v>0</v>
      </c>
      <c r="D28" s="199">
        <v>-87055.707250000007</v>
      </c>
      <c r="E28" s="197"/>
      <c r="F28" s="196">
        <f>район!C77</f>
        <v>0</v>
      </c>
      <c r="G28" s="196">
        <f>район!D77</f>
        <v>-7539.0103600000002</v>
      </c>
      <c r="H28" s="194"/>
      <c r="I28" s="82"/>
    </row>
    <row r="29" spans="1:10" ht="29.25" customHeight="1">
      <c r="A29" s="75" t="s">
        <v>192</v>
      </c>
      <c r="B29" s="75"/>
      <c r="C29" s="200">
        <f>C24+C23+C28+C25</f>
        <v>980878.54918999993</v>
      </c>
      <c r="D29" s="422">
        <f>D24+D23+D25+D27+D26</f>
        <v>203197.55678999994</v>
      </c>
      <c r="E29" s="200">
        <f t="shared" si="4"/>
        <v>20.715873229952734</v>
      </c>
      <c r="F29" s="200">
        <f>F24+F23</f>
        <v>1153712.4985100001</v>
      </c>
      <c r="G29" s="422">
        <f>G24+G23+G26</f>
        <v>975131.14261999994</v>
      </c>
      <c r="H29" s="200">
        <f t="shared" si="1"/>
        <v>84.521156170134688</v>
      </c>
      <c r="I29" s="94"/>
      <c r="J29" s="82"/>
    </row>
    <row r="30" spans="1:10" ht="29.25" customHeight="1">
      <c r="A30" s="75" t="s">
        <v>193</v>
      </c>
      <c r="B30" s="75"/>
      <c r="C30" s="200">
        <f>C31+C32+C33+C34+C35+C36+C37+C38+C39+C43+C40+C41+C42</f>
        <v>1110168.2820600001</v>
      </c>
      <c r="D30" s="200">
        <f>SUM(D31:D43)</f>
        <v>650062.1111499999</v>
      </c>
      <c r="E30" s="200">
        <f t="shared" si="4"/>
        <v>58.555276858005811</v>
      </c>
      <c r="F30" s="200" t="e">
        <f>SUM(F31+F32+F33+F34+F35+F36+F37+F38+F39+F40+F41+F42+F43)</f>
        <v>#REF!</v>
      </c>
      <c r="G30" s="200" t="e">
        <f>SUM(G31:G43)</f>
        <v>#REF!</v>
      </c>
      <c r="H30" s="200" t="e">
        <f t="shared" si="1"/>
        <v>#REF!</v>
      </c>
      <c r="I30" s="94"/>
    </row>
    <row r="31" spans="1:10" ht="30.75" customHeight="1">
      <c r="A31" s="80" t="s">
        <v>194</v>
      </c>
      <c r="B31" s="81" t="s">
        <v>27</v>
      </c>
      <c r="C31" s="257">
        <f>F31</f>
        <v>109614.8792</v>
      </c>
      <c r="D31" s="257">
        <f>G31</f>
        <v>91521.213959999994</v>
      </c>
      <c r="E31" s="202">
        <f t="shared" si="4"/>
        <v>83.493422268899423</v>
      </c>
      <c r="F31" s="195">
        <f>район!C82</f>
        <v>109614.8792</v>
      </c>
      <c r="G31" s="202">
        <f>район!D82</f>
        <v>91521.213959999994</v>
      </c>
      <c r="H31" s="203">
        <f t="shared" si="1"/>
        <v>83.493422268899423</v>
      </c>
    </row>
    <row r="32" spans="1:10" ht="30.75" customHeight="1">
      <c r="A32" s="80" t="s">
        <v>195</v>
      </c>
      <c r="B32" s="81" t="s">
        <v>43</v>
      </c>
      <c r="C32" s="257">
        <f t="shared" ref="C32:C33" si="7">F32</f>
        <v>1788.6</v>
      </c>
      <c r="D32" s="257">
        <f t="shared" ref="D32:D33" si="8">G32</f>
        <v>1610.71795</v>
      </c>
      <c r="E32" s="202">
        <f t="shared" si="4"/>
        <v>90.054676842222975</v>
      </c>
      <c r="F32" s="195">
        <f>район!C91</f>
        <v>1788.6</v>
      </c>
      <c r="G32" s="202">
        <f>район!D91</f>
        <v>1610.71795</v>
      </c>
      <c r="H32" s="203">
        <f t="shared" si="1"/>
        <v>90.054676842222975</v>
      </c>
    </row>
    <row r="33" spans="1:9" ht="33" customHeight="1">
      <c r="A33" s="80" t="s">
        <v>196</v>
      </c>
      <c r="B33" s="81" t="s">
        <v>47</v>
      </c>
      <c r="C33" s="257">
        <f t="shared" si="7"/>
        <v>7022.5</v>
      </c>
      <c r="D33" s="257">
        <f t="shared" si="8"/>
        <v>5605.8189699999994</v>
      </c>
      <c r="E33" s="202">
        <f t="shared" si="4"/>
        <v>79.826542826628682</v>
      </c>
      <c r="F33" s="195">
        <f>район!C93</f>
        <v>7022.5</v>
      </c>
      <c r="G33" s="202">
        <f>район!D93</f>
        <v>5605.8189699999994</v>
      </c>
      <c r="H33" s="203">
        <f t="shared" si="1"/>
        <v>79.826542826628682</v>
      </c>
    </row>
    <row r="34" spans="1:9" ht="30" customHeight="1">
      <c r="A34" s="80" t="s">
        <v>197</v>
      </c>
      <c r="B34" s="81" t="s">
        <v>55</v>
      </c>
      <c r="C34" s="201">
        <v>119953.70041999999</v>
      </c>
      <c r="D34" s="201">
        <v>12.33</v>
      </c>
      <c r="E34" s="202">
        <f t="shared" si="4"/>
        <v>1.0278965931712271E-2</v>
      </c>
      <c r="F34" s="195">
        <f>район!C98</f>
        <v>147303.14479000002</v>
      </c>
      <c r="G34" s="202">
        <f>район!D98</f>
        <v>100256.10488</v>
      </c>
      <c r="H34" s="203">
        <f t="shared" si="1"/>
        <v>68.061075697282803</v>
      </c>
    </row>
    <row r="35" spans="1:9" ht="30" customHeight="1">
      <c r="A35" s="80" t="s">
        <v>198</v>
      </c>
      <c r="B35" s="81" t="s">
        <v>65</v>
      </c>
      <c r="C35" s="201">
        <v>132002.96557</v>
      </c>
      <c r="D35" s="201">
        <v>20.5</v>
      </c>
      <c r="E35" s="202">
        <f t="shared" si="4"/>
        <v>1.5529954127529834E-2</v>
      </c>
      <c r="F35" s="195">
        <f>район!C126</f>
        <v>212826.17251000003</v>
      </c>
      <c r="G35" s="202">
        <f>район!D126</f>
        <v>129528.74326000002</v>
      </c>
      <c r="H35" s="203">
        <f t="shared" si="1"/>
        <v>60.861284931445105</v>
      </c>
    </row>
    <row r="36" spans="1:9" ht="30" customHeight="1">
      <c r="A36" s="80" t="s">
        <v>199</v>
      </c>
      <c r="B36" s="81" t="s">
        <v>73</v>
      </c>
      <c r="C36" s="199">
        <f>F36</f>
        <v>600</v>
      </c>
      <c r="D36" s="199">
        <f>G36</f>
        <v>487.64774</v>
      </c>
      <c r="E36" s="202">
        <f t="shared" si="4"/>
        <v>81.274623333333324</v>
      </c>
      <c r="F36" s="195">
        <f>район!C150</f>
        <v>600</v>
      </c>
      <c r="G36" s="202">
        <f>район!D150</f>
        <v>487.64774</v>
      </c>
      <c r="H36" s="203">
        <f t="shared" si="1"/>
        <v>81.274623333333324</v>
      </c>
    </row>
    <row r="37" spans="1:9" ht="30" customHeight="1">
      <c r="A37" s="80" t="s">
        <v>200</v>
      </c>
      <c r="B37" s="81" t="s">
        <v>75</v>
      </c>
      <c r="C37" s="199">
        <f>F37</f>
        <v>637223.59454000008</v>
      </c>
      <c r="D37" s="199">
        <f>G37</f>
        <v>547029.22852999996</v>
      </c>
      <c r="E37" s="202">
        <f t="shared" si="4"/>
        <v>85.84572718543015</v>
      </c>
      <c r="F37" s="195">
        <f>район!C153</f>
        <v>637223.59454000008</v>
      </c>
      <c r="G37" s="202">
        <f>район!D153</f>
        <v>547029.22852999996</v>
      </c>
      <c r="H37" s="203">
        <f t="shared" si="1"/>
        <v>85.84572718543015</v>
      </c>
    </row>
    <row r="38" spans="1:9" ht="30" customHeight="1">
      <c r="A38" s="80" t="s">
        <v>201</v>
      </c>
      <c r="B38" s="81" t="s">
        <v>81</v>
      </c>
      <c r="C38" s="201">
        <v>53583.964</v>
      </c>
      <c r="D38" s="201">
        <v>3468.4</v>
      </c>
      <c r="E38" s="202">
        <f t="shared" si="4"/>
        <v>6.4728320584867518</v>
      </c>
      <c r="F38" s="195">
        <f>район!C173</f>
        <v>79353.372709999996</v>
      </c>
      <c r="G38" s="202">
        <f>район!D173</f>
        <v>59768.838649999998</v>
      </c>
      <c r="H38" s="203">
        <f t="shared" si="1"/>
        <v>75.319846666666024</v>
      </c>
      <c r="I38" s="82"/>
    </row>
    <row r="39" spans="1:9" ht="30" customHeight="1">
      <c r="A39" s="80" t="s">
        <v>202</v>
      </c>
      <c r="B39" s="81" t="s">
        <v>203</v>
      </c>
      <c r="C39" s="201">
        <v>40552.978329999998</v>
      </c>
      <c r="D39" s="201">
        <v>0</v>
      </c>
      <c r="E39" s="202">
        <f t="shared" si="4"/>
        <v>0</v>
      </c>
      <c r="F39" s="195">
        <f>район!C182</f>
        <v>67784.897559999998</v>
      </c>
      <c r="G39" s="202">
        <f>район!D182</f>
        <v>42413.618750000001</v>
      </c>
      <c r="H39" s="203">
        <f t="shared" si="1"/>
        <v>62.570897466441501</v>
      </c>
    </row>
    <row r="40" spans="1:9" ht="30" customHeight="1">
      <c r="A40" s="80" t="s">
        <v>204</v>
      </c>
      <c r="B40" s="81" t="s">
        <v>90</v>
      </c>
      <c r="C40" s="201">
        <v>7825.1</v>
      </c>
      <c r="D40" s="201">
        <v>306.25400000000002</v>
      </c>
      <c r="E40" s="202">
        <f t="shared" si="4"/>
        <v>3.913739121544773</v>
      </c>
      <c r="F40" s="195">
        <f>район!C193</f>
        <v>9794.0661999999993</v>
      </c>
      <c r="G40" s="202">
        <f>район!D193</f>
        <v>8802.6113000000005</v>
      </c>
      <c r="H40" s="203">
        <f t="shared" si="1"/>
        <v>89.876983882342969</v>
      </c>
    </row>
    <row r="41" spans="1:9" ht="30" customHeight="1">
      <c r="A41" s="80" t="s">
        <v>205</v>
      </c>
      <c r="B41" s="81" t="s">
        <v>102</v>
      </c>
      <c r="C41" s="195">
        <f>F41</f>
        <v>0</v>
      </c>
      <c r="D41" s="195">
        <f>G41</f>
        <v>0</v>
      </c>
      <c r="E41" s="202" t="e">
        <f t="shared" si="4"/>
        <v>#DIV/0!</v>
      </c>
      <c r="F41" s="195">
        <f>район!C201</f>
        <v>0</v>
      </c>
      <c r="G41" s="202">
        <f>район!D201</f>
        <v>0</v>
      </c>
      <c r="H41" s="203" t="e">
        <f t="shared" si="1"/>
        <v>#DIV/0!</v>
      </c>
    </row>
    <row r="42" spans="1:9" ht="34.5" customHeight="1">
      <c r="A42" s="80" t="s">
        <v>206</v>
      </c>
      <c r="B42" s="81" t="s">
        <v>106</v>
      </c>
      <c r="C42" s="195">
        <f>F42</f>
        <v>0</v>
      </c>
      <c r="D42" s="195">
        <f>G42</f>
        <v>0</v>
      </c>
      <c r="E42" s="202"/>
      <c r="F42" s="195">
        <f>район!C203</f>
        <v>0</v>
      </c>
      <c r="G42" s="202">
        <f>район!D203</f>
        <v>0</v>
      </c>
      <c r="H42" s="203">
        <v>0</v>
      </c>
    </row>
    <row r="43" spans="1:9" ht="30" customHeight="1">
      <c r="A43" s="80" t="s">
        <v>207</v>
      </c>
      <c r="B43" s="81" t="s">
        <v>208</v>
      </c>
      <c r="C43" s="195">
        <v>0</v>
      </c>
      <c r="D43" s="195">
        <v>0</v>
      </c>
      <c r="E43" s="202">
        <v>0</v>
      </c>
      <c r="F43" s="195" t="e">
        <f>район!#REF!</f>
        <v>#REF!</v>
      </c>
      <c r="G43" s="202" t="e">
        <f>район!#REF!</f>
        <v>#REF!</v>
      </c>
      <c r="H43" s="203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>
        <f>C29-C30</f>
        <v>-129289.73287000018</v>
      </c>
      <c r="D45" s="136">
        <f>D29-D30</f>
        <v>-446864.55435999995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6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114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209</v>
      </c>
      <c r="B52" s="138"/>
      <c r="C52" s="141" t="s">
        <v>250</v>
      </c>
      <c r="D52" s="561"/>
      <c r="E52" s="561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8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9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10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421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220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259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261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267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260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270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221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217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124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400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125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213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214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403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128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4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323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330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325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0">
        <f>C39+C40</f>
        <v>22750.406780000001</v>
      </c>
      <c r="D52" s="241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300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331</v>
      </c>
      <c r="B72" s="47" t="s">
        <v>387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247</v>
      </c>
      <c r="B82" s="39" t="s">
        <v>248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225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254</v>
      </c>
      <c r="B85" s="39" t="s">
        <v>255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109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110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111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112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113</v>
      </c>
      <c r="C103" s="243">
        <f>C57+C65+C67+C73+C78+C83+C86+C93+C99+C91</f>
        <v>23503.717489999999</v>
      </c>
      <c r="D103" s="243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114</v>
      </c>
      <c r="B105" s="63"/>
      <c r="C105" s="117"/>
      <c r="D105" s="64"/>
    </row>
    <row r="106" spans="1:6" s="65" customFormat="1" ht="18.75" customHeight="1">
      <c r="A106" s="66" t="s">
        <v>115</v>
      </c>
      <c r="B106" s="66"/>
      <c r="C106" s="65" t="s">
        <v>116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5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420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6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220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259</v>
      </c>
      <c r="C7" s="5">
        <f>C8+C10+C9</f>
        <v>550.81999999999994</v>
      </c>
      <c r="D7" s="242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261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267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260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269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219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130</v>
      </c>
      <c r="D26" s="224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217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216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408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124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215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125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126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316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401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128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2">
        <f>SUM(C4,C25)</f>
        <v>3258.4828499999999</v>
      </c>
      <c r="D40" s="252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4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323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0">
        <f>C40+C41</f>
        <v>14425.71789</v>
      </c>
      <c r="D52" s="241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299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210</v>
      </c>
      <c r="B71" s="47" t="s">
        <v>211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331</v>
      </c>
      <c r="B72" s="47" t="s">
        <v>386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247</v>
      </c>
      <c r="B82" s="39" t="s">
        <v>257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225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109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112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113</v>
      </c>
      <c r="C100" s="243">
        <f>C57+C65+C67+C73+C78+C83+C85+C90+C96</f>
        <v>14735.899149999999</v>
      </c>
      <c r="D100" s="243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5"/>
      <c r="D101" s="226"/>
    </row>
    <row r="102" spans="1:6" s="65" customFormat="1" ht="13.5" customHeight="1">
      <c r="A102" s="63" t="s">
        <v>114</v>
      </c>
      <c r="B102" s="63"/>
      <c r="C102" s="64"/>
      <c r="D102" s="64"/>
    </row>
    <row r="103" spans="1:6" s="65" customFormat="1" ht="12.75">
      <c r="A103" s="66" t="s">
        <v>115</v>
      </c>
      <c r="B103" s="66"/>
      <c r="C103" s="132" t="s">
        <v>116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5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419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220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259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261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267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260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269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219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121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213.87064000000001</v>
      </c>
      <c r="D26" s="242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217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216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124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215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125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213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236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128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407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4">
        <f>C41+C42+C43+C44+C48+C49</f>
        <v>16619.14644</v>
      </c>
      <c r="D40" s="224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326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0">
        <f>C39+C40</f>
        <v>19228.123610000002</v>
      </c>
      <c r="D51" s="240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299</v>
      </c>
      <c r="C52" s="240">
        <f>C51-C98</f>
        <v>-659.32935999999609</v>
      </c>
      <c r="D52" s="240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8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210</v>
      </c>
      <c r="B70" s="47" t="s">
        <v>211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225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113</v>
      </c>
      <c r="C98" s="243">
        <f>C56+C64+C66+C72+C77+C81+C83+C88+C94</f>
        <v>19887.452969999998</v>
      </c>
      <c r="D98" s="243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114</v>
      </c>
      <c r="B100" s="63"/>
      <c r="C100" s="178"/>
      <c r="D100" s="178"/>
    </row>
    <row r="101" spans="1:7" s="65" customFormat="1" ht="20.25" customHeight="1">
      <c r="A101" s="66" t="s">
        <v>115</v>
      </c>
      <c r="B101" s="66"/>
      <c r="C101" s="65" t="s">
        <v>116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5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418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220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259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261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267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260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269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219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217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216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124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314</v>
      </c>
      <c r="C30" s="9">
        <v>130</v>
      </c>
      <c r="D30" s="204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328</v>
      </c>
      <c r="C31" s="9">
        <v>0</v>
      </c>
      <c r="D31" s="204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125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126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236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128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407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212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4">
        <f>C42+C43+C44+C45+C46+C48</f>
        <v>8452.049579999999</v>
      </c>
      <c r="D41" s="224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223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11326.064779999999</v>
      </c>
      <c r="D51" s="240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299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1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210</v>
      </c>
      <c r="B70" s="47" t="s">
        <v>211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225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109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113</v>
      </c>
      <c r="C98" s="243">
        <f>C56+C64+C66+C72+C78+C82+C96+C84</f>
        <v>11856.092259999999</v>
      </c>
      <c r="D98" s="243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114</v>
      </c>
      <c r="B100" s="63"/>
      <c r="C100" s="114"/>
      <c r="D100" s="64" t="s">
        <v>256</v>
      </c>
    </row>
    <row r="101" spans="1:8" s="65" customFormat="1" ht="13.5" customHeight="1">
      <c r="A101" s="66" t="s">
        <v>115</v>
      </c>
      <c r="B101" s="66"/>
      <c r="C101" s="65" t="s">
        <v>116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5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10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417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220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259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261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267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260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269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219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119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120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121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122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217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216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124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400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125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126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214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08">
        <v>1160000000</v>
      </c>
      <c r="B32" s="409" t="s">
        <v>236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128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407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4">
        <f>C38+C40+C41+C42+C43+C44</f>
        <v>10649.0036</v>
      </c>
      <c r="D37" s="224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223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223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326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304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4">
        <f>C36+C37</f>
        <v>12584.72876</v>
      </c>
      <c r="D48" s="244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39"/>
    </row>
    <row r="49" spans="1:6" s="6" customFormat="1" ht="15.75" customHeight="1">
      <c r="A49" s="3"/>
      <c r="B49" s="21" t="s">
        <v>299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395</v>
      </c>
      <c r="D51" s="399" t="s">
        <v>410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210</v>
      </c>
      <c r="B67" s="47" t="s">
        <v>211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331</v>
      </c>
      <c r="B68" s="47" t="s">
        <v>334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225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109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110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111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112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113</v>
      </c>
      <c r="C95" s="266">
        <f>C53+C61+C63+C69+C74+C78+C80+C85+C91</f>
        <v>12647.385039999999</v>
      </c>
      <c r="D95" s="246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9"/>
      <c r="H95" s="239"/>
    </row>
    <row r="96" spans="1:8" ht="20.25" customHeight="1">
      <c r="C96" s="124"/>
      <c r="D96" s="100"/>
    </row>
    <row r="97" spans="1:4" s="65" customFormat="1" ht="13.5" customHeight="1">
      <c r="A97" s="63" t="s">
        <v>114</v>
      </c>
      <c r="B97" s="63"/>
      <c r="C97" s="114"/>
      <c r="D97" s="64"/>
    </row>
    <row r="98" spans="1:4" s="65" customFormat="1" ht="12.75">
      <c r="A98" s="66" t="s">
        <v>115</v>
      </c>
      <c r="B98" s="66"/>
      <c r="C98" s="132" t="s">
        <v>116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5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10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416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220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259</v>
      </c>
      <c r="C7" s="5">
        <f>C8+C10+C9</f>
        <v>528.86</v>
      </c>
      <c r="D7" s="224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261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267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260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269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221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219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222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224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122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217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124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215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125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213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236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317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128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407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7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8308.3483500000002</v>
      </c>
      <c r="D51" s="241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299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210</v>
      </c>
      <c r="B70" s="47" t="s">
        <v>211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225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7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315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112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113</v>
      </c>
      <c r="C98" s="266">
        <f>C56+C64+C66+C72+C77+C81+C83+C88+C94</f>
        <v>8636.5371700000014</v>
      </c>
      <c r="D98" s="243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114</v>
      </c>
      <c r="B100" s="63"/>
      <c r="C100" s="178"/>
      <c r="D100" s="178"/>
      <c r="E100" s="238"/>
    </row>
    <row r="101" spans="1:8" s="65" customFormat="1" ht="20.25" customHeight="1">
      <c r="A101" s="66" t="s">
        <v>115</v>
      </c>
      <c r="B101" s="66"/>
      <c r="C101" s="65" t="s">
        <v>116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4" t="s">
        <v>415</v>
      </c>
      <c r="B1" s="604"/>
      <c r="C1" s="604"/>
      <c r="D1" s="604"/>
      <c r="E1" s="604"/>
      <c r="F1" s="604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220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259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261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267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260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269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219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217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216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124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398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125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213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214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236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128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407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223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240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4">
        <f>C40+C41</f>
        <v>9784.2703999999994</v>
      </c>
      <c r="D51" s="245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9"/>
    </row>
    <row r="52" spans="1:8" s="6" customFormat="1" ht="16.5" customHeight="1">
      <c r="A52" s="7"/>
      <c r="B52" s="21" t="s">
        <v>300</v>
      </c>
      <c r="C52" s="244">
        <f>C51-C98</f>
        <v>-327.20116000000235</v>
      </c>
      <c r="D52" s="244">
        <f>D51-D98</f>
        <v>109.07664000000113</v>
      </c>
      <c r="E52" s="188"/>
      <c r="F52" s="188"/>
    </row>
    <row r="53" spans="1:8">
      <c r="A53" s="3"/>
      <c r="B53" s="24"/>
      <c r="C53" s="208"/>
      <c r="D53" s="208"/>
      <c r="E53" s="26"/>
      <c r="F53" s="27"/>
    </row>
    <row r="54" spans="1:8" ht="32.25" customHeight="1">
      <c r="A54" s="23"/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87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68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210</v>
      </c>
      <c r="B70" s="47" t="s">
        <v>211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331</v>
      </c>
      <c r="B71" s="47" t="s">
        <v>386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69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225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203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9"/>
      <c r="D84" s="189"/>
      <c r="E84" s="234" t="e">
        <f>SUM(D84/C84*100)</f>
        <v>#DIV/0!</v>
      </c>
      <c r="F84" s="234">
        <f>SUM(D84-C84)</f>
        <v>0</v>
      </c>
    </row>
    <row r="85" spans="1:12" hidden="1">
      <c r="A85" s="53">
        <v>1001</v>
      </c>
      <c r="B85" s="54" t="s">
        <v>86</v>
      </c>
      <c r="C85" s="189"/>
      <c r="D85" s="189"/>
      <c r="E85" s="234" t="e">
        <f>SUM(D85/C85*100)</f>
        <v>#DIV/0!</v>
      </c>
      <c r="F85" s="234">
        <f>SUM(D85-C85)</f>
        <v>0</v>
      </c>
    </row>
    <row r="86" spans="1:12" hidden="1">
      <c r="A86" s="53">
        <v>1003</v>
      </c>
      <c r="B86" s="54" t="s">
        <v>87</v>
      </c>
      <c r="C86" s="189"/>
      <c r="D86" s="192"/>
      <c r="E86" s="234" t="e">
        <f>SUM(D86/C86*100)</f>
        <v>#DIV/0!</v>
      </c>
      <c r="F86" s="234">
        <f>SUM(D86-C86)</f>
        <v>0</v>
      </c>
    </row>
    <row r="87" spans="1:12" ht="15" customHeight="1">
      <c r="A87" s="53">
        <v>1004</v>
      </c>
      <c r="B87" s="39" t="s">
        <v>89</v>
      </c>
      <c r="C87" s="189">
        <v>0</v>
      </c>
      <c r="D87" s="189">
        <v>0</v>
      </c>
      <c r="E87" s="234" t="e">
        <f>SUM(D87/C87*100)</f>
        <v>#DIV/0!</v>
      </c>
      <c r="F87" s="234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109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110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111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112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113</v>
      </c>
      <c r="C98" s="246">
        <f>C56+C64+C66+C72+C77+C81+C88+C83</f>
        <v>10111.471560000002</v>
      </c>
      <c r="D98" s="246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0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114</v>
      </c>
      <c r="B101" s="66"/>
      <c r="C101" s="132" t="s">
        <v>116</v>
      </c>
      <c r="D101" s="132"/>
    </row>
    <row r="102" spans="1:8">
      <c r="A102" s="66" t="s">
        <v>115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4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414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43.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220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259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261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267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260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269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217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216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124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398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427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128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407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3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5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281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5">
        <v>2190000010</v>
      </c>
      <c r="B49" s="23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0">
        <f>C39+C40</f>
        <v>13767.251459999999</v>
      </c>
      <c r="D50" s="241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9"/>
    </row>
    <row r="51" spans="1:8" s="6" customFormat="1">
      <c r="A51" s="3"/>
      <c r="B51" s="21" t="s">
        <v>299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2"/>
      <c r="D52" s="232" t="s">
        <v>313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210</v>
      </c>
      <c r="B69" s="47" t="s">
        <v>211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331</v>
      </c>
      <c r="B70" s="47" t="s">
        <v>386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225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110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111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112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113</v>
      </c>
      <c r="C97" s="243">
        <f>C55+C63+C71+C76+C80+C82+C87+C65+C93</f>
        <v>14152.11717</v>
      </c>
      <c r="D97" s="243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114</v>
      </c>
      <c r="B99" s="63"/>
      <c r="C99" s="178"/>
      <c r="D99" s="178"/>
      <c r="E99" s="64"/>
    </row>
    <row r="100" spans="1:8" s="65" customFormat="1" ht="20.25" customHeight="1">
      <c r="A100" s="66" t="s">
        <v>115</v>
      </c>
      <c r="B100" s="66"/>
      <c r="C100" s="65" t="s">
        <v>116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5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9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413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220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259</v>
      </c>
      <c r="C7" s="5">
        <f>C8+C10+C9</f>
        <v>616.13</v>
      </c>
      <c r="D7" s="247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261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267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260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269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253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218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216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124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126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08">
        <v>1160000000</v>
      </c>
      <c r="B34" s="409" t="s">
        <v>236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404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128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407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4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280</v>
      </c>
      <c r="C47" s="184">
        <f>C48</f>
        <v>0</v>
      </c>
      <c r="D47" s="233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279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281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0">
        <f>C39+C40</f>
        <v>13620.569669999999</v>
      </c>
      <c r="D53" s="240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299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210</v>
      </c>
      <c r="B72" s="47" t="s">
        <v>211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331</v>
      </c>
      <c r="B73" s="47" t="s">
        <v>334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225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109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112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113</v>
      </c>
      <c r="C100" s="243">
        <f>C58+C66+C68+C74+C79+C83+C90+C85</f>
        <v>14622.710510000001</v>
      </c>
      <c r="D100" s="243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114</v>
      </c>
      <c r="B102" s="63"/>
      <c r="C102" s="129"/>
      <c r="D102" s="64"/>
      <c r="E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603" t="s">
        <v>412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54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220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259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261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267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260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269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221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219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122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217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333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124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398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125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213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214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236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405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128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3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223</v>
      </c>
      <c r="C43" s="254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281</v>
      </c>
      <c r="C51" s="209"/>
      <c r="D51" s="210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0">
        <f>SUM(C40,C41,C50)</f>
        <v>15161.389599999999</v>
      </c>
      <c r="D52" s="241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299</v>
      </c>
      <c r="C53" s="265">
        <f>C52-C99</f>
        <v>-942.68691000000035</v>
      </c>
      <c r="D53" s="265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331</v>
      </c>
      <c r="B72" s="47" t="s">
        <v>334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225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109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110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111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112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113</v>
      </c>
      <c r="C99" s="246">
        <f>C57+C65+C67+C73+C78+C82+C84+C89+C95</f>
        <v>16104.076509999999</v>
      </c>
      <c r="D99" s="246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114</v>
      </c>
      <c r="B101" s="63"/>
      <c r="C101" s="132"/>
      <c r="D101" s="132"/>
    </row>
    <row r="102" spans="1:8" s="65" customFormat="1" ht="12.75">
      <c r="A102" s="66" t="s">
        <v>115</v>
      </c>
      <c r="B102" s="66"/>
      <c r="C102" s="117" t="s">
        <v>116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4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5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1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83" t="s">
        <v>130</v>
      </c>
      <c r="AE1" s="583"/>
      <c r="AF1" s="583"/>
      <c r="AG1" s="151"/>
      <c r="AH1" s="151"/>
      <c r="AI1" s="151"/>
      <c r="AJ1" s="578"/>
      <c r="AK1" s="578"/>
      <c r="AL1" s="578"/>
      <c r="AM1" s="152"/>
      <c r="AN1" s="152"/>
      <c r="AO1" s="152"/>
      <c r="AP1" s="152"/>
      <c r="AQ1" s="152"/>
      <c r="AR1" s="152"/>
    </row>
    <row r="2" spans="1:165" ht="19.5" customHeight="1">
      <c r="AD2" s="152" t="s">
        <v>131</v>
      </c>
      <c r="AE2" s="152"/>
      <c r="AF2" s="152"/>
      <c r="AG2" s="150"/>
      <c r="AH2" s="150"/>
      <c r="AI2" s="150"/>
      <c r="AJ2" s="578"/>
      <c r="AK2" s="578"/>
      <c r="AL2" s="578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0"/>
      <c r="C3" s="340"/>
      <c r="D3" s="341"/>
      <c r="E3" s="340"/>
      <c r="F3" s="340"/>
      <c r="G3" s="340"/>
      <c r="H3" s="340"/>
      <c r="I3" s="340"/>
      <c r="J3" s="340"/>
      <c r="K3" s="340"/>
      <c r="L3" s="340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588" t="s">
        <v>132</v>
      </c>
      <c r="AE3" s="588"/>
      <c r="AF3" s="588"/>
      <c r="AG3" s="153"/>
      <c r="AH3" s="153"/>
      <c r="AI3" s="153"/>
      <c r="AJ3" s="582"/>
      <c r="AK3" s="582"/>
      <c r="AL3" s="582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86" t="s">
        <v>133</v>
      </c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84" t="s">
        <v>426</v>
      </c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  <c r="AA5" s="584"/>
      <c r="AB5" s="584"/>
      <c r="AC5" s="584"/>
      <c r="AD5" s="584"/>
      <c r="AE5" s="584"/>
      <c r="AF5" s="584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3"/>
      <c r="C6" s="344"/>
      <c r="D6" s="345"/>
      <c r="E6" s="343"/>
      <c r="F6" s="343"/>
      <c r="G6" s="346"/>
      <c r="H6" s="346"/>
      <c r="I6" s="346"/>
      <c r="J6" s="346"/>
      <c r="K6" s="346"/>
      <c r="L6" s="585"/>
      <c r="M6" s="585"/>
      <c r="N6" s="585"/>
      <c r="O6" s="585"/>
      <c r="P6" s="585"/>
      <c r="Q6" s="585"/>
      <c r="R6" s="585"/>
      <c r="S6" s="585"/>
      <c r="T6" s="585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343"/>
      <c r="AF6" s="346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77" t="s">
        <v>134</v>
      </c>
      <c r="B7" s="577" t="s">
        <v>135</v>
      </c>
      <c r="C7" s="568" t="s">
        <v>136</v>
      </c>
      <c r="D7" s="569"/>
      <c r="E7" s="570"/>
      <c r="F7" s="270" t="s">
        <v>137</v>
      </c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2"/>
      <c r="DJ7" s="271"/>
      <c r="DK7" s="271"/>
      <c r="DL7" s="272"/>
      <c r="DM7" s="568" t="s">
        <v>138</v>
      </c>
      <c r="DN7" s="569"/>
      <c r="DO7" s="570"/>
      <c r="DP7" s="568"/>
      <c r="DQ7" s="569"/>
      <c r="DR7" s="569"/>
      <c r="DS7" s="569"/>
      <c r="DT7" s="569"/>
      <c r="DU7" s="569"/>
      <c r="DV7" s="569"/>
      <c r="DW7" s="569"/>
      <c r="DX7" s="569"/>
      <c r="DY7" s="569"/>
      <c r="DZ7" s="569"/>
      <c r="EA7" s="569"/>
      <c r="EB7" s="569"/>
      <c r="EC7" s="569"/>
      <c r="ED7" s="569"/>
      <c r="EE7" s="569"/>
      <c r="EF7" s="569"/>
      <c r="EG7" s="569"/>
      <c r="EH7" s="569"/>
      <c r="EI7" s="569"/>
      <c r="EJ7" s="569"/>
      <c r="EK7" s="569"/>
      <c r="EL7" s="569"/>
      <c r="EM7" s="569"/>
      <c r="EN7" s="569"/>
      <c r="EO7" s="569"/>
      <c r="EP7" s="569"/>
      <c r="EQ7" s="569"/>
      <c r="ER7" s="569"/>
      <c r="ES7" s="569"/>
      <c r="ET7" s="569"/>
      <c r="EU7" s="569"/>
      <c r="EV7" s="569"/>
      <c r="EW7" s="569"/>
      <c r="EX7" s="569"/>
      <c r="EY7" s="569"/>
      <c r="EZ7" s="569"/>
      <c r="FA7" s="569"/>
      <c r="FB7" s="570"/>
      <c r="FC7" s="568" t="s">
        <v>139</v>
      </c>
      <c r="FD7" s="569"/>
      <c r="FE7" s="570"/>
    </row>
    <row r="8" spans="1:165" s="157" customFormat="1" ht="15" customHeight="1">
      <c r="A8" s="577"/>
      <c r="B8" s="577"/>
      <c r="C8" s="571"/>
      <c r="D8" s="572"/>
      <c r="E8" s="573"/>
      <c r="F8" s="571" t="s">
        <v>140</v>
      </c>
      <c r="G8" s="572"/>
      <c r="H8" s="573"/>
      <c r="I8" s="405"/>
      <c r="J8" s="405"/>
      <c r="K8" s="405"/>
      <c r="L8" s="579" t="s">
        <v>141</v>
      </c>
      <c r="M8" s="580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0"/>
      <c r="Y8" s="580"/>
      <c r="Z8" s="580"/>
      <c r="AA8" s="580"/>
      <c r="AB8" s="580"/>
      <c r="AC8" s="580"/>
      <c r="AD8" s="580"/>
      <c r="AE8" s="580"/>
      <c r="AF8" s="580"/>
      <c r="AG8" s="580"/>
      <c r="AH8" s="580"/>
      <c r="AI8" s="580"/>
      <c r="AJ8" s="580"/>
      <c r="AK8" s="580"/>
      <c r="AL8" s="580"/>
      <c r="AM8" s="580"/>
      <c r="AN8" s="580"/>
      <c r="AO8" s="580"/>
      <c r="AP8" s="580"/>
      <c r="AQ8" s="580"/>
      <c r="AR8" s="580"/>
      <c r="AS8" s="580"/>
      <c r="AT8" s="580"/>
      <c r="AU8" s="580"/>
      <c r="AV8" s="580"/>
      <c r="AW8" s="580"/>
      <c r="AX8" s="580"/>
      <c r="AY8" s="580"/>
      <c r="AZ8" s="580"/>
      <c r="BA8" s="580"/>
      <c r="BB8" s="580"/>
      <c r="BC8" s="580"/>
      <c r="BD8" s="581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4"/>
      <c r="BZ8" s="275"/>
      <c r="CA8" s="275"/>
      <c r="CB8" s="275"/>
      <c r="CC8" s="276"/>
      <c r="CD8" s="276"/>
      <c r="CE8" s="276"/>
      <c r="CF8" s="577" t="s">
        <v>142</v>
      </c>
      <c r="CG8" s="577"/>
      <c r="CH8" s="577"/>
      <c r="CI8" s="574" t="s">
        <v>141</v>
      </c>
      <c r="CJ8" s="575"/>
      <c r="CK8" s="575"/>
      <c r="CL8" s="575"/>
      <c r="CM8" s="575"/>
      <c r="CN8" s="575"/>
      <c r="CO8" s="575"/>
      <c r="CP8" s="575"/>
      <c r="CQ8" s="575"/>
      <c r="CR8" s="575"/>
      <c r="CS8" s="575"/>
      <c r="CT8" s="575"/>
      <c r="CU8" s="277"/>
      <c r="CV8" s="277"/>
      <c r="CW8" s="277"/>
      <c r="CX8" s="277"/>
      <c r="CY8" s="277"/>
      <c r="CZ8" s="277"/>
      <c r="DA8" s="278"/>
      <c r="DB8" s="278"/>
      <c r="DC8" s="279"/>
      <c r="DD8" s="571" t="s">
        <v>143</v>
      </c>
      <c r="DE8" s="572"/>
      <c r="DF8" s="573"/>
      <c r="DG8" s="565"/>
      <c r="DH8" s="566"/>
      <c r="DI8" s="567"/>
      <c r="DJ8" s="565"/>
      <c r="DK8" s="566"/>
      <c r="DL8" s="567"/>
      <c r="DM8" s="571"/>
      <c r="DN8" s="572"/>
      <c r="DO8" s="573"/>
      <c r="DP8" s="571" t="s">
        <v>141</v>
      </c>
      <c r="DQ8" s="572"/>
      <c r="DR8" s="572"/>
      <c r="DS8" s="572"/>
      <c r="DT8" s="572"/>
      <c r="DU8" s="572"/>
      <c r="DV8" s="572"/>
      <c r="DW8" s="572"/>
      <c r="DX8" s="572"/>
      <c r="DY8" s="572"/>
      <c r="DZ8" s="572"/>
      <c r="EA8" s="572"/>
      <c r="EB8" s="572"/>
      <c r="EC8" s="572"/>
      <c r="ED8" s="572"/>
      <c r="EE8" s="572"/>
      <c r="EF8" s="572"/>
      <c r="EG8" s="572"/>
      <c r="EH8" s="572"/>
      <c r="EI8" s="572"/>
      <c r="EJ8" s="572"/>
      <c r="EK8" s="572"/>
      <c r="EL8" s="572"/>
      <c r="EM8" s="572"/>
      <c r="EN8" s="572"/>
      <c r="EO8" s="572"/>
      <c r="EP8" s="572"/>
      <c r="EQ8" s="572"/>
      <c r="ER8" s="572"/>
      <c r="ES8" s="572"/>
      <c r="ET8" s="572"/>
      <c r="EU8" s="572"/>
      <c r="EV8" s="572"/>
      <c r="EW8" s="572"/>
      <c r="EX8" s="572"/>
      <c r="EY8" s="572"/>
      <c r="EZ8" s="572"/>
      <c r="FA8" s="572"/>
      <c r="FB8" s="573"/>
      <c r="FC8" s="571"/>
      <c r="FD8" s="572"/>
      <c r="FE8" s="573"/>
    </row>
    <row r="9" spans="1:165" s="157" customFormat="1" ht="15" customHeight="1">
      <c r="A9" s="577"/>
      <c r="B9" s="577"/>
      <c r="C9" s="571"/>
      <c r="D9" s="572"/>
      <c r="E9" s="573"/>
      <c r="F9" s="571"/>
      <c r="G9" s="572"/>
      <c r="H9" s="573"/>
      <c r="I9" s="405"/>
      <c r="J9" s="405"/>
      <c r="K9" s="405"/>
      <c r="L9" s="568" t="s">
        <v>144</v>
      </c>
      <c r="M9" s="569"/>
      <c r="N9" s="570"/>
      <c r="O9" s="412"/>
      <c r="P9" s="412"/>
      <c r="Q9" s="412"/>
      <c r="R9" s="568" t="s">
        <v>271</v>
      </c>
      <c r="S9" s="569"/>
      <c r="T9" s="570"/>
      <c r="U9" s="568" t="s">
        <v>274</v>
      </c>
      <c r="V9" s="569"/>
      <c r="W9" s="570"/>
      <c r="X9" s="568" t="s">
        <v>272</v>
      </c>
      <c r="Y9" s="569"/>
      <c r="Z9" s="570"/>
      <c r="AA9" s="568" t="s">
        <v>273</v>
      </c>
      <c r="AB9" s="569"/>
      <c r="AC9" s="570"/>
      <c r="AD9" s="568" t="s">
        <v>145</v>
      </c>
      <c r="AE9" s="569"/>
      <c r="AF9" s="570"/>
      <c r="AG9" s="568" t="s">
        <v>146</v>
      </c>
      <c r="AH9" s="569"/>
      <c r="AI9" s="570"/>
      <c r="AJ9" s="568" t="s">
        <v>147</v>
      </c>
      <c r="AK9" s="569"/>
      <c r="AL9" s="570"/>
      <c r="AM9" s="577" t="s">
        <v>148</v>
      </c>
      <c r="AN9" s="577"/>
      <c r="AO9" s="577"/>
      <c r="AP9" s="568" t="s">
        <v>239</v>
      </c>
      <c r="AQ9" s="569"/>
      <c r="AR9" s="570"/>
      <c r="AS9" s="568" t="s">
        <v>149</v>
      </c>
      <c r="AT9" s="569"/>
      <c r="AU9" s="570"/>
      <c r="AV9" s="568" t="s">
        <v>319</v>
      </c>
      <c r="AW9" s="569"/>
      <c r="AX9" s="570"/>
      <c r="AY9" s="568" t="s">
        <v>150</v>
      </c>
      <c r="AZ9" s="569"/>
      <c r="BA9" s="570"/>
      <c r="BB9" s="568" t="s">
        <v>151</v>
      </c>
      <c r="BC9" s="569"/>
      <c r="BD9" s="570"/>
      <c r="BE9" s="568" t="s">
        <v>241</v>
      </c>
      <c r="BF9" s="569"/>
      <c r="BG9" s="570"/>
      <c r="BH9" s="568" t="s">
        <v>329</v>
      </c>
      <c r="BI9" s="569"/>
      <c r="BJ9" s="570"/>
      <c r="BK9" s="568" t="s">
        <v>390</v>
      </c>
      <c r="BL9" s="569"/>
      <c r="BM9" s="570"/>
      <c r="BN9" s="568" t="s">
        <v>152</v>
      </c>
      <c r="BO9" s="569"/>
      <c r="BP9" s="570"/>
      <c r="BQ9" s="568" t="s">
        <v>264</v>
      </c>
      <c r="BR9" s="569"/>
      <c r="BS9" s="570"/>
      <c r="BT9" s="568" t="s">
        <v>237</v>
      </c>
      <c r="BU9" s="569"/>
      <c r="BV9" s="570"/>
      <c r="BW9" s="568" t="s">
        <v>153</v>
      </c>
      <c r="BX9" s="569"/>
      <c r="BY9" s="570"/>
      <c r="BZ9" s="568" t="s">
        <v>154</v>
      </c>
      <c r="CA9" s="569"/>
      <c r="CB9" s="570"/>
      <c r="CC9" s="571" t="s">
        <v>155</v>
      </c>
      <c r="CD9" s="572"/>
      <c r="CE9" s="572"/>
      <c r="CF9" s="577"/>
      <c r="CG9" s="577"/>
      <c r="CH9" s="577"/>
      <c r="CI9" s="568" t="s">
        <v>320</v>
      </c>
      <c r="CJ9" s="569"/>
      <c r="CK9" s="570"/>
      <c r="CL9" s="568" t="s">
        <v>321</v>
      </c>
      <c r="CM9" s="569"/>
      <c r="CN9" s="570"/>
      <c r="CO9" s="568" t="s">
        <v>156</v>
      </c>
      <c r="CP9" s="569"/>
      <c r="CQ9" s="570"/>
      <c r="CR9" s="568" t="s">
        <v>157</v>
      </c>
      <c r="CS9" s="569"/>
      <c r="CT9" s="570"/>
      <c r="CU9" s="568" t="s">
        <v>21</v>
      </c>
      <c r="CV9" s="569"/>
      <c r="CW9" s="570"/>
      <c r="CX9" s="568" t="s">
        <v>281</v>
      </c>
      <c r="CY9" s="569"/>
      <c r="CZ9" s="570"/>
      <c r="DA9" s="568" t="s">
        <v>322</v>
      </c>
      <c r="DB9" s="569"/>
      <c r="DC9" s="570"/>
      <c r="DD9" s="571"/>
      <c r="DE9" s="572"/>
      <c r="DF9" s="573"/>
      <c r="DG9" s="568" t="s">
        <v>252</v>
      </c>
      <c r="DH9" s="569"/>
      <c r="DI9" s="570"/>
      <c r="DJ9" s="577" t="s">
        <v>158</v>
      </c>
      <c r="DK9" s="577"/>
      <c r="DL9" s="577"/>
      <c r="DM9" s="571"/>
      <c r="DN9" s="572"/>
      <c r="DO9" s="573"/>
      <c r="DP9" s="597" t="s">
        <v>159</v>
      </c>
      <c r="DQ9" s="598"/>
      <c r="DR9" s="599"/>
      <c r="DS9" s="591" t="s">
        <v>137</v>
      </c>
      <c r="DT9" s="592"/>
      <c r="DU9" s="592"/>
      <c r="DV9" s="592"/>
      <c r="DW9" s="592"/>
      <c r="DX9" s="592"/>
      <c r="DY9" s="592"/>
      <c r="DZ9" s="592"/>
      <c r="EA9" s="592"/>
      <c r="EB9" s="592"/>
      <c r="EC9" s="592"/>
      <c r="ED9" s="593"/>
      <c r="EE9" s="597" t="s">
        <v>160</v>
      </c>
      <c r="EF9" s="598"/>
      <c r="EG9" s="599"/>
      <c r="EH9" s="597" t="s">
        <v>161</v>
      </c>
      <c r="EI9" s="598"/>
      <c r="EJ9" s="599"/>
      <c r="EK9" s="597" t="s">
        <v>162</v>
      </c>
      <c r="EL9" s="598"/>
      <c r="EM9" s="599"/>
      <c r="EN9" s="597" t="s">
        <v>163</v>
      </c>
      <c r="EO9" s="598"/>
      <c r="EP9" s="599"/>
      <c r="EQ9" s="568" t="s">
        <v>275</v>
      </c>
      <c r="ER9" s="569"/>
      <c r="ES9" s="570"/>
      <c r="ET9" s="568" t="s">
        <v>164</v>
      </c>
      <c r="EU9" s="569"/>
      <c r="EV9" s="570"/>
      <c r="EW9" s="568" t="s">
        <v>307</v>
      </c>
      <c r="EX9" s="569"/>
      <c r="EY9" s="570"/>
      <c r="EZ9" s="577" t="s">
        <v>277</v>
      </c>
      <c r="FA9" s="577"/>
      <c r="FB9" s="577"/>
      <c r="FC9" s="571"/>
      <c r="FD9" s="572"/>
      <c r="FE9" s="573"/>
    </row>
    <row r="10" spans="1:165" s="157" customFormat="1" ht="62.25" customHeight="1">
      <c r="A10" s="577"/>
      <c r="B10" s="577"/>
      <c r="C10" s="571"/>
      <c r="D10" s="572"/>
      <c r="E10" s="573"/>
      <c r="F10" s="571"/>
      <c r="G10" s="572"/>
      <c r="H10" s="573"/>
      <c r="I10" s="405"/>
      <c r="J10" s="405"/>
      <c r="K10" s="405"/>
      <c r="L10" s="571"/>
      <c r="M10" s="572"/>
      <c r="N10" s="573"/>
      <c r="O10" s="413"/>
      <c r="P10" s="413"/>
      <c r="Q10" s="413"/>
      <c r="R10" s="571"/>
      <c r="S10" s="572"/>
      <c r="T10" s="573"/>
      <c r="U10" s="571"/>
      <c r="V10" s="572"/>
      <c r="W10" s="573"/>
      <c r="X10" s="571"/>
      <c r="Y10" s="572"/>
      <c r="Z10" s="573"/>
      <c r="AA10" s="571"/>
      <c r="AB10" s="572"/>
      <c r="AC10" s="573"/>
      <c r="AD10" s="571"/>
      <c r="AE10" s="572"/>
      <c r="AF10" s="573"/>
      <c r="AG10" s="571"/>
      <c r="AH10" s="572"/>
      <c r="AI10" s="573"/>
      <c r="AJ10" s="571"/>
      <c r="AK10" s="572"/>
      <c r="AL10" s="573"/>
      <c r="AM10" s="577"/>
      <c r="AN10" s="577"/>
      <c r="AO10" s="577"/>
      <c r="AP10" s="571"/>
      <c r="AQ10" s="572"/>
      <c r="AR10" s="573"/>
      <c r="AS10" s="571"/>
      <c r="AT10" s="572"/>
      <c r="AU10" s="573"/>
      <c r="AV10" s="571"/>
      <c r="AW10" s="572"/>
      <c r="AX10" s="573"/>
      <c r="AY10" s="571"/>
      <c r="AZ10" s="572"/>
      <c r="BA10" s="573"/>
      <c r="BB10" s="571"/>
      <c r="BC10" s="572"/>
      <c r="BD10" s="573"/>
      <c r="BE10" s="571"/>
      <c r="BF10" s="572"/>
      <c r="BG10" s="573"/>
      <c r="BH10" s="571"/>
      <c r="BI10" s="572"/>
      <c r="BJ10" s="573"/>
      <c r="BK10" s="571"/>
      <c r="BL10" s="572"/>
      <c r="BM10" s="573"/>
      <c r="BN10" s="571"/>
      <c r="BO10" s="572"/>
      <c r="BP10" s="573"/>
      <c r="BQ10" s="571"/>
      <c r="BR10" s="572"/>
      <c r="BS10" s="573"/>
      <c r="BT10" s="571"/>
      <c r="BU10" s="572"/>
      <c r="BV10" s="573"/>
      <c r="BW10" s="571"/>
      <c r="BX10" s="572"/>
      <c r="BY10" s="573"/>
      <c r="BZ10" s="571"/>
      <c r="CA10" s="572"/>
      <c r="CB10" s="573"/>
      <c r="CC10" s="571"/>
      <c r="CD10" s="572"/>
      <c r="CE10" s="572"/>
      <c r="CF10" s="577"/>
      <c r="CG10" s="577"/>
      <c r="CH10" s="577"/>
      <c r="CI10" s="571"/>
      <c r="CJ10" s="572"/>
      <c r="CK10" s="573"/>
      <c r="CL10" s="571"/>
      <c r="CM10" s="572"/>
      <c r="CN10" s="573"/>
      <c r="CO10" s="571"/>
      <c r="CP10" s="572"/>
      <c r="CQ10" s="573"/>
      <c r="CR10" s="571"/>
      <c r="CS10" s="572"/>
      <c r="CT10" s="573"/>
      <c r="CU10" s="571"/>
      <c r="CV10" s="572"/>
      <c r="CW10" s="573"/>
      <c r="CX10" s="571"/>
      <c r="CY10" s="572"/>
      <c r="CZ10" s="573"/>
      <c r="DA10" s="571"/>
      <c r="DB10" s="572"/>
      <c r="DC10" s="573"/>
      <c r="DD10" s="571"/>
      <c r="DE10" s="572"/>
      <c r="DF10" s="573"/>
      <c r="DG10" s="571"/>
      <c r="DH10" s="572"/>
      <c r="DI10" s="573"/>
      <c r="DJ10" s="577"/>
      <c r="DK10" s="577"/>
      <c r="DL10" s="577"/>
      <c r="DM10" s="571"/>
      <c r="DN10" s="572"/>
      <c r="DO10" s="573"/>
      <c r="DP10" s="600"/>
      <c r="DQ10" s="601"/>
      <c r="DR10" s="602"/>
      <c r="DS10" s="280"/>
      <c r="DT10" s="281"/>
      <c r="DU10" s="281"/>
      <c r="DV10" s="282"/>
      <c r="DW10" s="282"/>
      <c r="DX10" s="282"/>
      <c r="DY10" s="281"/>
      <c r="DZ10" s="281"/>
      <c r="EA10" s="281"/>
      <c r="EB10" s="281"/>
      <c r="EC10" s="281"/>
      <c r="ED10" s="283"/>
      <c r="EE10" s="600"/>
      <c r="EF10" s="601"/>
      <c r="EG10" s="602"/>
      <c r="EH10" s="600"/>
      <c r="EI10" s="601"/>
      <c r="EJ10" s="602"/>
      <c r="EK10" s="600"/>
      <c r="EL10" s="601"/>
      <c r="EM10" s="602"/>
      <c r="EN10" s="600"/>
      <c r="EO10" s="601"/>
      <c r="EP10" s="602"/>
      <c r="EQ10" s="571"/>
      <c r="ER10" s="572"/>
      <c r="ES10" s="573"/>
      <c r="ET10" s="571"/>
      <c r="EU10" s="572"/>
      <c r="EV10" s="573"/>
      <c r="EW10" s="571"/>
      <c r="EX10" s="572"/>
      <c r="EY10" s="573"/>
      <c r="EZ10" s="577"/>
      <c r="FA10" s="577"/>
      <c r="FB10" s="577"/>
      <c r="FC10" s="571"/>
      <c r="FD10" s="572"/>
      <c r="FE10" s="573"/>
    </row>
    <row r="11" spans="1:165" s="157" customFormat="1" ht="109.5" customHeight="1">
      <c r="A11" s="577"/>
      <c r="B11" s="577"/>
      <c r="C11" s="574"/>
      <c r="D11" s="575"/>
      <c r="E11" s="587"/>
      <c r="F11" s="574"/>
      <c r="G11" s="575"/>
      <c r="H11" s="576"/>
      <c r="I11" s="406"/>
      <c r="J11" s="406"/>
      <c r="K11" s="406"/>
      <c r="L11" s="574"/>
      <c r="M11" s="575"/>
      <c r="N11" s="576"/>
      <c r="O11" s="414"/>
      <c r="P11" s="414"/>
      <c r="Q11" s="414"/>
      <c r="R11" s="574"/>
      <c r="S11" s="575"/>
      <c r="T11" s="576"/>
      <c r="U11" s="574"/>
      <c r="V11" s="575"/>
      <c r="W11" s="576"/>
      <c r="X11" s="574"/>
      <c r="Y11" s="575"/>
      <c r="Z11" s="576"/>
      <c r="AA11" s="574"/>
      <c r="AB11" s="575"/>
      <c r="AC11" s="576"/>
      <c r="AD11" s="574"/>
      <c r="AE11" s="575"/>
      <c r="AF11" s="576"/>
      <c r="AG11" s="574"/>
      <c r="AH11" s="575"/>
      <c r="AI11" s="576"/>
      <c r="AJ11" s="574"/>
      <c r="AK11" s="575"/>
      <c r="AL11" s="576"/>
      <c r="AM11" s="577"/>
      <c r="AN11" s="577"/>
      <c r="AO11" s="577"/>
      <c r="AP11" s="574"/>
      <c r="AQ11" s="575"/>
      <c r="AR11" s="576"/>
      <c r="AS11" s="574"/>
      <c r="AT11" s="575"/>
      <c r="AU11" s="576"/>
      <c r="AV11" s="574"/>
      <c r="AW11" s="575"/>
      <c r="AX11" s="576"/>
      <c r="AY11" s="574"/>
      <c r="AZ11" s="575"/>
      <c r="BA11" s="576"/>
      <c r="BB11" s="574"/>
      <c r="BC11" s="575"/>
      <c r="BD11" s="576"/>
      <c r="BE11" s="574"/>
      <c r="BF11" s="575"/>
      <c r="BG11" s="576"/>
      <c r="BH11" s="574"/>
      <c r="BI11" s="575"/>
      <c r="BJ11" s="576"/>
      <c r="BK11" s="574"/>
      <c r="BL11" s="575"/>
      <c r="BM11" s="576"/>
      <c r="BN11" s="574"/>
      <c r="BO11" s="575"/>
      <c r="BP11" s="576"/>
      <c r="BQ11" s="574"/>
      <c r="BR11" s="575"/>
      <c r="BS11" s="576"/>
      <c r="BT11" s="574"/>
      <c r="BU11" s="575"/>
      <c r="BV11" s="576"/>
      <c r="BW11" s="574"/>
      <c r="BX11" s="575"/>
      <c r="BY11" s="576"/>
      <c r="BZ11" s="574"/>
      <c r="CA11" s="575"/>
      <c r="CB11" s="576"/>
      <c r="CC11" s="574"/>
      <c r="CD11" s="575"/>
      <c r="CE11" s="575"/>
      <c r="CF11" s="577"/>
      <c r="CG11" s="577"/>
      <c r="CH11" s="577"/>
      <c r="CI11" s="574"/>
      <c r="CJ11" s="575"/>
      <c r="CK11" s="576"/>
      <c r="CL11" s="574"/>
      <c r="CM11" s="575"/>
      <c r="CN11" s="576"/>
      <c r="CO11" s="574"/>
      <c r="CP11" s="575"/>
      <c r="CQ11" s="576"/>
      <c r="CR11" s="574"/>
      <c r="CS11" s="575"/>
      <c r="CT11" s="576"/>
      <c r="CU11" s="574"/>
      <c r="CV11" s="575"/>
      <c r="CW11" s="576"/>
      <c r="CX11" s="574"/>
      <c r="CY11" s="575"/>
      <c r="CZ11" s="576"/>
      <c r="DA11" s="574"/>
      <c r="DB11" s="575"/>
      <c r="DC11" s="576"/>
      <c r="DD11" s="574"/>
      <c r="DE11" s="575"/>
      <c r="DF11" s="576"/>
      <c r="DG11" s="574"/>
      <c r="DH11" s="575"/>
      <c r="DI11" s="576"/>
      <c r="DJ11" s="577"/>
      <c r="DK11" s="577"/>
      <c r="DL11" s="577"/>
      <c r="DM11" s="574"/>
      <c r="DN11" s="575"/>
      <c r="DO11" s="576"/>
      <c r="DP11" s="594"/>
      <c r="DQ11" s="595"/>
      <c r="DR11" s="596"/>
      <c r="DS11" s="594" t="s">
        <v>165</v>
      </c>
      <c r="DT11" s="595"/>
      <c r="DU11" s="596"/>
      <c r="DV11" s="591" t="s">
        <v>166</v>
      </c>
      <c r="DW11" s="592"/>
      <c r="DX11" s="593"/>
      <c r="DY11" s="594" t="s">
        <v>167</v>
      </c>
      <c r="DZ11" s="595"/>
      <c r="EA11" s="596"/>
      <c r="EB11" s="594" t="s">
        <v>234</v>
      </c>
      <c r="EC11" s="595"/>
      <c r="ED11" s="596"/>
      <c r="EE11" s="594"/>
      <c r="EF11" s="595"/>
      <c r="EG11" s="596"/>
      <c r="EH11" s="594"/>
      <c r="EI11" s="595"/>
      <c r="EJ11" s="596"/>
      <c r="EK11" s="594"/>
      <c r="EL11" s="595"/>
      <c r="EM11" s="596"/>
      <c r="EN11" s="594"/>
      <c r="EO11" s="595"/>
      <c r="EP11" s="596"/>
      <c r="EQ11" s="574"/>
      <c r="ER11" s="575"/>
      <c r="ES11" s="576"/>
      <c r="ET11" s="574"/>
      <c r="EU11" s="575"/>
      <c r="EV11" s="576"/>
      <c r="EW11" s="574"/>
      <c r="EX11" s="575"/>
      <c r="EY11" s="576"/>
      <c r="EZ11" s="577"/>
      <c r="FA11" s="577"/>
      <c r="FB11" s="577"/>
      <c r="FC11" s="574"/>
      <c r="FD11" s="575"/>
      <c r="FE11" s="576"/>
      <c r="FG11" s="158"/>
      <c r="FH11" s="158"/>
      <c r="FI11" s="158"/>
    </row>
    <row r="12" spans="1:165" s="157" customFormat="1" ht="42.75" customHeight="1">
      <c r="A12" s="577"/>
      <c r="B12" s="577"/>
      <c r="C12" s="284" t="s">
        <v>168</v>
      </c>
      <c r="D12" s="285" t="s">
        <v>169</v>
      </c>
      <c r="E12" s="284" t="s">
        <v>170</v>
      </c>
      <c r="F12" s="284" t="s">
        <v>168</v>
      </c>
      <c r="G12" s="284" t="s">
        <v>169</v>
      </c>
      <c r="H12" s="284" t="s">
        <v>170</v>
      </c>
      <c r="I12" s="284"/>
      <c r="J12" s="284"/>
      <c r="K12" s="284"/>
      <c r="L12" s="284" t="s">
        <v>168</v>
      </c>
      <c r="M12" s="284" t="s">
        <v>169</v>
      </c>
      <c r="N12" s="284" t="s">
        <v>170</v>
      </c>
      <c r="O12" s="284"/>
      <c r="P12" s="284"/>
      <c r="Q12" s="284"/>
      <c r="R12" s="284" t="s">
        <v>168</v>
      </c>
      <c r="S12" s="284" t="s">
        <v>169</v>
      </c>
      <c r="T12" s="284" t="s">
        <v>170</v>
      </c>
      <c r="U12" s="284" t="s">
        <v>168</v>
      </c>
      <c r="V12" s="284" t="s">
        <v>169</v>
      </c>
      <c r="W12" s="284" t="s">
        <v>170</v>
      </c>
      <c r="X12" s="284" t="s">
        <v>168</v>
      </c>
      <c r="Y12" s="284" t="s">
        <v>169</v>
      </c>
      <c r="Z12" s="284" t="s">
        <v>170</v>
      </c>
      <c r="AA12" s="284" t="s">
        <v>168</v>
      </c>
      <c r="AB12" s="284" t="s">
        <v>169</v>
      </c>
      <c r="AC12" s="284" t="s">
        <v>170</v>
      </c>
      <c r="AD12" s="284" t="s">
        <v>168</v>
      </c>
      <c r="AE12" s="284" t="s">
        <v>169</v>
      </c>
      <c r="AF12" s="284" t="s">
        <v>170</v>
      </c>
      <c r="AG12" s="284" t="s">
        <v>168</v>
      </c>
      <c r="AH12" s="284" t="s">
        <v>169</v>
      </c>
      <c r="AI12" s="284" t="s">
        <v>170</v>
      </c>
      <c r="AJ12" s="284" t="s">
        <v>168</v>
      </c>
      <c r="AK12" s="284" t="s">
        <v>169</v>
      </c>
      <c r="AL12" s="284" t="s">
        <v>170</v>
      </c>
      <c r="AM12" s="284" t="s">
        <v>168</v>
      </c>
      <c r="AN12" s="284" t="s">
        <v>169</v>
      </c>
      <c r="AO12" s="284" t="s">
        <v>170</v>
      </c>
      <c r="AP12" s="284" t="s">
        <v>168</v>
      </c>
      <c r="AQ12" s="284" t="s">
        <v>169</v>
      </c>
      <c r="AR12" s="284" t="s">
        <v>170</v>
      </c>
      <c r="AS12" s="284" t="s">
        <v>168</v>
      </c>
      <c r="AT12" s="284" t="s">
        <v>169</v>
      </c>
      <c r="AU12" s="284" t="s">
        <v>170</v>
      </c>
      <c r="AV12" s="284" t="s">
        <v>168</v>
      </c>
      <c r="AW12" s="284" t="s">
        <v>169</v>
      </c>
      <c r="AX12" s="284" t="s">
        <v>170</v>
      </c>
      <c r="AY12" s="284" t="s">
        <v>168</v>
      </c>
      <c r="AZ12" s="284" t="s">
        <v>169</v>
      </c>
      <c r="BA12" s="284" t="s">
        <v>170</v>
      </c>
      <c r="BB12" s="284" t="s">
        <v>168</v>
      </c>
      <c r="BC12" s="284" t="s">
        <v>169</v>
      </c>
      <c r="BD12" s="284" t="s">
        <v>170</v>
      </c>
      <c r="BE12" s="284" t="s">
        <v>168</v>
      </c>
      <c r="BF12" s="284" t="s">
        <v>169</v>
      </c>
      <c r="BG12" s="284" t="s">
        <v>170</v>
      </c>
      <c r="BH12" s="284"/>
      <c r="BI12" s="284"/>
      <c r="BJ12" s="284"/>
      <c r="BK12" s="284" t="s">
        <v>171</v>
      </c>
      <c r="BL12" s="284" t="s">
        <v>169</v>
      </c>
      <c r="BM12" s="284" t="s">
        <v>170</v>
      </c>
      <c r="BN12" s="284" t="s">
        <v>168</v>
      </c>
      <c r="BO12" s="284" t="s">
        <v>169</v>
      </c>
      <c r="BP12" s="284" t="s">
        <v>170</v>
      </c>
      <c r="BQ12" s="284" t="s">
        <v>168</v>
      </c>
      <c r="BR12" s="284" t="s">
        <v>169</v>
      </c>
      <c r="BS12" s="284" t="s">
        <v>170</v>
      </c>
      <c r="BT12" s="284" t="s">
        <v>171</v>
      </c>
      <c r="BU12" s="284" t="s">
        <v>169</v>
      </c>
      <c r="BV12" s="284" t="s">
        <v>170</v>
      </c>
      <c r="BW12" s="284" t="s">
        <v>171</v>
      </c>
      <c r="BX12" s="284" t="s">
        <v>169</v>
      </c>
      <c r="BY12" s="284" t="s">
        <v>170</v>
      </c>
      <c r="BZ12" s="284" t="s">
        <v>171</v>
      </c>
      <c r="CA12" s="284" t="s">
        <v>169</v>
      </c>
      <c r="CB12" s="284" t="s">
        <v>170</v>
      </c>
      <c r="CC12" s="284" t="s">
        <v>171</v>
      </c>
      <c r="CD12" s="284" t="s">
        <v>169</v>
      </c>
      <c r="CE12" s="284" t="s">
        <v>170</v>
      </c>
      <c r="CF12" s="284" t="s">
        <v>168</v>
      </c>
      <c r="CG12" s="284" t="s">
        <v>169</v>
      </c>
      <c r="CH12" s="284" t="s">
        <v>170</v>
      </c>
      <c r="CI12" s="284" t="s">
        <v>168</v>
      </c>
      <c r="CJ12" s="284" t="s">
        <v>169</v>
      </c>
      <c r="CK12" s="284" t="s">
        <v>170</v>
      </c>
      <c r="CL12" s="284" t="s">
        <v>168</v>
      </c>
      <c r="CM12" s="284" t="s">
        <v>169</v>
      </c>
      <c r="CN12" s="284" t="s">
        <v>170</v>
      </c>
      <c r="CO12" s="284" t="s">
        <v>168</v>
      </c>
      <c r="CP12" s="284" t="s">
        <v>169</v>
      </c>
      <c r="CQ12" s="284" t="s">
        <v>170</v>
      </c>
      <c r="CR12" s="284" t="s">
        <v>168</v>
      </c>
      <c r="CS12" s="284" t="s">
        <v>169</v>
      </c>
      <c r="CT12" s="284" t="s">
        <v>170</v>
      </c>
      <c r="CU12" s="284" t="s">
        <v>168</v>
      </c>
      <c r="CV12" s="284" t="s">
        <v>169</v>
      </c>
      <c r="CW12" s="284" t="s">
        <v>170</v>
      </c>
      <c r="CX12" s="284" t="s">
        <v>168</v>
      </c>
      <c r="CY12" s="284" t="s">
        <v>169</v>
      </c>
      <c r="CZ12" s="284" t="s">
        <v>170</v>
      </c>
      <c r="DA12" s="284" t="s">
        <v>168</v>
      </c>
      <c r="DB12" s="284" t="s">
        <v>169</v>
      </c>
      <c r="DC12" s="284" t="s">
        <v>170</v>
      </c>
      <c r="DD12" s="284" t="s">
        <v>168</v>
      </c>
      <c r="DE12" s="284" t="s">
        <v>169</v>
      </c>
      <c r="DF12" s="284" t="s">
        <v>170</v>
      </c>
      <c r="DG12" s="284" t="s">
        <v>168</v>
      </c>
      <c r="DH12" s="284" t="s">
        <v>169</v>
      </c>
      <c r="DI12" s="284" t="s">
        <v>170</v>
      </c>
      <c r="DJ12" s="284" t="s">
        <v>168</v>
      </c>
      <c r="DK12" s="284" t="s">
        <v>169</v>
      </c>
      <c r="DL12" s="284" t="s">
        <v>170</v>
      </c>
      <c r="DM12" s="284" t="s">
        <v>168</v>
      </c>
      <c r="DN12" s="284" t="s">
        <v>169</v>
      </c>
      <c r="DO12" s="284" t="s">
        <v>170</v>
      </c>
      <c r="DP12" s="284" t="s">
        <v>168</v>
      </c>
      <c r="DQ12" s="284" t="s">
        <v>169</v>
      </c>
      <c r="DR12" s="284" t="s">
        <v>170</v>
      </c>
      <c r="DS12" s="284" t="s">
        <v>168</v>
      </c>
      <c r="DT12" s="284" t="s">
        <v>169</v>
      </c>
      <c r="DU12" s="284" t="s">
        <v>170</v>
      </c>
      <c r="DV12" s="284" t="s">
        <v>168</v>
      </c>
      <c r="DW12" s="284" t="s">
        <v>169</v>
      </c>
      <c r="DX12" s="284" t="s">
        <v>170</v>
      </c>
      <c r="DY12" s="284" t="s">
        <v>168</v>
      </c>
      <c r="DZ12" s="284" t="s">
        <v>169</v>
      </c>
      <c r="EA12" s="284" t="s">
        <v>170</v>
      </c>
      <c r="EB12" s="284" t="s">
        <v>168</v>
      </c>
      <c r="EC12" s="284" t="s">
        <v>169</v>
      </c>
      <c r="ED12" s="284" t="s">
        <v>170</v>
      </c>
      <c r="EE12" s="284" t="s">
        <v>168</v>
      </c>
      <c r="EF12" s="284" t="s">
        <v>169</v>
      </c>
      <c r="EG12" s="284" t="s">
        <v>170</v>
      </c>
      <c r="EH12" s="284" t="s">
        <v>168</v>
      </c>
      <c r="EI12" s="284" t="s">
        <v>169</v>
      </c>
      <c r="EJ12" s="284" t="s">
        <v>170</v>
      </c>
      <c r="EK12" s="284" t="s">
        <v>168</v>
      </c>
      <c r="EL12" s="284" t="s">
        <v>169</v>
      </c>
      <c r="EM12" s="284" t="s">
        <v>170</v>
      </c>
      <c r="EN12" s="284" t="s">
        <v>168</v>
      </c>
      <c r="EO12" s="284" t="s">
        <v>169</v>
      </c>
      <c r="EP12" s="284" t="s">
        <v>170</v>
      </c>
      <c r="EQ12" s="284" t="s">
        <v>168</v>
      </c>
      <c r="ER12" s="284" t="s">
        <v>169</v>
      </c>
      <c r="ES12" s="284" t="s">
        <v>170</v>
      </c>
      <c r="ET12" s="284" t="s">
        <v>168</v>
      </c>
      <c r="EU12" s="284" t="s">
        <v>169</v>
      </c>
      <c r="EV12" s="284" t="s">
        <v>170</v>
      </c>
      <c r="EW12" s="284" t="s">
        <v>168</v>
      </c>
      <c r="EX12" s="284" t="s">
        <v>169</v>
      </c>
      <c r="EY12" s="284" t="s">
        <v>170</v>
      </c>
      <c r="EZ12" s="284" t="s">
        <v>168</v>
      </c>
      <c r="FA12" s="284" t="s">
        <v>169</v>
      </c>
      <c r="FB12" s="284" t="s">
        <v>170</v>
      </c>
      <c r="FC12" s="284" t="s">
        <v>168</v>
      </c>
      <c r="FD12" s="284" t="s">
        <v>169</v>
      </c>
      <c r="FE12" s="284" t="s">
        <v>170</v>
      </c>
      <c r="FG12" s="158"/>
      <c r="FH12" s="158"/>
      <c r="FI12" s="158"/>
    </row>
    <row r="13" spans="1:165" s="157" customFormat="1" ht="24" customHeight="1">
      <c r="A13" s="286">
        <v>1</v>
      </c>
      <c r="B13" s="284">
        <v>2</v>
      </c>
      <c r="C13" s="286">
        <v>3</v>
      </c>
      <c r="D13" s="285">
        <v>4</v>
      </c>
      <c r="E13" s="286">
        <v>5</v>
      </c>
      <c r="F13" s="284">
        <v>6</v>
      </c>
      <c r="G13" s="286">
        <v>7</v>
      </c>
      <c r="H13" s="284">
        <v>8</v>
      </c>
      <c r="I13" s="284"/>
      <c r="J13" s="284"/>
      <c r="K13" s="284"/>
      <c r="L13" s="286">
        <v>9</v>
      </c>
      <c r="M13" s="284">
        <v>10</v>
      </c>
      <c r="N13" s="286">
        <v>11</v>
      </c>
      <c r="O13" s="415"/>
      <c r="P13" s="415"/>
      <c r="Q13" s="415"/>
      <c r="R13" s="286">
        <v>12</v>
      </c>
      <c r="S13" s="286">
        <v>13</v>
      </c>
      <c r="T13" s="286">
        <v>14</v>
      </c>
      <c r="U13" s="286">
        <v>15</v>
      </c>
      <c r="V13" s="286">
        <v>16</v>
      </c>
      <c r="W13" s="286">
        <v>17</v>
      </c>
      <c r="X13" s="286">
        <v>18</v>
      </c>
      <c r="Y13" s="286">
        <v>19</v>
      </c>
      <c r="Z13" s="286">
        <v>20</v>
      </c>
      <c r="AA13" s="286">
        <v>21</v>
      </c>
      <c r="AB13" s="286">
        <v>22</v>
      </c>
      <c r="AC13" s="286">
        <v>23</v>
      </c>
      <c r="AD13" s="284">
        <v>24</v>
      </c>
      <c r="AE13" s="286">
        <v>25</v>
      </c>
      <c r="AF13" s="284">
        <v>26</v>
      </c>
      <c r="AG13" s="286">
        <v>27</v>
      </c>
      <c r="AH13" s="284">
        <v>28</v>
      </c>
      <c r="AI13" s="286">
        <v>29</v>
      </c>
      <c r="AJ13" s="284">
        <v>30</v>
      </c>
      <c r="AK13" s="286">
        <v>31</v>
      </c>
      <c r="AL13" s="284">
        <v>32</v>
      </c>
      <c r="AM13" s="286">
        <v>33</v>
      </c>
      <c r="AN13" s="284">
        <v>34</v>
      </c>
      <c r="AO13" s="286">
        <v>35</v>
      </c>
      <c r="AP13" s="286">
        <v>36</v>
      </c>
      <c r="AQ13" s="286">
        <v>37</v>
      </c>
      <c r="AR13" s="286">
        <v>38</v>
      </c>
      <c r="AS13" s="284">
        <v>39</v>
      </c>
      <c r="AT13" s="286">
        <v>40</v>
      </c>
      <c r="AU13" s="284">
        <v>41</v>
      </c>
      <c r="AV13" s="286">
        <v>42</v>
      </c>
      <c r="AW13" s="284">
        <v>43</v>
      </c>
      <c r="AX13" s="286">
        <v>44</v>
      </c>
      <c r="AY13" s="286">
        <v>45</v>
      </c>
      <c r="AZ13" s="284">
        <v>46</v>
      </c>
      <c r="BA13" s="286">
        <v>47</v>
      </c>
      <c r="BB13" s="286">
        <v>48</v>
      </c>
      <c r="BC13" s="284">
        <v>49</v>
      </c>
      <c r="BD13" s="286">
        <v>50</v>
      </c>
      <c r="BE13" s="286">
        <v>48</v>
      </c>
      <c r="BF13" s="284">
        <v>49</v>
      </c>
      <c r="BG13" s="286">
        <v>50</v>
      </c>
      <c r="BH13" s="286">
        <v>51</v>
      </c>
      <c r="BI13" s="286">
        <v>52</v>
      </c>
      <c r="BJ13" s="286">
        <v>56</v>
      </c>
      <c r="BK13" s="284">
        <v>51</v>
      </c>
      <c r="BL13" s="286">
        <v>52</v>
      </c>
      <c r="BM13" s="284">
        <v>53</v>
      </c>
      <c r="BN13" s="286">
        <v>60</v>
      </c>
      <c r="BO13" s="287">
        <v>61</v>
      </c>
      <c r="BP13" s="288">
        <v>62</v>
      </c>
      <c r="BQ13" s="286">
        <v>63</v>
      </c>
      <c r="BR13" s="286">
        <v>64</v>
      </c>
      <c r="BS13" s="286">
        <v>65</v>
      </c>
      <c r="BT13" s="286">
        <v>66</v>
      </c>
      <c r="BU13" s="286">
        <v>67</v>
      </c>
      <c r="BV13" s="286">
        <v>68</v>
      </c>
      <c r="BW13" s="284">
        <v>54</v>
      </c>
      <c r="BX13" s="286">
        <v>55</v>
      </c>
      <c r="BY13" s="284">
        <v>56</v>
      </c>
      <c r="BZ13" s="286">
        <v>72</v>
      </c>
      <c r="CA13" s="284">
        <v>73</v>
      </c>
      <c r="CB13" s="286">
        <v>74</v>
      </c>
      <c r="CC13" s="284">
        <v>75</v>
      </c>
      <c r="CD13" s="286">
        <v>76</v>
      </c>
      <c r="CE13" s="284">
        <v>77</v>
      </c>
      <c r="CF13" s="286">
        <v>57</v>
      </c>
      <c r="CG13" s="284">
        <v>58</v>
      </c>
      <c r="CH13" s="286">
        <v>59</v>
      </c>
      <c r="CI13" s="284">
        <v>60</v>
      </c>
      <c r="CJ13" s="286">
        <v>61</v>
      </c>
      <c r="CK13" s="284">
        <v>62</v>
      </c>
      <c r="CL13" s="286">
        <v>63</v>
      </c>
      <c r="CM13" s="284">
        <v>64</v>
      </c>
      <c r="CN13" s="286">
        <v>65</v>
      </c>
      <c r="CO13" s="284">
        <v>66</v>
      </c>
      <c r="CP13" s="286">
        <v>67</v>
      </c>
      <c r="CQ13" s="284">
        <v>68</v>
      </c>
      <c r="CR13" s="286">
        <v>69</v>
      </c>
      <c r="CS13" s="284">
        <v>70</v>
      </c>
      <c r="CT13" s="286">
        <v>71</v>
      </c>
      <c r="CU13" s="286">
        <v>72</v>
      </c>
      <c r="CV13" s="286">
        <v>73</v>
      </c>
      <c r="CW13" s="286">
        <v>74</v>
      </c>
      <c r="CX13" s="286">
        <v>75</v>
      </c>
      <c r="CY13" s="286">
        <v>76</v>
      </c>
      <c r="CZ13" s="286">
        <v>77</v>
      </c>
      <c r="DA13" s="286">
        <v>78</v>
      </c>
      <c r="DB13" s="286">
        <v>79</v>
      </c>
      <c r="DC13" s="286">
        <v>80</v>
      </c>
      <c r="DD13" s="284">
        <v>96</v>
      </c>
      <c r="DE13" s="286">
        <v>97</v>
      </c>
      <c r="DF13" s="284">
        <v>98</v>
      </c>
      <c r="DG13" s="284">
        <v>99</v>
      </c>
      <c r="DH13" s="284">
        <v>100</v>
      </c>
      <c r="DI13" s="284">
        <v>101</v>
      </c>
      <c r="DJ13" s="284">
        <v>102</v>
      </c>
      <c r="DK13" s="284">
        <v>103</v>
      </c>
      <c r="DL13" s="284">
        <v>104</v>
      </c>
      <c r="DM13" s="286">
        <v>81</v>
      </c>
      <c r="DN13" s="284">
        <v>82</v>
      </c>
      <c r="DO13" s="286">
        <v>83</v>
      </c>
      <c r="DP13" s="284">
        <v>84</v>
      </c>
      <c r="DQ13" s="286">
        <v>85</v>
      </c>
      <c r="DR13" s="284">
        <v>86</v>
      </c>
      <c r="DS13" s="286">
        <v>87</v>
      </c>
      <c r="DT13" s="284">
        <v>88</v>
      </c>
      <c r="DU13" s="286">
        <v>89</v>
      </c>
      <c r="DV13" s="284">
        <v>90</v>
      </c>
      <c r="DW13" s="286">
        <v>91</v>
      </c>
      <c r="DX13" s="284">
        <v>92</v>
      </c>
      <c r="DY13" s="286">
        <v>93</v>
      </c>
      <c r="DZ13" s="284">
        <v>94</v>
      </c>
      <c r="EA13" s="286">
        <v>95</v>
      </c>
      <c r="EB13" s="284">
        <v>96</v>
      </c>
      <c r="EC13" s="284">
        <v>97</v>
      </c>
      <c r="ED13" s="284">
        <v>98</v>
      </c>
      <c r="EE13" s="286">
        <v>99</v>
      </c>
      <c r="EF13" s="284">
        <v>100</v>
      </c>
      <c r="EG13" s="286">
        <v>101</v>
      </c>
      <c r="EH13" s="284">
        <v>102</v>
      </c>
      <c r="EI13" s="286">
        <v>103</v>
      </c>
      <c r="EJ13" s="284">
        <v>104</v>
      </c>
      <c r="EK13" s="286">
        <v>105</v>
      </c>
      <c r="EL13" s="284">
        <v>106</v>
      </c>
      <c r="EM13" s="286">
        <v>107</v>
      </c>
      <c r="EN13" s="284">
        <v>108</v>
      </c>
      <c r="EO13" s="286">
        <v>109</v>
      </c>
      <c r="EP13" s="284">
        <v>110</v>
      </c>
      <c r="EQ13" s="286">
        <v>111</v>
      </c>
      <c r="ER13" s="284">
        <v>112</v>
      </c>
      <c r="ES13" s="286">
        <v>113</v>
      </c>
      <c r="ET13" s="284">
        <v>114</v>
      </c>
      <c r="EU13" s="286">
        <v>115</v>
      </c>
      <c r="EV13" s="284">
        <v>116</v>
      </c>
      <c r="EW13" s="286">
        <v>117</v>
      </c>
      <c r="EX13" s="284">
        <v>118</v>
      </c>
      <c r="EY13" s="286">
        <v>119</v>
      </c>
      <c r="EZ13" s="284">
        <v>120</v>
      </c>
      <c r="FA13" s="286">
        <v>121</v>
      </c>
      <c r="FB13" s="284">
        <v>122</v>
      </c>
      <c r="FC13" s="286">
        <v>123</v>
      </c>
      <c r="FD13" s="284">
        <v>124</v>
      </c>
      <c r="FE13" s="286">
        <v>125</v>
      </c>
    </row>
    <row r="14" spans="1:165" s="157" customFormat="1" ht="25.5" customHeight="1">
      <c r="A14" s="331">
        <v>1</v>
      </c>
      <c r="B14" s="332" t="s">
        <v>282</v>
      </c>
      <c r="C14" s="289">
        <f>F14+CF14</f>
        <v>7133.6502700000001</v>
      </c>
      <c r="D14" s="290">
        <f t="shared" ref="D14:D29" si="0">G14+CG14+DE14</f>
        <v>7163.87752</v>
      </c>
      <c r="E14" s="291">
        <f t="shared" ref="E14:E29" si="1">D14/C14*100</f>
        <v>100.42372766894836</v>
      </c>
      <c r="F14" s="292">
        <f t="shared" ref="F14" si="2">L14+AD14+AG14+AJ14+AM14+AS14+AY14+BK14+BW14+BT14+AP14+BE14+R14+X14+U14+AA14+AV14</f>
        <v>1098.6209999999999</v>
      </c>
      <c r="G14" s="292">
        <f t="shared" ref="G14:G29" si="3">M14+AE14+AH14+AK14+AN14+AT14+AZ14+BL14+AQ14+BX14+BU14+BF14+S14+Y14+V14+AB14+AW14</f>
        <v>1128.84825</v>
      </c>
      <c r="H14" s="291">
        <f>G14/F14*100</f>
        <v>102.75138104951573</v>
      </c>
      <c r="I14" s="291">
        <f>L14+R14+U14+X14+AA14+AD14+AG14+AJ14+AM14</f>
        <v>613.77</v>
      </c>
      <c r="J14" s="291"/>
      <c r="K14" s="291"/>
      <c r="L14" s="293">
        <f>Але!C6</f>
        <v>81</v>
      </c>
      <c r="M14" s="382">
        <f>Але!D6</f>
        <v>81.830629999999999</v>
      </c>
      <c r="N14" s="291">
        <f>M14/L14*100</f>
        <v>101.02546913580245</v>
      </c>
      <c r="O14" s="291">
        <f t="shared" ref="O14:O29" si="4">R14+U14+X14+AA14</f>
        <v>286.77</v>
      </c>
      <c r="P14" s="291">
        <f t="shared" ref="P14:P29" si="5">S14+V14+Y14+AB14</f>
        <v>339.03285</v>
      </c>
      <c r="Q14" s="291"/>
      <c r="R14" s="291">
        <f>Але!C8</f>
        <v>106.965</v>
      </c>
      <c r="S14" s="291">
        <f>Але!D8</f>
        <v>169.95956000000001</v>
      </c>
      <c r="T14" s="291">
        <f>S14/R14*100</f>
        <v>158.8926845229748</v>
      </c>
      <c r="U14" s="291">
        <f>Але!C9</f>
        <v>1.147</v>
      </c>
      <c r="V14" s="291">
        <f>Але!D9</f>
        <v>0.91805000000000003</v>
      </c>
      <c r="W14" s="291">
        <f>V14/U14*100</f>
        <v>80.039232781168266</v>
      </c>
      <c r="X14" s="291">
        <f>Але!C10</f>
        <v>178.65799999999999</v>
      </c>
      <c r="Y14" s="291">
        <f>Але!D10</f>
        <v>187.65454</v>
      </c>
      <c r="Z14" s="291">
        <f>Y14/X14*100</f>
        <v>105.03562113087577</v>
      </c>
      <c r="AA14" s="291">
        <f>Але!C11</f>
        <v>0</v>
      </c>
      <c r="AB14" s="295">
        <f>Але!D11</f>
        <v>-19.499300000000002</v>
      </c>
      <c r="AC14" s="291" t="e">
        <f>AB14/AA14*100</f>
        <v>#DIV/0!</v>
      </c>
      <c r="AD14" s="296">
        <f>Але!C13</f>
        <v>10</v>
      </c>
      <c r="AE14" s="381">
        <f>Але!D13</f>
        <v>0</v>
      </c>
      <c r="AF14" s="291">
        <f>AE14/AD14*100</f>
        <v>0</v>
      </c>
      <c r="AG14" s="296">
        <f>Але!C15</f>
        <v>86</v>
      </c>
      <c r="AH14" s="297">
        <f>Але!D15</f>
        <v>68.343940000000003</v>
      </c>
      <c r="AI14" s="291">
        <f>AH14/AG14*100</f>
        <v>79.469697674418597</v>
      </c>
      <c r="AJ14" s="296">
        <f>Але!C16</f>
        <v>147</v>
      </c>
      <c r="AK14" s="296">
        <f>Але!D16</f>
        <v>142.96259000000001</v>
      </c>
      <c r="AL14" s="291">
        <f t="shared" ref="AL14:AL29" si="6">AK14/AJ14*100</f>
        <v>97.253462585034029</v>
      </c>
      <c r="AM14" s="291">
        <f>Але!C18</f>
        <v>3</v>
      </c>
      <c r="AN14" s="291">
        <f>Але!D18</f>
        <v>1.1000000000000001</v>
      </c>
      <c r="AO14" s="291">
        <f>AN14/AM14*100</f>
        <v>36.666666666666671</v>
      </c>
      <c r="AP14" s="291"/>
      <c r="AQ14" s="291"/>
      <c r="AR14" s="298" t="e">
        <f t="shared" ref="AR14:AR23" si="7">AQ14/AP14*100</f>
        <v>#DIV/0!</v>
      </c>
      <c r="AS14" s="296">
        <v>0</v>
      </c>
      <c r="AT14" s="296">
        <v>0</v>
      </c>
      <c r="AU14" s="298" t="e">
        <f t="shared" ref="AU14:AU29" si="8">AT14/AS14*100</f>
        <v>#DIV/0!</v>
      </c>
      <c r="AV14" s="296">
        <f>Але!C27</f>
        <v>50</v>
      </c>
      <c r="AW14" s="299">
        <f>Але!D27</f>
        <v>54.284680000000002</v>
      </c>
      <c r="AX14" s="291">
        <f>AW14/AV14*100</f>
        <v>108.56935999999999</v>
      </c>
      <c r="AY14" s="300">
        <f>Але!C28</f>
        <v>0</v>
      </c>
      <c r="AZ14" s="299">
        <f>Але!D28</f>
        <v>0</v>
      </c>
      <c r="BA14" s="291" t="e">
        <f>AZ14/AY14*100</f>
        <v>#DIV/0!</v>
      </c>
      <c r="BB14" s="296"/>
      <c r="BC14" s="296"/>
      <c r="BD14" s="291" t="e">
        <f>BC14/BB14*100</f>
        <v>#DIV/0!</v>
      </c>
      <c r="BE14" s="291">
        <f>Але!C29</f>
        <v>0</v>
      </c>
      <c r="BF14" s="301">
        <f>Але!D29</f>
        <v>0.35255999999999998</v>
      </c>
      <c r="BG14" s="291" t="e">
        <f>BF14/BE14*100</f>
        <v>#DIV/0!</v>
      </c>
      <c r="BH14" s="291">
        <f>Але!C30</f>
        <v>0</v>
      </c>
      <c r="BI14" s="291">
        <f>Але!D30</f>
        <v>0.35255999999999998</v>
      </c>
      <c r="BJ14" s="291" t="e">
        <f>BI14/BH14*100</f>
        <v>#DIV/0!</v>
      </c>
      <c r="BK14" s="291">
        <f>Але!C32</f>
        <v>0</v>
      </c>
      <c r="BL14" s="291">
        <f>Але!D31</f>
        <v>0</v>
      </c>
      <c r="BM14" s="291" t="e">
        <f>BL14/BK14*100</f>
        <v>#DIV/0!</v>
      </c>
      <c r="BN14" s="291"/>
      <c r="BO14" s="291"/>
      <c r="BP14" s="291" t="e">
        <f>BO14/BN14*100</f>
        <v>#DIV/0!</v>
      </c>
      <c r="BQ14" s="291"/>
      <c r="BR14" s="291"/>
      <c r="BS14" s="291"/>
      <c r="BT14" s="291"/>
      <c r="BU14" s="302"/>
      <c r="BV14" s="291" t="e">
        <f>BU14/BT14*100</f>
        <v>#DIV/0!</v>
      </c>
      <c r="BW14" s="291">
        <f>Але!C34</f>
        <v>434.851</v>
      </c>
      <c r="BX14" s="291">
        <f>Але!D36</f>
        <v>440.94099999999997</v>
      </c>
      <c r="BY14" s="291">
        <f>BX14/BW14*100</f>
        <v>101.40047970454246</v>
      </c>
      <c r="BZ14" s="291"/>
      <c r="CA14" s="291"/>
      <c r="CB14" s="303" t="e">
        <f>BZ14/CA14*100</f>
        <v>#DIV/0!</v>
      </c>
      <c r="CC14" s="303"/>
      <c r="CD14" s="303"/>
      <c r="CE14" s="303" t="e">
        <f>CC14/CD14*100</f>
        <v>#DIV/0!</v>
      </c>
      <c r="CF14" s="296">
        <f>CI14+CL14+CO14+CR14+CX14+CU14</f>
        <v>6035.02927</v>
      </c>
      <c r="CG14" s="296">
        <f>CJ14+CM14+CP14+CS14+CY14+CV14+DB14</f>
        <v>6035.02927</v>
      </c>
      <c r="CH14" s="291">
        <f>CG14/CF14*100</f>
        <v>100</v>
      </c>
      <c r="CI14" s="298">
        <f>Але!C39</f>
        <v>1839.6</v>
      </c>
      <c r="CJ14" s="298">
        <f>Але!D39</f>
        <v>1839.6</v>
      </c>
      <c r="CK14" s="291">
        <f>CJ14/CI14*100</f>
        <v>100</v>
      </c>
      <c r="CL14" s="291">
        <f>Але!C40</f>
        <v>0</v>
      </c>
      <c r="CM14" s="388">
        <f>Але!D40</f>
        <v>0</v>
      </c>
      <c r="CN14" s="291" t="e">
        <f>CM14/CL14*100</f>
        <v>#DIV/0!</v>
      </c>
      <c r="CO14" s="291">
        <f>Але!C41</f>
        <v>2800.9644899999998</v>
      </c>
      <c r="CP14" s="291">
        <f>Але!D41</f>
        <v>2800.9644899999998</v>
      </c>
      <c r="CQ14" s="291">
        <f t="shared" ref="CQ14:CQ29" si="9">CP14/CO14*100</f>
        <v>100</v>
      </c>
      <c r="CR14" s="291">
        <f>Але!C42</f>
        <v>108.54452999999999</v>
      </c>
      <c r="CS14" s="291">
        <f>Але!D42</f>
        <v>108.54452999999999</v>
      </c>
      <c r="CT14" s="291">
        <f t="shared" ref="CT14:CT31" si="10">CS14/CR14*100</f>
        <v>100</v>
      </c>
      <c r="CU14" s="291">
        <f>Але!C44</f>
        <v>1285.9202499999999</v>
      </c>
      <c r="CV14" s="291">
        <f>Але!D44</f>
        <v>1285.9202499999999</v>
      </c>
      <c r="CW14" s="291">
        <f>CV14/CU14*100</f>
        <v>100</v>
      </c>
      <c r="CX14" s="295">
        <f>Але!C43</f>
        <v>0</v>
      </c>
      <c r="CY14" s="291">
        <f>Але!D43</f>
        <v>0</v>
      </c>
      <c r="CZ14" s="291" t="e">
        <f t="shared" ref="CZ14:CZ31" si="11">CY14/CX14*100</f>
        <v>#DIV/0!</v>
      </c>
      <c r="DA14" s="291"/>
      <c r="DB14" s="291">
        <f>Але!D45</f>
        <v>0</v>
      </c>
      <c r="DC14" s="291" t="e">
        <f>DB13:DB14/DA14*100</f>
        <v>#DIV/0!</v>
      </c>
      <c r="DD14" s="296"/>
      <c r="DE14" s="296"/>
      <c r="DF14" s="291" t="e">
        <f>DE14/DD14*100</f>
        <v>#DIV/0!</v>
      </c>
      <c r="DG14" s="291"/>
      <c r="DH14" s="291"/>
      <c r="DI14" s="291"/>
      <c r="DJ14" s="291"/>
      <c r="DK14" s="291"/>
      <c r="DL14" s="291"/>
      <c r="DM14" s="300">
        <f>DP14+EE14+EH14+EK14+EN14+EQ14+ET14+EW14+EZ14</f>
        <v>7895.2142299999996</v>
      </c>
      <c r="DN14" s="300">
        <f>DQ14+EF14+EI14+EL14+EO14+ER14+EU14+EX14+FA14</f>
        <v>7712.6722000000009</v>
      </c>
      <c r="DO14" s="291">
        <f>DN14/DM14*100</f>
        <v>97.687940761551715</v>
      </c>
      <c r="DP14" s="296">
        <f>DS14+DV14+DY14+EB14</f>
        <v>1412.83718</v>
      </c>
      <c r="DQ14" s="296">
        <f>DT14+DW14+DZ14+EC14</f>
        <v>1397.4266400000001</v>
      </c>
      <c r="DR14" s="291">
        <f>DQ14/DP14*100</f>
        <v>98.909248693469422</v>
      </c>
      <c r="DS14" s="291">
        <f>Але!C54</f>
        <v>1409.1871799999999</v>
      </c>
      <c r="DT14" s="291">
        <f>Але!D54</f>
        <v>1394.77664</v>
      </c>
      <c r="DU14" s="291">
        <f>DT14/DS14*100</f>
        <v>98.977386382410899</v>
      </c>
      <c r="DV14" s="291">
        <f>Але!C57</f>
        <v>0</v>
      </c>
      <c r="DW14" s="291">
        <f>Але!D57</f>
        <v>0</v>
      </c>
      <c r="DX14" s="291" t="e">
        <f>DW14/DV14*100</f>
        <v>#DIV/0!</v>
      </c>
      <c r="DY14" s="291">
        <f>Але!C58</f>
        <v>1</v>
      </c>
      <c r="DZ14" s="291">
        <f>Але!D58</f>
        <v>0</v>
      </c>
      <c r="EA14" s="291">
        <f>DZ14/DY14*100</f>
        <v>0</v>
      </c>
      <c r="EB14" s="291">
        <f>Але!C59</f>
        <v>2.65</v>
      </c>
      <c r="EC14" s="291">
        <f>Але!D59</f>
        <v>2.65</v>
      </c>
      <c r="ED14" s="291">
        <f>EC14/EB14*100</f>
        <v>100</v>
      </c>
      <c r="EE14" s="291">
        <f>Але!C61</f>
        <v>108.54452999999999</v>
      </c>
      <c r="EF14" s="291">
        <f>Але!D61</f>
        <v>108.54452999999999</v>
      </c>
      <c r="EG14" s="291">
        <f>EF14/EE14*100</f>
        <v>100</v>
      </c>
      <c r="EH14" s="291">
        <f>Але!C62</f>
        <v>18</v>
      </c>
      <c r="EI14" s="291">
        <f>Але!D62</f>
        <v>17.321960000000001</v>
      </c>
      <c r="EJ14" s="291">
        <f>EI14/EH14*100</f>
        <v>96.233111111111114</v>
      </c>
      <c r="EK14" s="296">
        <f>Але!C68</f>
        <v>851.65995999999996</v>
      </c>
      <c r="EL14" s="296">
        <f>Але!D68</f>
        <v>760.86120000000005</v>
      </c>
      <c r="EM14" s="291">
        <f>EL14/EK14*100</f>
        <v>89.338613500157976</v>
      </c>
      <c r="EN14" s="296">
        <f>Але!C73</f>
        <v>5212.0375599999998</v>
      </c>
      <c r="EO14" s="296">
        <f>Але!D73</f>
        <v>5136.3828700000004</v>
      </c>
      <c r="EP14" s="291">
        <f>EO14/EN14*100</f>
        <v>98.548462302332311</v>
      </c>
      <c r="EQ14" s="296">
        <f>Але!C77</f>
        <v>286.60000000000002</v>
      </c>
      <c r="ER14" s="304">
        <f>Але!D77</f>
        <v>286.60000000000002</v>
      </c>
      <c r="ES14" s="291">
        <f t="shared" ref="ES14:ES29" si="12">ER14/EQ14*100</f>
        <v>100</v>
      </c>
      <c r="ET14" s="291">
        <f>Але!C79</f>
        <v>0</v>
      </c>
      <c r="EU14" s="291">
        <f>Але!D79</f>
        <v>0</v>
      </c>
      <c r="EV14" s="291" t="e">
        <f t="shared" ref="EV14:EV29" si="13">EU14/ET14*100</f>
        <v>#DIV/0!</v>
      </c>
      <c r="EW14" s="292">
        <f>Але!C84</f>
        <v>5.5350000000000001</v>
      </c>
      <c r="EX14" s="292">
        <f>Але!D84</f>
        <v>5.5350000000000001</v>
      </c>
      <c r="EY14" s="291">
        <f>EX14/EW14*100</f>
        <v>100</v>
      </c>
      <c r="EZ14" s="291">
        <f>Але!C90</f>
        <v>0</v>
      </c>
      <c r="FA14" s="291">
        <f>Але!D90</f>
        <v>0</v>
      </c>
      <c r="FB14" s="291" t="e">
        <f>FA14/EZ14*100</f>
        <v>#DIV/0!</v>
      </c>
      <c r="FC14" s="418">
        <f t="shared" ref="FC14:FC29" si="14">SUM(C14-DM14)</f>
        <v>-761.5639599999995</v>
      </c>
      <c r="FD14" s="418">
        <f t="shared" ref="FD14:FD29" si="15">SUM(D14-DN14)</f>
        <v>-548.79468000000088</v>
      </c>
      <c r="FE14" s="291">
        <f>FD14/FC14*100%</f>
        <v>0.72061535054784009</v>
      </c>
      <c r="FF14" s="159"/>
      <c r="FG14" s="160"/>
      <c r="FI14" s="160"/>
    </row>
    <row r="15" spans="1:165" s="161" customFormat="1" ht="22.5" customHeight="1">
      <c r="A15" s="331">
        <v>2</v>
      </c>
      <c r="B15" s="333" t="s">
        <v>283</v>
      </c>
      <c r="C15" s="289">
        <f t="shared" ref="C15:C29" si="16">F15+CF15</f>
        <v>59182.848760000001</v>
      </c>
      <c r="D15" s="290">
        <f>G15+CG15+DE15</f>
        <v>39002.106550000004</v>
      </c>
      <c r="E15" s="298">
        <f t="shared" si="1"/>
        <v>65.901029381269694</v>
      </c>
      <c r="F15" s="292">
        <f t="shared" ref="F15:F29" si="17">L15+AD15+AG15+AJ15+AM15+AS15+AY15+BK15+BW15+BT15+AP15+BE15+R15+X15+U15+AA15+AV15</f>
        <v>3972.4</v>
      </c>
      <c r="G15" s="292">
        <f>M15+AE15+AH15+AK15+AN15+AT15+AZ15+BL15+AQ15+BX15+BU15+BF15+S15+Y15+V15+AB15+AW15</f>
        <v>6686.2258999999995</v>
      </c>
      <c r="H15" s="298">
        <f t="shared" ref="H15:H29" si="18">G15/F15*100</f>
        <v>168.31703504178833</v>
      </c>
      <c r="I15" s="291">
        <f t="shared" ref="I15:I29" si="19">L15+R15+U15+X15+AA15+AD15+AG15+AJ15+AM15</f>
        <v>3692.3999999999996</v>
      </c>
      <c r="J15" s="298"/>
      <c r="K15" s="298"/>
      <c r="L15" s="305">
        <f>Сун!C6</f>
        <v>396</v>
      </c>
      <c r="M15" s="383">
        <f>Сун!D6</f>
        <v>1142.71928</v>
      </c>
      <c r="N15" s="298">
        <f t="shared" ref="N15:N29" si="20">M15/L15*100</f>
        <v>288.56547474747475</v>
      </c>
      <c r="O15" s="291">
        <f t="shared" si="4"/>
        <v>823.39999999999986</v>
      </c>
      <c r="P15" s="291">
        <f t="shared" si="5"/>
        <v>973.46062999999992</v>
      </c>
      <c r="Q15" s="298"/>
      <c r="R15" s="298">
        <f>Сун!C8</f>
        <v>307.12799999999999</v>
      </c>
      <c r="S15" s="298">
        <f>Сун!D8</f>
        <v>488.0027</v>
      </c>
      <c r="T15" s="291">
        <f t="shared" ref="T15:T29" si="21">S15/R15*100</f>
        <v>158.89228595243679</v>
      </c>
      <c r="U15" s="291">
        <f>Сун!C9</f>
        <v>3.294</v>
      </c>
      <c r="V15" s="291">
        <f>Сун!D9</f>
        <v>2.63592</v>
      </c>
      <c r="W15" s="291">
        <f t="shared" ref="W15:W29" si="22">V15/U15*100</f>
        <v>80.021857923497265</v>
      </c>
      <c r="X15" s="291">
        <f>Сун!C10</f>
        <v>512.97799999999995</v>
      </c>
      <c r="Y15" s="291">
        <f>Сун!D10</f>
        <v>538.81007999999997</v>
      </c>
      <c r="Z15" s="291">
        <f t="shared" ref="Z15:Z29" si="23">Y15/X15*100</f>
        <v>105.03570913372504</v>
      </c>
      <c r="AA15" s="291">
        <f>Сун!C11</f>
        <v>0</v>
      </c>
      <c r="AB15" s="295">
        <f>Сун!D11</f>
        <v>-55.98807</v>
      </c>
      <c r="AC15" s="291" t="e">
        <f t="shared" ref="AC15:AC29" si="24">AB15/AA15*100</f>
        <v>#DIV/0!</v>
      </c>
      <c r="AD15" s="305">
        <f>Сун!C13</f>
        <v>45</v>
      </c>
      <c r="AE15" s="305">
        <f>Сун!D13</f>
        <v>42.506970000000003</v>
      </c>
      <c r="AF15" s="298">
        <f t="shared" ref="AF15:AF29" si="25">AE15/AD15*100</f>
        <v>94.459933333333339</v>
      </c>
      <c r="AG15" s="305">
        <f>Сун!C15</f>
        <v>1023</v>
      </c>
      <c r="AH15" s="297">
        <f>Сун!D15</f>
        <v>1140.8601699999999</v>
      </c>
      <c r="AI15" s="298">
        <f t="shared" ref="AI15:AI29" si="26">AH15/AG15*100</f>
        <v>111.52103323558163</v>
      </c>
      <c r="AJ15" s="305">
        <f>Сун!C16</f>
        <v>1395</v>
      </c>
      <c r="AK15" s="305">
        <f>Сун!D16</f>
        <v>1677.9716900000001</v>
      </c>
      <c r="AL15" s="298">
        <f t="shared" si="6"/>
        <v>120.28470896057348</v>
      </c>
      <c r="AM15" s="298">
        <f>Сун!C18</f>
        <v>10</v>
      </c>
      <c r="AN15" s="298">
        <f>Сун!D18</f>
        <v>8.17</v>
      </c>
      <c r="AO15" s="298">
        <f t="shared" ref="AO15:AO31" si="27">AN15/AM15*100</f>
        <v>81.699999999999989</v>
      </c>
      <c r="AP15" s="298"/>
      <c r="AQ15" s="298"/>
      <c r="AR15" s="298" t="e">
        <f t="shared" si="7"/>
        <v>#DIV/0!</v>
      </c>
      <c r="AS15" s="305">
        <f>Сун!C27</f>
        <v>0</v>
      </c>
      <c r="AT15" s="305">
        <f>Сун!D27</f>
        <v>0</v>
      </c>
      <c r="AU15" s="298" t="e">
        <f t="shared" si="8"/>
        <v>#DIV/0!</v>
      </c>
      <c r="AV15" s="305">
        <f>Сун!C28</f>
        <v>200</v>
      </c>
      <c r="AW15" s="306">
        <f>Сун!D28</f>
        <v>221</v>
      </c>
      <c r="AX15" s="298">
        <f t="shared" ref="AX15:AX29" si="28">AW15/AV15*100</f>
        <v>110.5</v>
      </c>
      <c r="AY15" s="300">
        <f>Сун!C29</f>
        <v>50</v>
      </c>
      <c r="AZ15" s="306">
        <f>Сун!D29</f>
        <v>37.503</v>
      </c>
      <c r="BA15" s="298">
        <f t="shared" ref="BA15:BA29" si="29">AZ15/AY15*100</f>
        <v>75.006</v>
      </c>
      <c r="BB15" s="305"/>
      <c r="BC15" s="305"/>
      <c r="BD15" s="298" t="e">
        <f t="shared" ref="BD15:BD29" si="30">BC15/BB15*100</f>
        <v>#DIV/0!</v>
      </c>
      <c r="BE15" s="298">
        <f>Сун!C31</f>
        <v>30</v>
      </c>
      <c r="BF15" s="301">
        <f>SUM(Сун!D30)</f>
        <v>165.45399</v>
      </c>
      <c r="BG15" s="298">
        <f t="shared" ref="BG15:BG31" si="31">BF15/BE15*100</f>
        <v>551.51330000000007</v>
      </c>
      <c r="BH15" s="298"/>
      <c r="BI15" s="298"/>
      <c r="BJ15" s="298"/>
      <c r="BK15" s="298">
        <f>Сун!C33</f>
        <v>0</v>
      </c>
      <c r="BL15" s="298">
        <f>Сун!D33</f>
        <v>1132.1469999999999</v>
      </c>
      <c r="BM15" s="298" t="e">
        <f t="shared" ref="BM15:BM31" si="32">BL15/BK15*100</f>
        <v>#DIV/0!</v>
      </c>
      <c r="BN15" s="298"/>
      <c r="BO15" s="298"/>
      <c r="BP15" s="298" t="e">
        <f t="shared" ref="BP15:BP29" si="33">BO15/BN15*100</f>
        <v>#DIV/0!</v>
      </c>
      <c r="BQ15" s="298">
        <f>Сун!C36</f>
        <v>0</v>
      </c>
      <c r="BR15" s="298">
        <f>Сун!D36</f>
        <v>144.43316999999999</v>
      </c>
      <c r="BS15" s="298"/>
      <c r="BT15" s="298">
        <f>Сун!C36</f>
        <v>0</v>
      </c>
      <c r="BU15" s="298">
        <f>Сун!D36</f>
        <v>144.43316999999999</v>
      </c>
      <c r="BV15" s="291" t="e">
        <f t="shared" ref="BV15:BV29" si="34">BU15/BT15*100</f>
        <v>#DIV/0!</v>
      </c>
      <c r="BW15" s="298">
        <f>Сун!C38</f>
        <v>0</v>
      </c>
      <c r="BX15" s="298">
        <f>Сун!D38</f>
        <v>0</v>
      </c>
      <c r="BY15" s="298" t="e">
        <f t="shared" ref="BY15:BY29" si="35">BX15/BW15*100</f>
        <v>#DIV/0!</v>
      </c>
      <c r="BZ15" s="298"/>
      <c r="CA15" s="298"/>
      <c r="CB15" s="307" t="e">
        <f t="shared" ref="CB15:CB29" si="36">BZ15/CA15*100</f>
        <v>#DIV/0!</v>
      </c>
      <c r="CC15" s="307"/>
      <c r="CD15" s="307"/>
      <c r="CE15" s="307" t="e">
        <f t="shared" ref="CE15:CE29" si="37">CC15/CD15*100</f>
        <v>#DIV/0!</v>
      </c>
      <c r="CF15" s="296">
        <f t="shared" ref="CF15:CF29" si="38">CI15+CL15+CO15+CR15+CX15+CU15</f>
        <v>55210.448759999999</v>
      </c>
      <c r="CG15" s="296">
        <f t="shared" ref="CG15:CG29" si="39">CJ15+CM15+CP15+CS15+CY15+CV15+DB15</f>
        <v>32315.880650000003</v>
      </c>
      <c r="CH15" s="298">
        <f>CG15/CF15*100</f>
        <v>58.532182541165788</v>
      </c>
      <c r="CI15" s="298">
        <f>Сун!C43</f>
        <v>5604.2</v>
      </c>
      <c r="CJ15" s="298">
        <f>Сун!D43</f>
        <v>5604.2</v>
      </c>
      <c r="CK15" s="298">
        <f t="shared" ref="CK15:CK29" si="40">CJ15/CI15*100</f>
        <v>100</v>
      </c>
      <c r="CL15" s="298">
        <f>Сун!C44</f>
        <v>0</v>
      </c>
      <c r="CM15" s="389">
        <f>Сун!D44</f>
        <v>0</v>
      </c>
      <c r="CN15" s="298" t="e">
        <f t="shared" ref="CN15:CN29" si="41">CM15/CL15*100</f>
        <v>#DIV/0!</v>
      </c>
      <c r="CO15" s="308">
        <f>Сун!C45</f>
        <v>47116.958250000003</v>
      </c>
      <c r="CP15" s="298">
        <f>Сун!D45</f>
        <v>25825.013040000002</v>
      </c>
      <c r="CQ15" s="298">
        <f t="shared" si="9"/>
        <v>54.810441928305075</v>
      </c>
      <c r="CR15" s="298">
        <f>Сун!C47</f>
        <v>309.01751000000002</v>
      </c>
      <c r="CS15" s="298">
        <f>Сун!D47</f>
        <v>309.01751000000002</v>
      </c>
      <c r="CT15" s="298">
        <f t="shared" si="10"/>
        <v>100</v>
      </c>
      <c r="CU15" s="298">
        <f>Сун!C48</f>
        <v>2180.2730000000001</v>
      </c>
      <c r="CV15" s="298">
        <f>Сун!D48</f>
        <v>577.65009999999995</v>
      </c>
      <c r="CW15" s="291">
        <f t="shared" ref="CW15:CW29" si="42">CV15/CU15*100</f>
        <v>26.49439313333697</v>
      </c>
      <c r="CX15" s="309">
        <f>Сун!C49</f>
        <v>0</v>
      </c>
      <c r="CY15" s="298">
        <f>Сун!D49</f>
        <v>0</v>
      </c>
      <c r="CZ15" s="298" t="e">
        <f t="shared" si="11"/>
        <v>#DIV/0!</v>
      </c>
      <c r="DA15" s="298"/>
      <c r="DB15" s="298"/>
      <c r="DC15" s="298"/>
      <c r="DD15" s="305"/>
      <c r="DE15" s="305"/>
      <c r="DF15" s="298" t="e">
        <f t="shared" ref="DF15:DF29" si="43">DE15/DD15*100</f>
        <v>#DIV/0!</v>
      </c>
      <c r="DG15" s="298"/>
      <c r="DH15" s="298"/>
      <c r="DI15" s="298"/>
      <c r="DJ15" s="298"/>
      <c r="DK15" s="298"/>
      <c r="DL15" s="298"/>
      <c r="DM15" s="300">
        <f>DP15+EE15+EH15+EK15+EN15+EQ15+ET15+EW15+EZ15</f>
        <v>60977.588550000008</v>
      </c>
      <c r="DN15" s="300">
        <f t="shared" ref="DM15:DN29" si="44">DQ15+EF15+EI15+EL15+EO15+ER15+EU15+EX15+FA15</f>
        <v>37072.41648</v>
      </c>
      <c r="DO15" s="298">
        <f t="shared" ref="DO15:DO29" si="45">DN15/DM15*100</f>
        <v>60.796790036394434</v>
      </c>
      <c r="DP15" s="305">
        <f>DS15+DV15+DY15+EB15</f>
        <v>2166.48621</v>
      </c>
      <c r="DQ15" s="305">
        <f t="shared" ref="DP15:DQ29" si="46">DT15+DW15+DZ15+EC15</f>
        <v>1969.2427499999999</v>
      </c>
      <c r="DR15" s="298">
        <f t="shared" ref="DR15:DR29" si="47">DQ15/DP15*100</f>
        <v>90.895697415955397</v>
      </c>
      <c r="DS15" s="298">
        <f>Сун!C60</f>
        <v>2123.1742100000001</v>
      </c>
      <c r="DT15" s="298">
        <f>Сун!D60</f>
        <v>1956.93075</v>
      </c>
      <c r="DU15" s="298">
        <f t="shared" ref="DU15:DU29" si="48">DT15/DS15*100</f>
        <v>92.170050897519147</v>
      </c>
      <c r="DV15" s="298">
        <f>Сун!C63</f>
        <v>0</v>
      </c>
      <c r="DW15" s="298">
        <f>Сун!D63</f>
        <v>0</v>
      </c>
      <c r="DX15" s="298" t="e">
        <f t="shared" ref="DX15:DX29" si="49">DW15/DV15*100</f>
        <v>#DIV/0!</v>
      </c>
      <c r="DY15" s="298">
        <f>Сун!C64</f>
        <v>1</v>
      </c>
      <c r="DZ15" s="298">
        <f>Сун!D64</f>
        <v>0</v>
      </c>
      <c r="EA15" s="298">
        <f t="shared" ref="EA15:EA29" si="50">DZ15/DY15*100</f>
        <v>0</v>
      </c>
      <c r="EB15" s="298">
        <f>Сун!C65</f>
        <v>42.311999999999998</v>
      </c>
      <c r="EC15" s="298">
        <f>Сун!D65</f>
        <v>12.311999999999999</v>
      </c>
      <c r="ED15" s="298">
        <f t="shared" ref="ED15:ED29" si="51">EC15/EB15*100</f>
        <v>29.098128190584234</v>
      </c>
      <c r="EE15" s="298">
        <f>Сун!C67</f>
        <v>273.28600999999998</v>
      </c>
      <c r="EF15" s="298">
        <f>Сун!D67</f>
        <v>273.28600999999998</v>
      </c>
      <c r="EG15" s="298">
        <f t="shared" ref="EG15:EG31" si="52">EF15/EE15*100</f>
        <v>100</v>
      </c>
      <c r="EH15" s="298">
        <f>Сун!C68</f>
        <v>16.631340000000002</v>
      </c>
      <c r="EI15" s="298">
        <f>Сун!D68</f>
        <v>16.631340000000002</v>
      </c>
      <c r="EJ15" s="298">
        <f t="shared" ref="EJ15:EJ31" si="53">EI15/EH15*100</f>
        <v>100</v>
      </c>
      <c r="EK15" s="305">
        <f>Сун!C74</f>
        <v>2844.9801499999999</v>
      </c>
      <c r="EL15" s="305">
        <f>Сун!D74</f>
        <v>2513.65515</v>
      </c>
      <c r="EM15" s="298">
        <f t="shared" ref="EM15:EM29" si="54">EL15/EK15*100</f>
        <v>88.354048797141886</v>
      </c>
      <c r="EN15" s="305">
        <f>Сун!C79</f>
        <v>52464.654540000003</v>
      </c>
      <c r="EO15" s="305">
        <f>Сун!D79</f>
        <v>29146.558089999999</v>
      </c>
      <c r="EP15" s="298">
        <f t="shared" ref="EP15:EP29" si="55">EO15/EN15*100</f>
        <v>55.554655501978253</v>
      </c>
      <c r="EQ15" s="305">
        <f>Сун!C84</f>
        <v>3211.5502999999999</v>
      </c>
      <c r="ER15" s="310">
        <f>Сун!D84</f>
        <v>3153.0431400000002</v>
      </c>
      <c r="ES15" s="298">
        <f t="shared" si="12"/>
        <v>98.178226883134926</v>
      </c>
      <c r="ET15" s="298">
        <f>Сун!C87</f>
        <v>0</v>
      </c>
      <c r="EU15" s="298">
        <f>Сун!D87</f>
        <v>0</v>
      </c>
      <c r="EV15" s="298" t="e">
        <f t="shared" si="13"/>
        <v>#DIV/0!</v>
      </c>
      <c r="EW15" s="311">
        <f>Сун!C92</f>
        <v>0</v>
      </c>
      <c r="EX15" s="311">
        <f>Сун!D92</f>
        <v>0</v>
      </c>
      <c r="EY15" s="298" t="e">
        <f t="shared" ref="EY15:EY29" si="56">EX15/EW15*100</f>
        <v>#DIV/0!</v>
      </c>
      <c r="EZ15" s="298">
        <f>Сун!C98</f>
        <v>0</v>
      </c>
      <c r="FA15" s="298">
        <f>Сун!D98</f>
        <v>0</v>
      </c>
      <c r="FB15" s="291" t="e">
        <f>FA15/EZ15*100</f>
        <v>#DIV/0!</v>
      </c>
      <c r="FC15" s="418">
        <f t="shared" si="14"/>
        <v>-1794.7397900000069</v>
      </c>
      <c r="FD15" s="418">
        <f t="shared" si="15"/>
        <v>1929.6900700000042</v>
      </c>
      <c r="FE15" s="291">
        <f>FD15/FC15*100%</f>
        <v>-1.0751921146184633</v>
      </c>
      <c r="FF15" s="159"/>
      <c r="FG15" s="160"/>
      <c r="FI15" s="160"/>
    </row>
    <row r="16" spans="1:165" s="157" customFormat="1" ht="25.5" customHeight="1">
      <c r="A16" s="331">
        <v>3</v>
      </c>
      <c r="B16" s="333" t="s">
        <v>284</v>
      </c>
      <c r="C16" s="312">
        <f t="shared" si="16"/>
        <v>18638.026560000002</v>
      </c>
      <c r="D16" s="290">
        <f t="shared" si="0"/>
        <v>17278.989310000001</v>
      </c>
      <c r="E16" s="298">
        <f t="shared" si="1"/>
        <v>92.7082556427047</v>
      </c>
      <c r="F16" s="292">
        <f t="shared" si="17"/>
        <v>3627.0881400000003</v>
      </c>
      <c r="G16" s="292">
        <f t="shared" si="3"/>
        <v>3559.9952499999999</v>
      </c>
      <c r="H16" s="298">
        <f t="shared" si="18"/>
        <v>98.150227195747149</v>
      </c>
      <c r="I16" s="291">
        <f t="shared" si="19"/>
        <v>2207.9700000000003</v>
      </c>
      <c r="J16" s="298"/>
      <c r="K16" s="298"/>
      <c r="L16" s="313">
        <f>Иль!C6</f>
        <v>120</v>
      </c>
      <c r="M16" s="382">
        <f>Иль!D6</f>
        <v>65.119870000000006</v>
      </c>
      <c r="N16" s="298">
        <f t="shared" si="20"/>
        <v>54.266558333333336</v>
      </c>
      <c r="O16" s="291">
        <f t="shared" si="4"/>
        <v>777.97</v>
      </c>
      <c r="P16" s="291">
        <f t="shared" si="5"/>
        <v>919.75250999999992</v>
      </c>
      <c r="Q16" s="298"/>
      <c r="R16" s="298">
        <f>Иль!C8</f>
        <v>290.18299999999999</v>
      </c>
      <c r="S16" s="298">
        <f>Иль!D8</f>
        <v>461.07841000000002</v>
      </c>
      <c r="T16" s="291">
        <f t="shared" si="21"/>
        <v>158.89228865922541</v>
      </c>
      <c r="U16" s="291">
        <f>Иль!C9</f>
        <v>3.1120000000000001</v>
      </c>
      <c r="V16" s="291">
        <f>Иль!D9</f>
        <v>2.4905499999999998</v>
      </c>
      <c r="W16" s="291">
        <f t="shared" si="22"/>
        <v>80.030526992287903</v>
      </c>
      <c r="X16" s="291">
        <f>Иль!C10</f>
        <v>484.67500000000001</v>
      </c>
      <c r="Y16" s="291">
        <f>Иль!D10</f>
        <v>509.08262999999999</v>
      </c>
      <c r="Z16" s="291">
        <f t="shared" si="23"/>
        <v>105.03587558673337</v>
      </c>
      <c r="AA16" s="291">
        <f>Иль!C11</f>
        <v>0</v>
      </c>
      <c r="AB16" s="295">
        <f>Иль!D11</f>
        <v>-52.899079999999998</v>
      </c>
      <c r="AC16" s="291" t="e">
        <f t="shared" si="24"/>
        <v>#DIV/0!</v>
      </c>
      <c r="AD16" s="305">
        <f>Иль!C13</f>
        <v>10</v>
      </c>
      <c r="AE16" s="305">
        <f>Иль!D13</f>
        <v>2.7930000000000001</v>
      </c>
      <c r="AF16" s="298">
        <f t="shared" si="25"/>
        <v>27.93</v>
      </c>
      <c r="AG16" s="305">
        <f>Иль!C15</f>
        <v>406</v>
      </c>
      <c r="AH16" s="297">
        <f>Иль!D15</f>
        <v>463.41651000000002</v>
      </c>
      <c r="AI16" s="298">
        <f t="shared" si="26"/>
        <v>114.14199753694582</v>
      </c>
      <c r="AJ16" s="305">
        <f>Иль!C16</f>
        <v>890</v>
      </c>
      <c r="AK16" s="305">
        <f>Иль!D16</f>
        <v>831.42898000000002</v>
      </c>
      <c r="AL16" s="298">
        <f t="shared" si="6"/>
        <v>93.418986516853934</v>
      </c>
      <c r="AM16" s="298">
        <f>Иль!C18</f>
        <v>4</v>
      </c>
      <c r="AN16" s="298">
        <f>Иль!D18</f>
        <v>3.05</v>
      </c>
      <c r="AO16" s="298">
        <f t="shared" si="27"/>
        <v>76.25</v>
      </c>
      <c r="AP16" s="298"/>
      <c r="AQ16" s="298"/>
      <c r="AR16" s="298" t="e">
        <f t="shared" si="7"/>
        <v>#DIV/0!</v>
      </c>
      <c r="AS16" s="305">
        <f>Иль!C27</f>
        <v>0</v>
      </c>
      <c r="AT16" s="305">
        <f>Иль!D27</f>
        <v>0</v>
      </c>
      <c r="AU16" s="298" t="e">
        <f t="shared" si="8"/>
        <v>#DIV/0!</v>
      </c>
      <c r="AV16" s="305">
        <f>Иль!C28</f>
        <v>250</v>
      </c>
      <c r="AW16" s="306">
        <f>Иль!D28</f>
        <v>284.21055999999999</v>
      </c>
      <c r="AX16" s="298">
        <f t="shared" si="28"/>
        <v>113.684224</v>
      </c>
      <c r="AY16" s="300">
        <f>Иль!C29</f>
        <v>20</v>
      </c>
      <c r="AZ16" s="306">
        <f>Иль!D29</f>
        <v>46.207650000000001</v>
      </c>
      <c r="BA16" s="298">
        <f t="shared" si="29"/>
        <v>231.03825000000003</v>
      </c>
      <c r="BB16" s="305"/>
      <c r="BC16" s="305"/>
      <c r="BD16" s="298" t="e">
        <f t="shared" si="30"/>
        <v>#DIV/0!</v>
      </c>
      <c r="BE16" s="298">
        <f>Иль!C30</f>
        <v>30</v>
      </c>
      <c r="BF16" s="301">
        <f>Иль!D30</f>
        <v>85.460000000000008</v>
      </c>
      <c r="BG16" s="298">
        <f t="shared" si="31"/>
        <v>284.86666666666667</v>
      </c>
      <c r="BH16" s="298"/>
      <c r="BI16" s="298"/>
      <c r="BJ16" s="298"/>
      <c r="BK16" s="298">
        <f>Иль!C35</f>
        <v>0</v>
      </c>
      <c r="BL16" s="298">
        <f>SUM(Иль!D33)</f>
        <v>0</v>
      </c>
      <c r="BM16" s="298" t="e">
        <f t="shared" si="32"/>
        <v>#DIV/0!</v>
      </c>
      <c r="BN16" s="298"/>
      <c r="BO16" s="298"/>
      <c r="BP16" s="298" t="e">
        <f t="shared" si="33"/>
        <v>#DIV/0!</v>
      </c>
      <c r="BQ16" s="298"/>
      <c r="BR16" s="298"/>
      <c r="BS16" s="298"/>
      <c r="BT16" s="298">
        <f>Иль!C36</f>
        <v>82.901759999999996</v>
      </c>
      <c r="BU16" s="298">
        <f>Иль!D36</f>
        <v>85.202449999999999</v>
      </c>
      <c r="BV16" s="291">
        <f t="shared" si="34"/>
        <v>102.77520043000294</v>
      </c>
      <c r="BW16" s="298">
        <f>SUM(Иль!C39)</f>
        <v>1036.2163800000001</v>
      </c>
      <c r="BX16" s="298">
        <f>Иль!D39</f>
        <v>773.35371999999995</v>
      </c>
      <c r="BY16" s="298">
        <f t="shared" si="35"/>
        <v>74.632454661641219</v>
      </c>
      <c r="BZ16" s="298"/>
      <c r="CA16" s="298"/>
      <c r="CB16" s="307" t="e">
        <f t="shared" si="36"/>
        <v>#DIV/0!</v>
      </c>
      <c r="CC16" s="307"/>
      <c r="CD16" s="307"/>
      <c r="CE16" s="307" t="e">
        <f t="shared" si="37"/>
        <v>#DIV/0!</v>
      </c>
      <c r="CF16" s="296">
        <f>CI16+CL16+CO16+CR16+CX16+CU16</f>
        <v>15010.93842</v>
      </c>
      <c r="CG16" s="296">
        <f t="shared" si="39"/>
        <v>13718.994060000001</v>
      </c>
      <c r="CH16" s="298">
        <f>CG16/CF16*100</f>
        <v>91.393313836537615</v>
      </c>
      <c r="CI16" s="298">
        <f>Иль!C43</f>
        <v>2693</v>
      </c>
      <c r="CJ16" s="298">
        <f>Иль!D43</f>
        <v>2693</v>
      </c>
      <c r="CK16" s="298">
        <f t="shared" si="40"/>
        <v>100</v>
      </c>
      <c r="CL16" s="298">
        <f>Иль!C44</f>
        <v>0</v>
      </c>
      <c r="CM16" s="389">
        <f>Иль!D44</f>
        <v>0</v>
      </c>
      <c r="CN16" s="298" t="e">
        <f t="shared" si="41"/>
        <v>#DIV/0!</v>
      </c>
      <c r="CO16" s="291">
        <f>Иль!C45</f>
        <v>10312.837320000001</v>
      </c>
      <c r="CP16" s="298">
        <f>Иль!D45</f>
        <v>9111.3296599999994</v>
      </c>
      <c r="CQ16" s="298">
        <f t="shared" si="9"/>
        <v>88.349397719385323</v>
      </c>
      <c r="CR16" s="298">
        <f>Иль!C47</f>
        <v>126.63952</v>
      </c>
      <c r="CS16" s="298">
        <f>Иль!D47</f>
        <v>126.63952</v>
      </c>
      <c r="CT16" s="298">
        <f t="shared" si="10"/>
        <v>100</v>
      </c>
      <c r="CU16" s="298">
        <f>Иль!C48</f>
        <v>1878.4615799999999</v>
      </c>
      <c r="CV16" s="298">
        <f>Иль!D48</f>
        <v>1788.0248799999999</v>
      </c>
      <c r="CW16" s="291">
        <f t="shared" si="42"/>
        <v>95.185597567558446</v>
      </c>
      <c r="CX16" s="309">
        <f>Иль!C49</f>
        <v>0</v>
      </c>
      <c r="CY16" s="298">
        <f>Иль!D49</f>
        <v>0</v>
      </c>
      <c r="CZ16" s="298" t="e">
        <f t="shared" si="11"/>
        <v>#DIV/0!</v>
      </c>
      <c r="DA16" s="298"/>
      <c r="DB16" s="298"/>
      <c r="DC16" s="298"/>
      <c r="DD16" s="305"/>
      <c r="DE16" s="305"/>
      <c r="DF16" s="298" t="e">
        <f t="shared" si="43"/>
        <v>#DIV/0!</v>
      </c>
      <c r="DG16" s="298"/>
      <c r="DH16" s="298"/>
      <c r="DI16" s="298"/>
      <c r="DJ16" s="298"/>
      <c r="DK16" s="298"/>
      <c r="DL16" s="298">
        <v>0</v>
      </c>
      <c r="DM16" s="300">
        <f t="shared" si="44"/>
        <v>19744.993429999999</v>
      </c>
      <c r="DN16" s="300">
        <f t="shared" si="44"/>
        <v>17806.486950000002</v>
      </c>
      <c r="DO16" s="298">
        <f t="shared" si="45"/>
        <v>90.182288553944602</v>
      </c>
      <c r="DP16" s="305">
        <f t="shared" si="46"/>
        <v>1513.7356600000001</v>
      </c>
      <c r="DQ16" s="305">
        <f t="shared" si="46"/>
        <v>1451.2435</v>
      </c>
      <c r="DR16" s="298">
        <f t="shared" si="47"/>
        <v>95.871659652914559</v>
      </c>
      <c r="DS16" s="298">
        <f>Иль!C58</f>
        <v>1501.3076599999999</v>
      </c>
      <c r="DT16" s="298">
        <f>Иль!D58</f>
        <v>1439.8154999999999</v>
      </c>
      <c r="DU16" s="298">
        <f t="shared" si="48"/>
        <v>95.904093368843533</v>
      </c>
      <c r="DV16" s="298">
        <f>Иль!C61</f>
        <v>0</v>
      </c>
      <c r="DW16" s="298">
        <f>Иль!D61</f>
        <v>0</v>
      </c>
      <c r="DX16" s="298" t="e">
        <f t="shared" si="49"/>
        <v>#DIV/0!</v>
      </c>
      <c r="DY16" s="298">
        <f>Иль!C62</f>
        <v>1</v>
      </c>
      <c r="DZ16" s="298">
        <f>Иль!D62</f>
        <v>0</v>
      </c>
      <c r="EA16" s="298">
        <f t="shared" si="50"/>
        <v>0</v>
      </c>
      <c r="EB16" s="298">
        <f>Иль!C63</f>
        <v>11.428000000000001</v>
      </c>
      <c r="EC16" s="298">
        <f>Иль!D63</f>
        <v>11.428000000000001</v>
      </c>
      <c r="ED16" s="298">
        <f t="shared" si="51"/>
        <v>100</v>
      </c>
      <c r="EE16" s="298">
        <f>Иль!C65</f>
        <v>112.34692</v>
      </c>
      <c r="EF16" s="298">
        <f>Иль!D65</f>
        <v>112.34692</v>
      </c>
      <c r="EG16" s="298">
        <f t="shared" si="52"/>
        <v>100</v>
      </c>
      <c r="EH16" s="298">
        <f>Иль!C66</f>
        <v>27.511340000000001</v>
      </c>
      <c r="EI16" s="298">
        <f>Иль!D66</f>
        <v>27.511340000000001</v>
      </c>
      <c r="EJ16" s="298">
        <f t="shared" si="53"/>
        <v>100</v>
      </c>
      <c r="EK16" s="305">
        <f>Иль!C72</f>
        <v>10038.50814</v>
      </c>
      <c r="EL16" s="305">
        <f>Иль!D72</f>
        <v>9454.438180000001</v>
      </c>
      <c r="EM16" s="298">
        <f t="shared" si="54"/>
        <v>94.181705569648528</v>
      </c>
      <c r="EN16" s="305">
        <f>Иль!C79</f>
        <v>5947.4370499999995</v>
      </c>
      <c r="EO16" s="305">
        <f>Иль!D79</f>
        <v>4655.49269</v>
      </c>
      <c r="EP16" s="298">
        <f t="shared" si="55"/>
        <v>78.277292401102429</v>
      </c>
      <c r="EQ16" s="305">
        <f>Иль!C83</f>
        <v>2099.4523199999999</v>
      </c>
      <c r="ER16" s="310">
        <f>Иль!D83</f>
        <v>2099.4523199999999</v>
      </c>
      <c r="ES16" s="298">
        <f t="shared" si="12"/>
        <v>100</v>
      </c>
      <c r="ET16" s="298">
        <f>Иль!C85</f>
        <v>0</v>
      </c>
      <c r="EU16" s="298">
        <f>Иль!D85</f>
        <v>0</v>
      </c>
      <c r="EV16" s="298" t="e">
        <f t="shared" si="13"/>
        <v>#DIV/0!</v>
      </c>
      <c r="EW16" s="311">
        <f>Иль!C90</f>
        <v>6.0019999999999998</v>
      </c>
      <c r="EX16" s="311">
        <f>Иль!D90</f>
        <v>6.0019999999999998</v>
      </c>
      <c r="EY16" s="298">
        <f t="shared" si="56"/>
        <v>100</v>
      </c>
      <c r="EZ16" s="298">
        <f>Иль!C96</f>
        <v>0</v>
      </c>
      <c r="FA16" s="298">
        <f>Иль!D96</f>
        <v>0</v>
      </c>
      <c r="FB16" s="291" t="e">
        <f t="shared" ref="FB16:FB29" si="57">FA16/EZ16*100</f>
        <v>#DIV/0!</v>
      </c>
      <c r="FC16" s="418">
        <f t="shared" si="14"/>
        <v>-1106.9668699999966</v>
      </c>
      <c r="FD16" s="418">
        <f t="shared" si="15"/>
        <v>-527.49764000000141</v>
      </c>
      <c r="FE16" s="291">
        <f>FD16/FC16*100</f>
        <v>47.652522789593789</v>
      </c>
      <c r="FF16" s="159"/>
      <c r="FG16" s="160"/>
      <c r="FI16" s="160"/>
    </row>
    <row r="17" spans="1:176" s="157" customFormat="1" ht="22.5" customHeight="1">
      <c r="A17" s="331">
        <v>4</v>
      </c>
      <c r="B17" s="333" t="s">
        <v>285</v>
      </c>
      <c r="C17" s="312">
        <f t="shared" si="16"/>
        <v>12995.164870000001</v>
      </c>
      <c r="D17" s="290">
        <f t="shared" si="0"/>
        <v>14657.815819999998</v>
      </c>
      <c r="E17" s="298">
        <f t="shared" si="1"/>
        <v>112.79438134592898</v>
      </c>
      <c r="F17" s="292">
        <f t="shared" si="17"/>
        <v>6189.3122600000006</v>
      </c>
      <c r="G17" s="292">
        <f t="shared" si="3"/>
        <v>7851.963209999999</v>
      </c>
      <c r="H17" s="298">
        <f t="shared" si="18"/>
        <v>126.86325847130546</v>
      </c>
      <c r="I17" s="291">
        <f t="shared" si="19"/>
        <v>5123.3099999999995</v>
      </c>
      <c r="J17" s="298"/>
      <c r="K17" s="298"/>
      <c r="L17" s="305">
        <f>Кад!C6</f>
        <v>594</v>
      </c>
      <c r="M17" s="383">
        <f>Кад!D6</f>
        <v>769.03701000000001</v>
      </c>
      <c r="N17" s="298">
        <f t="shared" si="20"/>
        <v>129.46751010101011</v>
      </c>
      <c r="O17" s="291">
        <f t="shared" si="4"/>
        <v>971.31</v>
      </c>
      <c r="P17" s="291">
        <f t="shared" si="5"/>
        <v>1094.3040700000001</v>
      </c>
      <c r="Q17" s="298"/>
      <c r="R17" s="298">
        <f>Кад!C8</f>
        <v>390.95299999999997</v>
      </c>
      <c r="S17" s="298">
        <f>Кад!D8</f>
        <v>548.58234000000004</v>
      </c>
      <c r="T17" s="291">
        <f t="shared" si="21"/>
        <v>140.31925576731732</v>
      </c>
      <c r="U17" s="291">
        <f>Кад!C9</f>
        <v>3.702</v>
      </c>
      <c r="V17" s="291">
        <f>Кад!D9</f>
        <v>2.9632000000000001</v>
      </c>
      <c r="W17" s="291">
        <f t="shared" si="22"/>
        <v>80.043219881145333</v>
      </c>
      <c r="X17" s="291">
        <f>Кад!C10</f>
        <v>576.65499999999997</v>
      </c>
      <c r="Y17" s="291">
        <f>Кад!D10</f>
        <v>605.69683999999995</v>
      </c>
      <c r="Z17" s="291">
        <f t="shared" si="23"/>
        <v>105.0362591150688</v>
      </c>
      <c r="AA17" s="291">
        <f>Кад!C11</f>
        <v>0</v>
      </c>
      <c r="AB17" s="295">
        <f>Кад!D11</f>
        <v>-62.938310000000001</v>
      </c>
      <c r="AC17" s="291" t="e">
        <f t="shared" si="24"/>
        <v>#DIV/0!</v>
      </c>
      <c r="AD17" s="305">
        <f>Кад!C13</f>
        <v>75</v>
      </c>
      <c r="AE17" s="305">
        <f>Кад!D13</f>
        <v>139.50817000000001</v>
      </c>
      <c r="AF17" s="298">
        <f t="shared" si="25"/>
        <v>186.01089333333334</v>
      </c>
      <c r="AG17" s="305">
        <f>Кад!C15</f>
        <v>473</v>
      </c>
      <c r="AH17" s="297">
        <f>Кад!D15</f>
        <v>558.89953000000003</v>
      </c>
      <c r="AI17" s="298">
        <f t="shared" si="26"/>
        <v>118.16057716701904</v>
      </c>
      <c r="AJ17" s="305">
        <f>Кад!C16</f>
        <v>3000</v>
      </c>
      <c r="AK17" s="305">
        <f>Кад!D16</f>
        <v>3263.7216800000001</v>
      </c>
      <c r="AL17" s="298">
        <f t="shared" si="6"/>
        <v>108.79072266666667</v>
      </c>
      <c r="AM17" s="298">
        <f>Кад!C18</f>
        <v>10</v>
      </c>
      <c r="AN17" s="298">
        <f>Кад!D18</f>
        <v>7.4</v>
      </c>
      <c r="AO17" s="298">
        <f t="shared" si="27"/>
        <v>74</v>
      </c>
      <c r="AP17" s="298"/>
      <c r="AQ17" s="298"/>
      <c r="AR17" s="298" t="e">
        <f t="shared" si="7"/>
        <v>#DIV/0!</v>
      </c>
      <c r="AS17" s="305">
        <v>0</v>
      </c>
      <c r="AT17" s="305">
        <v>0</v>
      </c>
      <c r="AU17" s="298" t="e">
        <f t="shared" si="8"/>
        <v>#DIV/0!</v>
      </c>
      <c r="AV17" s="305">
        <f>Кад!C27</f>
        <v>200</v>
      </c>
      <c r="AW17" s="306">
        <f>Кад!D27</f>
        <v>247.834</v>
      </c>
      <c r="AX17" s="298">
        <f t="shared" si="28"/>
        <v>123.91700000000002</v>
      </c>
      <c r="AY17" s="300">
        <f>Кад!C28</f>
        <v>12</v>
      </c>
      <c r="AZ17" s="306">
        <f>Кад!D28</f>
        <v>18</v>
      </c>
      <c r="BA17" s="298">
        <f t="shared" si="29"/>
        <v>150</v>
      </c>
      <c r="BB17" s="305"/>
      <c r="BC17" s="305"/>
      <c r="BD17" s="298" t="e">
        <f t="shared" si="30"/>
        <v>#DIV/0!</v>
      </c>
      <c r="BE17" s="298">
        <f>Кад!C30</f>
        <v>30</v>
      </c>
      <c r="BF17" s="301">
        <f>Кад!D30</f>
        <v>80.341700000000003</v>
      </c>
      <c r="BG17" s="298">
        <f t="shared" si="31"/>
        <v>267.8056666666667</v>
      </c>
      <c r="BH17" s="298"/>
      <c r="BI17" s="298"/>
      <c r="BJ17" s="298"/>
      <c r="BK17" s="298">
        <f>Кад!C33</f>
        <v>0</v>
      </c>
      <c r="BL17" s="298">
        <f>Кад!D33</f>
        <v>0</v>
      </c>
      <c r="BM17" s="298" t="e">
        <f t="shared" si="32"/>
        <v>#DIV/0!</v>
      </c>
      <c r="BN17" s="298"/>
      <c r="BO17" s="298"/>
      <c r="BP17" s="298" t="e">
        <f t="shared" si="33"/>
        <v>#DIV/0!</v>
      </c>
      <c r="BQ17" s="298"/>
      <c r="BR17" s="298"/>
      <c r="BS17" s="298"/>
      <c r="BT17" s="298">
        <f>Кад!C34</f>
        <v>0</v>
      </c>
      <c r="BU17" s="298">
        <f>Кад!D34</f>
        <v>15.28323</v>
      </c>
      <c r="BV17" s="291" t="e">
        <f t="shared" si="34"/>
        <v>#DIV/0!</v>
      </c>
      <c r="BW17" s="298">
        <f>Кад!C36</f>
        <v>824.00225999999998</v>
      </c>
      <c r="BX17" s="298">
        <f>Кад!D36</f>
        <v>1657.63382</v>
      </c>
      <c r="BY17" s="298">
        <f t="shared" si="35"/>
        <v>201.16860116378808</v>
      </c>
      <c r="BZ17" s="298"/>
      <c r="CA17" s="298"/>
      <c r="CB17" s="307" t="e">
        <f t="shared" si="36"/>
        <v>#DIV/0!</v>
      </c>
      <c r="CC17" s="307"/>
      <c r="CD17" s="307"/>
      <c r="CE17" s="307" t="e">
        <f t="shared" si="37"/>
        <v>#DIV/0!</v>
      </c>
      <c r="CF17" s="296">
        <f t="shared" si="38"/>
        <v>6805.852609999999</v>
      </c>
      <c r="CG17" s="296">
        <f>CJ17+CM17+CP17+CS17+CY17+CV17+DB17</f>
        <v>6805.852609999999</v>
      </c>
      <c r="CH17" s="298">
        <f>CG17/CF17*100</f>
        <v>100</v>
      </c>
      <c r="CI17" s="298">
        <f>Кад!C41</f>
        <v>2418.1</v>
      </c>
      <c r="CJ17" s="298">
        <f>Кад!D41</f>
        <v>2418.1</v>
      </c>
      <c r="CK17" s="298">
        <f t="shared" si="40"/>
        <v>100</v>
      </c>
      <c r="CL17" s="298">
        <f>Кад!C42</f>
        <v>0</v>
      </c>
      <c r="CM17" s="389">
        <f>Кад!D42</f>
        <v>0</v>
      </c>
      <c r="CN17" s="298" t="e">
        <f t="shared" si="41"/>
        <v>#DIV/0!</v>
      </c>
      <c r="CO17" s="291">
        <f>Кад!C43</f>
        <v>3774.8609999999999</v>
      </c>
      <c r="CP17" s="298">
        <f>Кад!D43</f>
        <v>3774.8609999999999</v>
      </c>
      <c r="CQ17" s="298">
        <f t="shared" si="9"/>
        <v>100</v>
      </c>
      <c r="CR17" s="298">
        <f>Кад!C45</f>
        <v>280.75860999999998</v>
      </c>
      <c r="CS17" s="298">
        <f>Кад!D45</f>
        <v>280.75860999999998</v>
      </c>
      <c r="CT17" s="298">
        <f t="shared" si="10"/>
        <v>100</v>
      </c>
      <c r="CU17" s="298">
        <f>Кад!C46</f>
        <v>332.13299999999998</v>
      </c>
      <c r="CV17" s="298">
        <f>Кад!D46</f>
        <v>332.13299999999998</v>
      </c>
      <c r="CW17" s="291">
        <f t="shared" si="42"/>
        <v>100</v>
      </c>
      <c r="CX17" s="309">
        <f>Кад!C47</f>
        <v>0</v>
      </c>
      <c r="CY17" s="298">
        <f>Кад!D47</f>
        <v>0</v>
      </c>
      <c r="CZ17" s="298" t="e">
        <f t="shared" si="11"/>
        <v>#DIV/0!</v>
      </c>
      <c r="DA17" s="298"/>
      <c r="DB17" s="298"/>
      <c r="DC17" s="298"/>
      <c r="DD17" s="305"/>
      <c r="DE17" s="305"/>
      <c r="DF17" s="298" t="e">
        <f t="shared" si="43"/>
        <v>#DIV/0!</v>
      </c>
      <c r="DG17" s="298"/>
      <c r="DH17" s="298"/>
      <c r="DI17" s="298"/>
      <c r="DJ17" s="298"/>
      <c r="DK17" s="298"/>
      <c r="DL17" s="298"/>
      <c r="DM17" s="300">
        <f t="shared" si="44"/>
        <v>15075.563150000002</v>
      </c>
      <c r="DN17" s="300">
        <f t="shared" si="44"/>
        <v>14810.0149</v>
      </c>
      <c r="DO17" s="298">
        <f t="shared" si="45"/>
        <v>98.238551705446568</v>
      </c>
      <c r="DP17" s="305">
        <f t="shared" si="46"/>
        <v>2356.4079999999999</v>
      </c>
      <c r="DQ17" s="305">
        <f t="shared" si="46"/>
        <v>2283.46083</v>
      </c>
      <c r="DR17" s="298">
        <f t="shared" si="47"/>
        <v>96.904306469847342</v>
      </c>
      <c r="DS17" s="298">
        <f>Кад!C57</f>
        <v>2223.308</v>
      </c>
      <c r="DT17" s="298">
        <f>Кад!D57</f>
        <v>2161.1443300000001</v>
      </c>
      <c r="DU17" s="298">
        <f t="shared" si="48"/>
        <v>97.204000975123563</v>
      </c>
      <c r="DV17" s="298">
        <f>Кад!C60</f>
        <v>0</v>
      </c>
      <c r="DW17" s="298">
        <f>Кад!D60</f>
        <v>0</v>
      </c>
      <c r="DX17" s="298" t="e">
        <f t="shared" si="49"/>
        <v>#DIV/0!</v>
      </c>
      <c r="DY17" s="298">
        <f>Кад!C61</f>
        <v>10</v>
      </c>
      <c r="DZ17" s="298">
        <f>Кад!D61</f>
        <v>0</v>
      </c>
      <c r="EA17" s="298">
        <f t="shared" si="50"/>
        <v>0</v>
      </c>
      <c r="EB17" s="298">
        <f>Кад!C62</f>
        <v>123.1</v>
      </c>
      <c r="EC17" s="298">
        <f>Кад!D62</f>
        <v>122.3165</v>
      </c>
      <c r="ED17" s="298">
        <f t="shared" si="51"/>
        <v>99.363525588952086</v>
      </c>
      <c r="EE17" s="298">
        <f>Кад!C64</f>
        <v>280.75860999999998</v>
      </c>
      <c r="EF17" s="298">
        <f>Кад!D64</f>
        <v>280.75860999999998</v>
      </c>
      <c r="EG17" s="298">
        <f t="shared" si="52"/>
        <v>100</v>
      </c>
      <c r="EH17" s="298">
        <f>Кад!C65</f>
        <v>7.8</v>
      </c>
      <c r="EI17" s="298">
        <f>Кад!D65</f>
        <v>7.6313399999999998</v>
      </c>
      <c r="EJ17" s="298">
        <f t="shared" si="53"/>
        <v>97.837692307692308</v>
      </c>
      <c r="EK17" s="305">
        <f>Кад!C71</f>
        <v>5183.3580400000001</v>
      </c>
      <c r="EL17" s="305">
        <f>Кад!D71</f>
        <v>5128.8054899999997</v>
      </c>
      <c r="EM17" s="298">
        <f t="shared" si="54"/>
        <v>98.947544244888775</v>
      </c>
      <c r="EN17" s="305">
        <f>Кад!C76</f>
        <v>4934.9865</v>
      </c>
      <c r="EO17" s="305">
        <f>Кад!D76</f>
        <v>4797.1322</v>
      </c>
      <c r="EP17" s="298">
        <f t="shared" si="55"/>
        <v>97.206592155824552</v>
      </c>
      <c r="EQ17" s="305">
        <f>Кад!C80</f>
        <v>2312.252</v>
      </c>
      <c r="ER17" s="310">
        <f>Кад!D80</f>
        <v>2312.2264300000002</v>
      </c>
      <c r="ES17" s="298">
        <f t="shared" si="12"/>
        <v>99.998894151675515</v>
      </c>
      <c r="ET17" s="298">
        <f>Кад!C82</f>
        <v>0</v>
      </c>
      <c r="EU17" s="298">
        <f>Кад!D82</f>
        <v>0</v>
      </c>
      <c r="EV17" s="298" t="e">
        <f t="shared" si="13"/>
        <v>#DIV/0!</v>
      </c>
      <c r="EW17" s="311">
        <f>Кад!C87</f>
        <v>0</v>
      </c>
      <c r="EX17" s="311">
        <f>Кад!D87</f>
        <v>0</v>
      </c>
      <c r="EY17" s="298" t="e">
        <f t="shared" si="56"/>
        <v>#DIV/0!</v>
      </c>
      <c r="EZ17" s="298">
        <f>Кад!C93</f>
        <v>0</v>
      </c>
      <c r="FA17" s="298">
        <f>Кад!D93</f>
        <v>0</v>
      </c>
      <c r="FB17" s="291" t="e">
        <f t="shared" si="57"/>
        <v>#DIV/0!</v>
      </c>
      <c r="FC17" s="418">
        <f t="shared" si="14"/>
        <v>-2080.3982800000013</v>
      </c>
      <c r="FD17" s="418">
        <f t="shared" si="15"/>
        <v>-152.19908000000214</v>
      </c>
      <c r="FE17" s="291">
        <f>FD17/FC17*100</f>
        <v>7.3158626145375427</v>
      </c>
      <c r="FF17" s="159"/>
      <c r="FG17" s="160"/>
      <c r="FI17" s="160"/>
    </row>
    <row r="18" spans="1:176" s="169" customFormat="1" ht="20.25" customHeight="1">
      <c r="A18" s="334">
        <v>5</v>
      </c>
      <c r="B18" s="335" t="s">
        <v>286</v>
      </c>
      <c r="C18" s="314">
        <f t="shared" si="16"/>
        <v>29606.026700000006</v>
      </c>
      <c r="D18" s="315">
        <f t="shared" si="0"/>
        <v>17652.122979999996</v>
      </c>
      <c r="E18" s="301">
        <f t="shared" si="1"/>
        <v>59.623410999625939</v>
      </c>
      <c r="F18" s="292">
        <f t="shared" si="17"/>
        <v>5994.76811</v>
      </c>
      <c r="G18" s="316">
        <f t="shared" si="3"/>
        <v>6126.543639999999</v>
      </c>
      <c r="H18" s="301">
        <f t="shared" si="18"/>
        <v>102.19817560215851</v>
      </c>
      <c r="I18" s="291">
        <f t="shared" si="19"/>
        <v>5784.1004000000003</v>
      </c>
      <c r="J18" s="301"/>
      <c r="K18" s="301"/>
      <c r="L18" s="294">
        <f>Мор!C6</f>
        <v>2181</v>
      </c>
      <c r="M18" s="382">
        <f>Мор!D6</f>
        <v>2334.3494999999998</v>
      </c>
      <c r="N18" s="301">
        <f t="shared" si="20"/>
        <v>107.03115543328747</v>
      </c>
      <c r="O18" s="291">
        <f t="shared" si="4"/>
        <v>557.10040000000004</v>
      </c>
      <c r="P18" s="291">
        <f t="shared" si="5"/>
        <v>540.43851999999993</v>
      </c>
      <c r="Q18" s="301"/>
      <c r="R18" s="301">
        <f>Мор!C8</f>
        <v>270.49939999999998</v>
      </c>
      <c r="S18" s="301">
        <f>Мор!D8</f>
        <v>270.92563000000001</v>
      </c>
      <c r="T18" s="301">
        <f t="shared" si="21"/>
        <v>100.15757151402185</v>
      </c>
      <c r="U18" s="301">
        <f>Мор!C9</f>
        <v>1.8280000000000001</v>
      </c>
      <c r="V18" s="301">
        <f>Мор!D9</f>
        <v>1.4634100000000001</v>
      </c>
      <c r="W18" s="301">
        <f t="shared" si="22"/>
        <v>80.055251641137858</v>
      </c>
      <c r="X18" s="301">
        <f>Мор!C10</f>
        <v>284.77300000000002</v>
      </c>
      <c r="Y18" s="301">
        <f>Мор!D10</f>
        <v>299.13249999999999</v>
      </c>
      <c r="Z18" s="301">
        <f t="shared" si="23"/>
        <v>105.04243730971685</v>
      </c>
      <c r="AA18" s="301">
        <f>Мор!C11</f>
        <v>0</v>
      </c>
      <c r="AB18" s="317">
        <f>Мор!D11</f>
        <v>-31.083020000000001</v>
      </c>
      <c r="AC18" s="301" t="e">
        <f t="shared" si="24"/>
        <v>#DIV/0!</v>
      </c>
      <c r="AD18" s="300">
        <f>Мор!C13</f>
        <v>80</v>
      </c>
      <c r="AE18" s="300">
        <f>Мор!D13</f>
        <v>53.986499999999999</v>
      </c>
      <c r="AF18" s="301">
        <f t="shared" si="25"/>
        <v>67.483125000000001</v>
      </c>
      <c r="AG18" s="300">
        <f>Мор!C15</f>
        <v>1266</v>
      </c>
      <c r="AH18" s="297">
        <f>Мор!D15</f>
        <v>1456.0142499999999</v>
      </c>
      <c r="AI18" s="301">
        <f t="shared" si="26"/>
        <v>115.00902448657186</v>
      </c>
      <c r="AJ18" s="300">
        <f>Мор!C16</f>
        <v>1700</v>
      </c>
      <c r="AK18" s="300">
        <f>Мор!D16</f>
        <v>981.05989</v>
      </c>
      <c r="AL18" s="301">
        <f t="shared" si="6"/>
        <v>57.709405294117644</v>
      </c>
      <c r="AM18" s="301">
        <f>Мор!C18</f>
        <v>0</v>
      </c>
      <c r="AN18" s="301">
        <f>Мор!D18</f>
        <v>0</v>
      </c>
      <c r="AO18" s="301" t="e">
        <f t="shared" si="27"/>
        <v>#DIV/0!</v>
      </c>
      <c r="AP18" s="301">
        <f>Мор!C22</f>
        <v>0</v>
      </c>
      <c r="AQ18" s="301">
        <f>Мор!D22</f>
        <v>0</v>
      </c>
      <c r="AR18" s="301" t="e">
        <f t="shared" si="7"/>
        <v>#DIV/0!</v>
      </c>
      <c r="AS18" s="300">
        <v>0</v>
      </c>
      <c r="AT18" s="300"/>
      <c r="AU18" s="301" t="e">
        <f t="shared" si="8"/>
        <v>#DIV/0!</v>
      </c>
      <c r="AV18" s="300">
        <f>Мор!C27</f>
        <v>0</v>
      </c>
      <c r="AW18" s="306">
        <f>Мор!D27</f>
        <v>0</v>
      </c>
      <c r="AX18" s="301" t="e">
        <f t="shared" si="28"/>
        <v>#DIV/0!</v>
      </c>
      <c r="AY18" s="300">
        <f>Мор!C28</f>
        <v>0</v>
      </c>
      <c r="AZ18" s="297">
        <f>Мор!D28</f>
        <v>0</v>
      </c>
      <c r="BA18" s="301" t="e">
        <f t="shared" si="29"/>
        <v>#DIV/0!</v>
      </c>
      <c r="BB18" s="300"/>
      <c r="BC18" s="300"/>
      <c r="BD18" s="301" t="e">
        <f t="shared" si="30"/>
        <v>#DIV/0!</v>
      </c>
      <c r="BE18" s="301">
        <f>Мор!C29</f>
        <v>0</v>
      </c>
      <c r="BF18" s="301">
        <f>Мор!D29</f>
        <v>70</v>
      </c>
      <c r="BG18" s="301" t="e">
        <f t="shared" si="31"/>
        <v>#DIV/0!</v>
      </c>
      <c r="BH18" s="301"/>
      <c r="BI18" s="301"/>
      <c r="BJ18" s="301"/>
      <c r="BK18" s="301">
        <f>Мор!C33</f>
        <v>0</v>
      </c>
      <c r="BL18" s="301">
        <f>SUM(Мор!D31)</f>
        <v>15.811</v>
      </c>
      <c r="BM18" s="301" t="e">
        <f>Мор!E33</f>
        <v>#DIV/0!</v>
      </c>
      <c r="BN18" s="301">
        <f>Мор!F33</f>
        <v>0</v>
      </c>
      <c r="BO18" s="301">
        <f>Мор!G33</f>
        <v>0</v>
      </c>
      <c r="BP18" s="301">
        <f>Мор!H33</f>
        <v>0</v>
      </c>
      <c r="BQ18" s="301">
        <f>Мор!I33</f>
        <v>0</v>
      </c>
      <c r="BR18" s="301">
        <f>Мор!J33</f>
        <v>0</v>
      </c>
      <c r="BS18" s="301">
        <f>Мор!K33</f>
        <v>0</v>
      </c>
      <c r="BT18" s="301">
        <f>Мор!C34</f>
        <v>0</v>
      </c>
      <c r="BU18" s="301">
        <f>Мор!D34</f>
        <v>0</v>
      </c>
      <c r="BV18" s="291" t="e">
        <f t="shared" si="34"/>
        <v>#DIV/0!</v>
      </c>
      <c r="BW18" s="301">
        <f>Мор!C36</f>
        <v>210.66771</v>
      </c>
      <c r="BX18" s="301">
        <f>Мор!D36</f>
        <v>674.88397999999995</v>
      </c>
      <c r="BY18" s="301">
        <f t="shared" si="35"/>
        <v>320.35473305329987</v>
      </c>
      <c r="BZ18" s="301"/>
      <c r="CA18" s="301"/>
      <c r="CB18" s="318" t="e">
        <f t="shared" si="36"/>
        <v>#DIV/0!</v>
      </c>
      <c r="CC18" s="318"/>
      <c r="CD18" s="318"/>
      <c r="CE18" s="318" t="e">
        <f t="shared" si="37"/>
        <v>#DIV/0!</v>
      </c>
      <c r="CF18" s="300">
        <f t="shared" si="38"/>
        <v>23611.258590000005</v>
      </c>
      <c r="CG18" s="296">
        <f t="shared" si="39"/>
        <v>11525.579339999998</v>
      </c>
      <c r="CH18" s="301">
        <f t="shared" ref="CH18:CH31" si="58">CG18/CF18*100</f>
        <v>48.813913481432905</v>
      </c>
      <c r="CI18" s="301">
        <f>Мор!C41</f>
        <v>8286.2999999999993</v>
      </c>
      <c r="CJ18" s="301">
        <f>Мор!D41</f>
        <v>8286.2999999999993</v>
      </c>
      <c r="CK18" s="301">
        <f t="shared" si="40"/>
        <v>100</v>
      </c>
      <c r="CL18" s="301">
        <f>Мор!C42</f>
        <v>0</v>
      </c>
      <c r="CM18" s="390">
        <f>Мор!D42</f>
        <v>0</v>
      </c>
      <c r="CN18" s="301" t="e">
        <f t="shared" si="41"/>
        <v>#DIV/0!</v>
      </c>
      <c r="CO18" s="301">
        <f>Мор!C43</f>
        <v>12879.85619</v>
      </c>
      <c r="CP18" s="301">
        <f>Мор!D43</f>
        <v>1640.2046399999999</v>
      </c>
      <c r="CQ18" s="301">
        <f t="shared" si="9"/>
        <v>12.734650261650165</v>
      </c>
      <c r="CR18" s="301">
        <f>Мор!C45</f>
        <v>64.344399999999993</v>
      </c>
      <c r="CS18" s="301">
        <f>Мор!D45</f>
        <v>64.316699999999997</v>
      </c>
      <c r="CT18" s="301">
        <f t="shared" si="10"/>
        <v>99.956950410602957</v>
      </c>
      <c r="CU18" s="301">
        <f>Мор!C46</f>
        <v>2380.7579999999998</v>
      </c>
      <c r="CV18" s="301">
        <f>Мор!D46</f>
        <v>1534.758</v>
      </c>
      <c r="CW18" s="291">
        <f t="shared" si="42"/>
        <v>64.465098930676717</v>
      </c>
      <c r="CX18" s="317">
        <f>Мор!C48</f>
        <v>0</v>
      </c>
      <c r="CY18" s="301">
        <f>Мор!D48</f>
        <v>0</v>
      </c>
      <c r="CZ18" s="301" t="e">
        <f t="shared" si="11"/>
        <v>#DIV/0!</v>
      </c>
      <c r="DA18" s="301"/>
      <c r="DB18" s="301">
        <f>SUM(Мор!D49)</f>
        <v>0</v>
      </c>
      <c r="DC18" s="301"/>
      <c r="DD18" s="300"/>
      <c r="DE18" s="300"/>
      <c r="DF18" s="301" t="e">
        <f t="shared" si="43"/>
        <v>#DIV/0!</v>
      </c>
      <c r="DG18" s="301"/>
      <c r="DH18" s="301"/>
      <c r="DI18" s="301"/>
      <c r="DJ18" s="301"/>
      <c r="DK18" s="301"/>
      <c r="DL18" s="301"/>
      <c r="DM18" s="300">
        <f t="shared" si="44"/>
        <v>31911.257020000001</v>
      </c>
      <c r="DN18" s="300">
        <f t="shared" si="44"/>
        <v>18988.433000000001</v>
      </c>
      <c r="DO18" s="301">
        <f t="shared" si="45"/>
        <v>59.503870336725463</v>
      </c>
      <c r="DP18" s="300">
        <f t="shared" si="46"/>
        <v>2428.6605100000002</v>
      </c>
      <c r="DQ18" s="300">
        <f t="shared" si="46"/>
        <v>2288.1988799999999</v>
      </c>
      <c r="DR18" s="301">
        <f t="shared" si="47"/>
        <v>94.216497965786075</v>
      </c>
      <c r="DS18" s="301">
        <f>Мор!C58</f>
        <v>2389.4525100000001</v>
      </c>
      <c r="DT18" s="301">
        <f>Мор!D58</f>
        <v>2268.9908799999998</v>
      </c>
      <c r="DU18" s="301">
        <f t="shared" si="48"/>
        <v>94.958609577053267</v>
      </c>
      <c r="DV18" s="301">
        <f>Мор!C61</f>
        <v>0</v>
      </c>
      <c r="DW18" s="301">
        <f>Мор!D61</f>
        <v>0</v>
      </c>
      <c r="DX18" s="301" t="e">
        <f t="shared" si="49"/>
        <v>#DIV/0!</v>
      </c>
      <c r="DY18" s="301">
        <f>Мор!C62</f>
        <v>10</v>
      </c>
      <c r="DZ18" s="301">
        <f>Мор!D62</f>
        <v>0</v>
      </c>
      <c r="EA18" s="301">
        <f t="shared" si="50"/>
        <v>0</v>
      </c>
      <c r="EB18" s="301">
        <f>Мор!C63</f>
        <v>29.207999999999998</v>
      </c>
      <c r="EC18" s="301">
        <f>Мор!D63</f>
        <v>19.207999999999998</v>
      </c>
      <c r="ED18" s="301">
        <f t="shared" si="51"/>
        <v>65.762804711038072</v>
      </c>
      <c r="EE18" s="301">
        <f>Мор!C64</f>
        <v>0</v>
      </c>
      <c r="EF18" s="301">
        <f>Мор!D64</f>
        <v>0</v>
      </c>
      <c r="EG18" s="301" t="e">
        <f t="shared" si="52"/>
        <v>#DIV/0!</v>
      </c>
      <c r="EH18" s="301">
        <f>Мор!C66</f>
        <v>15</v>
      </c>
      <c r="EI18" s="301">
        <f>Мор!D66</f>
        <v>9.9</v>
      </c>
      <c r="EJ18" s="301">
        <f t="shared" si="53"/>
        <v>66</v>
      </c>
      <c r="EK18" s="300">
        <f>Мор!C72</f>
        <v>3588.0214699999997</v>
      </c>
      <c r="EL18" s="300">
        <f>Мор!D72</f>
        <v>3506.3091199999999</v>
      </c>
      <c r="EM18" s="301">
        <f t="shared" si="54"/>
        <v>97.722634864835413</v>
      </c>
      <c r="EN18" s="300">
        <f>Мор!C77</f>
        <v>19062.27504</v>
      </c>
      <c r="EO18" s="300">
        <f>Мор!D77</f>
        <v>6375.7250000000004</v>
      </c>
      <c r="EP18" s="301">
        <f t="shared" si="55"/>
        <v>33.446820941473518</v>
      </c>
      <c r="EQ18" s="300">
        <f>Мор!C81</f>
        <v>6815.3</v>
      </c>
      <c r="ER18" s="319">
        <f>Мор!D81</f>
        <v>6808.3</v>
      </c>
      <c r="ES18" s="301">
        <f t="shared" si="12"/>
        <v>99.897289921206706</v>
      </c>
      <c r="ET18" s="301">
        <f>Мор!C84</f>
        <v>0</v>
      </c>
      <c r="EU18" s="301">
        <f>Мор!D84</f>
        <v>0</v>
      </c>
      <c r="EV18" s="301" t="e">
        <f t="shared" si="13"/>
        <v>#DIV/0!</v>
      </c>
      <c r="EW18" s="316">
        <f>Мор!C89</f>
        <v>2</v>
      </c>
      <c r="EX18" s="316">
        <f>Мор!D89</f>
        <v>0</v>
      </c>
      <c r="EY18" s="301">
        <f t="shared" si="56"/>
        <v>0</v>
      </c>
      <c r="EZ18" s="301">
        <f>Мор!C95</f>
        <v>0</v>
      </c>
      <c r="FA18" s="301">
        <f>Мор!D95</f>
        <v>0</v>
      </c>
      <c r="FB18" s="301" t="e">
        <f t="shared" si="57"/>
        <v>#DIV/0!</v>
      </c>
      <c r="FC18" s="419">
        <f t="shared" si="14"/>
        <v>-2305.2303199999951</v>
      </c>
      <c r="FD18" s="419">
        <f t="shared" si="15"/>
        <v>-1336.3100200000044</v>
      </c>
      <c r="FE18" s="301">
        <f t="shared" ref="FE18:FE29" si="59">FD18/FC18*100</f>
        <v>57.968612004027754</v>
      </c>
      <c r="FF18" s="167"/>
      <c r="FG18" s="168"/>
      <c r="FI18" s="168"/>
    </row>
    <row r="19" spans="1:176" s="250" customFormat="1" ht="27.75" customHeight="1">
      <c r="A19" s="336">
        <v>6</v>
      </c>
      <c r="B19" s="333" t="s">
        <v>287</v>
      </c>
      <c r="C19" s="312">
        <f t="shared" si="16"/>
        <v>22750.406780000001</v>
      </c>
      <c r="D19" s="290">
        <f t="shared" si="0"/>
        <v>22342.56235</v>
      </c>
      <c r="E19" s="298">
        <f t="shared" si="1"/>
        <v>98.207309284867208</v>
      </c>
      <c r="F19" s="292">
        <f t="shared" si="17"/>
        <v>7887.6425799999997</v>
      </c>
      <c r="G19" s="311">
        <f t="shared" si="3"/>
        <v>7596.2189599999992</v>
      </c>
      <c r="H19" s="298">
        <f t="shared" si="18"/>
        <v>96.305314077758325</v>
      </c>
      <c r="I19" s="291">
        <f t="shared" si="19"/>
        <v>5621.4025799999999</v>
      </c>
      <c r="J19" s="298"/>
      <c r="K19" s="298"/>
      <c r="L19" s="305">
        <f>Мос!C6</f>
        <v>1704</v>
      </c>
      <c r="M19" s="383">
        <f>Мос!D6</f>
        <v>1630.09545</v>
      </c>
      <c r="N19" s="298">
        <f t="shared" si="20"/>
        <v>95.662878521126757</v>
      </c>
      <c r="O19" s="291">
        <f t="shared" si="4"/>
        <v>960.31</v>
      </c>
      <c r="P19" s="291">
        <f t="shared" si="5"/>
        <v>1017.0985900000002</v>
      </c>
      <c r="Q19" s="298"/>
      <c r="R19" s="298">
        <f>Мос!C8</f>
        <v>420.89600000000002</v>
      </c>
      <c r="S19" s="298">
        <f>Мос!D8</f>
        <v>509.87867</v>
      </c>
      <c r="T19" s="298">
        <f t="shared" si="21"/>
        <v>121.14124866950505</v>
      </c>
      <c r="U19" s="298">
        <f>Мос!C9</f>
        <v>3.4409999999999998</v>
      </c>
      <c r="V19" s="298">
        <f>Мос!D9</f>
        <v>2.7541500000000001</v>
      </c>
      <c r="W19" s="298">
        <f t="shared" si="22"/>
        <v>80.039232781168266</v>
      </c>
      <c r="X19" s="298">
        <f>Мос!C10</f>
        <v>535.97299999999996</v>
      </c>
      <c r="Y19" s="298">
        <f>Мос!D10</f>
        <v>562.96364000000005</v>
      </c>
      <c r="Z19" s="298">
        <f t="shared" si="23"/>
        <v>105.03582083425846</v>
      </c>
      <c r="AA19" s="298">
        <f>Мос!C11</f>
        <v>0</v>
      </c>
      <c r="AB19" s="309">
        <f>Мос!D11</f>
        <v>-58.497869999999999</v>
      </c>
      <c r="AC19" s="298" t="e">
        <f t="shared" si="24"/>
        <v>#DIV/0!</v>
      </c>
      <c r="AD19" s="305">
        <f>Мос!C13</f>
        <v>60</v>
      </c>
      <c r="AE19" s="305">
        <f>Мос!D13</f>
        <v>58.41</v>
      </c>
      <c r="AF19" s="298">
        <f t="shared" si="25"/>
        <v>97.35</v>
      </c>
      <c r="AG19" s="305">
        <f>Мос!C15</f>
        <v>999</v>
      </c>
      <c r="AH19" s="297">
        <f>Мос!D15</f>
        <v>581.25049000000001</v>
      </c>
      <c r="AI19" s="298">
        <f t="shared" si="26"/>
        <v>58.183232232232228</v>
      </c>
      <c r="AJ19" s="305">
        <f>Мос!C16</f>
        <v>1890.09258</v>
      </c>
      <c r="AK19" s="305">
        <f>Мос!D16</f>
        <v>1943.6411900000001</v>
      </c>
      <c r="AL19" s="298">
        <f t="shared" si="6"/>
        <v>102.83312101040045</v>
      </c>
      <c r="AM19" s="298">
        <f>Мос!C18</f>
        <v>8</v>
      </c>
      <c r="AN19" s="298">
        <f>Мос!D18</f>
        <v>3.7</v>
      </c>
      <c r="AO19" s="298">
        <f t="shared" si="27"/>
        <v>46.25</v>
      </c>
      <c r="AP19" s="298"/>
      <c r="AQ19" s="298"/>
      <c r="AR19" s="298" t="e">
        <f t="shared" si="7"/>
        <v>#DIV/0!</v>
      </c>
      <c r="AS19" s="305">
        <f>Мос!C27</f>
        <v>0</v>
      </c>
      <c r="AT19" s="305">
        <v>0</v>
      </c>
      <c r="AU19" s="298" t="e">
        <f t="shared" si="8"/>
        <v>#DIV/0!</v>
      </c>
      <c r="AV19" s="305">
        <v>0</v>
      </c>
      <c r="AW19" s="306">
        <f>Мос!D27</f>
        <v>27.3</v>
      </c>
      <c r="AX19" s="298" t="e">
        <f t="shared" si="28"/>
        <v>#DIV/0!</v>
      </c>
      <c r="AY19" s="305">
        <f>Мос!C26</f>
        <v>0</v>
      </c>
      <c r="AZ19" s="306">
        <f>Мос!D28</f>
        <v>0</v>
      </c>
      <c r="BA19" s="298" t="e">
        <f t="shared" si="29"/>
        <v>#DIV/0!</v>
      </c>
      <c r="BB19" s="305"/>
      <c r="BC19" s="305"/>
      <c r="BD19" s="298" t="e">
        <f t="shared" si="30"/>
        <v>#DIV/0!</v>
      </c>
      <c r="BE19" s="298">
        <f>Мос!C30</f>
        <v>0</v>
      </c>
      <c r="BF19" s="301">
        <f>Мос!D30</f>
        <v>0.39237</v>
      </c>
      <c r="BG19" s="298" t="e">
        <f t="shared" si="31"/>
        <v>#DIV/0!</v>
      </c>
      <c r="BH19" s="298"/>
      <c r="BI19" s="298"/>
      <c r="BJ19" s="298"/>
      <c r="BK19" s="298">
        <f>SUM(Мос!C31)</f>
        <v>1366.24</v>
      </c>
      <c r="BL19" s="298">
        <f>Мос!D31</f>
        <v>1366.24</v>
      </c>
      <c r="BM19" s="298">
        <f t="shared" si="32"/>
        <v>100</v>
      </c>
      <c r="BN19" s="298"/>
      <c r="BO19" s="298"/>
      <c r="BP19" s="298" t="e">
        <f t="shared" si="33"/>
        <v>#DIV/0!</v>
      </c>
      <c r="BQ19" s="298"/>
      <c r="BR19" s="298"/>
      <c r="BS19" s="298"/>
      <c r="BT19" s="298">
        <f>Мос!C34</f>
        <v>0</v>
      </c>
      <c r="BU19" s="298">
        <f>Мос!D35</f>
        <v>10.480639999999999</v>
      </c>
      <c r="BV19" s="291" t="e">
        <f t="shared" si="34"/>
        <v>#DIV/0!</v>
      </c>
      <c r="BW19" s="298">
        <f>Мос!C36</f>
        <v>900</v>
      </c>
      <c r="BX19" s="298">
        <f>Мос!D36</f>
        <v>957.61023</v>
      </c>
      <c r="BY19" s="298">
        <f t="shared" si="35"/>
        <v>106.40113666666666</v>
      </c>
      <c r="BZ19" s="298"/>
      <c r="CA19" s="298"/>
      <c r="CB19" s="307" t="e">
        <f t="shared" si="36"/>
        <v>#DIV/0!</v>
      </c>
      <c r="CC19" s="307"/>
      <c r="CD19" s="307"/>
      <c r="CE19" s="307" t="e">
        <f t="shared" si="37"/>
        <v>#DIV/0!</v>
      </c>
      <c r="CF19" s="305">
        <f t="shared" si="38"/>
        <v>14862.764200000001</v>
      </c>
      <c r="CG19" s="305">
        <f t="shared" si="39"/>
        <v>14746.343390000002</v>
      </c>
      <c r="CH19" s="298">
        <f t="shared" si="58"/>
        <v>99.216694765298115</v>
      </c>
      <c r="CI19" s="298">
        <f>SUM(Мос!C41)</f>
        <v>1479.2</v>
      </c>
      <c r="CJ19" s="298">
        <f>SUM(Мос!D41)</f>
        <v>1479.2</v>
      </c>
      <c r="CK19" s="298">
        <f>CJ19/CI19*100</f>
        <v>100</v>
      </c>
      <c r="CL19" s="298">
        <f>Мос!C42</f>
        <v>0</v>
      </c>
      <c r="CM19" s="389">
        <f>Мос!D42</f>
        <v>0</v>
      </c>
      <c r="CN19" s="298" t="e">
        <f t="shared" si="41"/>
        <v>#DIV/0!</v>
      </c>
      <c r="CO19" s="298">
        <f>Мос!C43</f>
        <v>9585.9362700000001</v>
      </c>
      <c r="CP19" s="298">
        <f>Мос!D43</f>
        <v>9480.7693099999997</v>
      </c>
      <c r="CQ19" s="298">
        <f t="shared" si="9"/>
        <v>98.902903617989523</v>
      </c>
      <c r="CR19" s="298">
        <f>Мос!C45</f>
        <v>100.99429000000001</v>
      </c>
      <c r="CS19" s="298">
        <f>Мос!D45</f>
        <v>100.99429000000001</v>
      </c>
      <c r="CT19" s="298">
        <f t="shared" si="10"/>
        <v>100</v>
      </c>
      <c r="CU19" s="298">
        <f>Мос!C46</f>
        <v>3696.63364</v>
      </c>
      <c r="CV19" s="298">
        <f>Мос!D46</f>
        <v>3685.37979</v>
      </c>
      <c r="CW19" s="291">
        <f t="shared" si="42"/>
        <v>99.695564908617769</v>
      </c>
      <c r="CX19" s="309">
        <f>Мос!C51</f>
        <v>0</v>
      </c>
      <c r="CY19" s="298">
        <f>Мос!D51</f>
        <v>0</v>
      </c>
      <c r="CZ19" s="298" t="e">
        <f t="shared" si="11"/>
        <v>#DIV/0!</v>
      </c>
      <c r="DA19" s="298"/>
      <c r="DB19" s="298"/>
      <c r="DC19" s="298"/>
      <c r="DD19" s="305"/>
      <c r="DE19" s="305"/>
      <c r="DF19" s="298" t="e">
        <f t="shared" si="43"/>
        <v>#DIV/0!</v>
      </c>
      <c r="DG19" s="298"/>
      <c r="DH19" s="298"/>
      <c r="DI19" s="298"/>
      <c r="DJ19" s="298"/>
      <c r="DK19" s="298"/>
      <c r="DL19" s="298"/>
      <c r="DM19" s="300">
        <f t="shared" si="44"/>
        <v>23503.717489999999</v>
      </c>
      <c r="DN19" s="300">
        <f t="shared" si="44"/>
        <v>22321.863880000001</v>
      </c>
      <c r="DO19" s="298">
        <f t="shared" si="45"/>
        <v>94.971631145146134</v>
      </c>
      <c r="DP19" s="305">
        <f t="shared" si="46"/>
        <v>2831.9647500000001</v>
      </c>
      <c r="DQ19" s="305">
        <f t="shared" si="46"/>
        <v>2787.7168799999999</v>
      </c>
      <c r="DR19" s="298">
        <f t="shared" si="47"/>
        <v>98.437555764068037</v>
      </c>
      <c r="DS19" s="298">
        <f>Мос!C59</f>
        <v>2660.6980800000001</v>
      </c>
      <c r="DT19" s="298">
        <f>Мос!D59</f>
        <v>2617.45021</v>
      </c>
      <c r="DU19" s="298">
        <f t="shared" si="48"/>
        <v>98.374566797898382</v>
      </c>
      <c r="DV19" s="298">
        <f>Мос!C62</f>
        <v>0</v>
      </c>
      <c r="DW19" s="298">
        <f>Мос!D62</f>
        <v>0</v>
      </c>
      <c r="DX19" s="298" t="e">
        <f t="shared" si="49"/>
        <v>#DIV/0!</v>
      </c>
      <c r="DY19" s="298">
        <f>Мос!C63</f>
        <v>1</v>
      </c>
      <c r="DZ19" s="298">
        <f>Мос!D63</f>
        <v>0</v>
      </c>
      <c r="EA19" s="298">
        <f t="shared" si="50"/>
        <v>0</v>
      </c>
      <c r="EB19" s="298">
        <f>Мос!C64</f>
        <v>170.26667</v>
      </c>
      <c r="EC19" s="298">
        <f>Мос!D64</f>
        <v>170.26667</v>
      </c>
      <c r="ED19" s="298">
        <f t="shared" si="51"/>
        <v>100</v>
      </c>
      <c r="EE19" s="298">
        <f>Мос!C66</f>
        <v>100.99429000000001</v>
      </c>
      <c r="EF19" s="298">
        <f>Мос!D66</f>
        <v>100.99429000000001</v>
      </c>
      <c r="EG19" s="298">
        <f t="shared" si="52"/>
        <v>100</v>
      </c>
      <c r="EH19" s="298">
        <f>Мос!C67</f>
        <v>10.5</v>
      </c>
      <c r="EI19" s="298">
        <f>Мос!D67</f>
        <v>8</v>
      </c>
      <c r="EJ19" s="298">
        <f t="shared" si="53"/>
        <v>76.19047619047619</v>
      </c>
      <c r="EK19" s="305">
        <f>Мос!C73</f>
        <v>4577.6575700000003</v>
      </c>
      <c r="EL19" s="305">
        <f>Мос!D73</f>
        <v>4574.0727299999999</v>
      </c>
      <c r="EM19" s="298">
        <f t="shared" si="54"/>
        <v>99.92168833196493</v>
      </c>
      <c r="EN19" s="305">
        <f>Мос!C78</f>
        <v>14680.54888</v>
      </c>
      <c r="EO19" s="305">
        <f>Мос!D78</f>
        <v>14467.794980000001</v>
      </c>
      <c r="EP19" s="298">
        <f t="shared" si="55"/>
        <v>98.550776937980544</v>
      </c>
      <c r="EQ19" s="305">
        <f>Мос!C83</f>
        <v>1263.0519999999999</v>
      </c>
      <c r="ER19" s="310">
        <f>Мос!D83</f>
        <v>344.28500000000003</v>
      </c>
      <c r="ES19" s="298">
        <f t="shared" si="12"/>
        <v>27.258180977505287</v>
      </c>
      <c r="ET19" s="298">
        <f>Мос!C88</f>
        <v>4</v>
      </c>
      <c r="EU19" s="298">
        <f>Мос!D88</f>
        <v>4</v>
      </c>
      <c r="EV19" s="298">
        <f t="shared" si="13"/>
        <v>100</v>
      </c>
      <c r="EW19" s="311">
        <f>Мос!C93</f>
        <v>35</v>
      </c>
      <c r="EX19" s="311">
        <f>Мос!D93</f>
        <v>35</v>
      </c>
      <c r="EY19" s="298">
        <f t="shared" si="56"/>
        <v>100</v>
      </c>
      <c r="EZ19" s="298">
        <f>Мос!C99</f>
        <v>0</v>
      </c>
      <c r="FA19" s="298">
        <f>Мос!D99</f>
        <v>0</v>
      </c>
      <c r="FB19" s="298" t="e">
        <f t="shared" si="57"/>
        <v>#DIV/0!</v>
      </c>
      <c r="FC19" s="419">
        <f t="shared" si="14"/>
        <v>-753.31070999999793</v>
      </c>
      <c r="FD19" s="420">
        <f t="shared" si="15"/>
        <v>20.698469999999361</v>
      </c>
      <c r="FE19" s="298">
        <f t="shared" si="59"/>
        <v>-2.7476670283898419</v>
      </c>
      <c r="FF19" s="248"/>
      <c r="FG19" s="249"/>
      <c r="FI19" s="249"/>
    </row>
    <row r="20" spans="1:176" s="157" customFormat="1" ht="24.75" customHeight="1">
      <c r="A20" s="331">
        <v>7</v>
      </c>
      <c r="B20" s="333" t="s">
        <v>288</v>
      </c>
      <c r="C20" s="289">
        <f t="shared" si="16"/>
        <v>14425.71789</v>
      </c>
      <c r="D20" s="290">
        <f t="shared" si="0"/>
        <v>15213.79538</v>
      </c>
      <c r="E20" s="298">
        <f t="shared" si="1"/>
        <v>105.46300361624499</v>
      </c>
      <c r="F20" s="292">
        <f t="shared" si="17"/>
        <v>3258.4828500000003</v>
      </c>
      <c r="G20" s="292">
        <f t="shared" si="3"/>
        <v>4301.8335399999996</v>
      </c>
      <c r="H20" s="298">
        <f t="shared" si="18"/>
        <v>132.01952374860585</v>
      </c>
      <c r="I20" s="291">
        <f t="shared" si="19"/>
        <v>2301.8199999999997</v>
      </c>
      <c r="J20" s="298"/>
      <c r="K20" s="298"/>
      <c r="L20" s="313">
        <f>Ори!C6</f>
        <v>273</v>
      </c>
      <c r="M20" s="382">
        <f>Ори!D6</f>
        <v>323.16827000000001</v>
      </c>
      <c r="N20" s="298">
        <f t="shared" si="20"/>
        <v>118.37665567765568</v>
      </c>
      <c r="O20" s="291">
        <f t="shared" si="4"/>
        <v>550.81999999999994</v>
      </c>
      <c r="P20" s="291">
        <f t="shared" si="5"/>
        <v>651.2116299999999</v>
      </c>
      <c r="Q20" s="298"/>
      <c r="R20" s="298">
        <f>Ори!C8</f>
        <v>205.45599999999999</v>
      </c>
      <c r="S20" s="298">
        <f>Ори!D8</f>
        <v>326.45697999999999</v>
      </c>
      <c r="T20" s="291">
        <f t="shared" si="21"/>
        <v>158.89386535316567</v>
      </c>
      <c r="U20" s="291">
        <f>Ори!C9</f>
        <v>2.2029999999999998</v>
      </c>
      <c r="V20" s="291">
        <f>Ори!D9</f>
        <v>1.7633799999999999</v>
      </c>
      <c r="W20" s="291">
        <f t="shared" si="22"/>
        <v>80.044484793463468</v>
      </c>
      <c r="X20" s="291">
        <f>Ори!C10</f>
        <v>343.161</v>
      </c>
      <c r="Y20" s="291">
        <f>Ори!D10</f>
        <v>360.44537000000003</v>
      </c>
      <c r="Z20" s="291">
        <f t="shared" si="23"/>
        <v>105.03681070984175</v>
      </c>
      <c r="AA20" s="291">
        <f>Ори!C11</f>
        <v>0</v>
      </c>
      <c r="AB20" s="295">
        <f>Ори!D11</f>
        <v>-37.454099999999997</v>
      </c>
      <c r="AC20" s="291" t="e">
        <f t="shared" si="24"/>
        <v>#DIV/0!</v>
      </c>
      <c r="AD20" s="305">
        <f>Ори!C13</f>
        <v>10</v>
      </c>
      <c r="AE20" s="305">
        <f>Ори!D13</f>
        <v>3.70086</v>
      </c>
      <c r="AF20" s="298">
        <f t="shared" si="25"/>
        <v>37.008600000000001</v>
      </c>
      <c r="AG20" s="305">
        <f>Ори!C15</f>
        <v>360</v>
      </c>
      <c r="AH20" s="297">
        <f>Ори!D15</f>
        <v>371.22931</v>
      </c>
      <c r="AI20" s="298">
        <f t="shared" si="26"/>
        <v>103.11925277777777</v>
      </c>
      <c r="AJ20" s="305">
        <f>Ори!C16</f>
        <v>1100</v>
      </c>
      <c r="AK20" s="305">
        <f>Ори!D16</f>
        <v>1216.38869</v>
      </c>
      <c r="AL20" s="298">
        <f t="shared" si="6"/>
        <v>110.58079000000001</v>
      </c>
      <c r="AM20" s="298">
        <f>Ори!C18</f>
        <v>8</v>
      </c>
      <c r="AN20" s="298">
        <f>Ори!D18</f>
        <v>4.84</v>
      </c>
      <c r="AO20" s="298">
        <f t="shared" si="27"/>
        <v>60.5</v>
      </c>
      <c r="AP20" s="298"/>
      <c r="AQ20" s="298"/>
      <c r="AR20" s="298" t="e">
        <f t="shared" si="7"/>
        <v>#DIV/0!</v>
      </c>
      <c r="AS20" s="305">
        <v>0</v>
      </c>
      <c r="AT20" s="305">
        <v>0</v>
      </c>
      <c r="AU20" s="298" t="e">
        <f t="shared" si="8"/>
        <v>#DIV/0!</v>
      </c>
      <c r="AV20" s="305">
        <f>Ори!C27</f>
        <v>100</v>
      </c>
      <c r="AW20" s="306">
        <f>Ори!D27</f>
        <v>149.25879</v>
      </c>
      <c r="AX20" s="298">
        <f t="shared" si="28"/>
        <v>149.25879</v>
      </c>
      <c r="AY20" s="300">
        <f>Ори!C28</f>
        <v>30</v>
      </c>
      <c r="AZ20" s="306">
        <f>Ори!D28</f>
        <v>54.000749999999996</v>
      </c>
      <c r="BA20" s="298">
        <f t="shared" si="29"/>
        <v>180.0025</v>
      </c>
      <c r="BB20" s="305"/>
      <c r="BC20" s="305"/>
      <c r="BD20" s="298" t="e">
        <f t="shared" si="30"/>
        <v>#DIV/0!</v>
      </c>
      <c r="BE20" s="298">
        <f>Ори!C31</f>
        <v>50</v>
      </c>
      <c r="BF20" s="301">
        <f>Ори!D31</f>
        <v>63.020650000000003</v>
      </c>
      <c r="BG20" s="298">
        <f t="shared" si="31"/>
        <v>126.04130000000001</v>
      </c>
      <c r="BH20" s="298"/>
      <c r="BI20" s="298"/>
      <c r="BJ20" s="298"/>
      <c r="BK20" s="298">
        <f>Ори!C34</f>
        <v>0</v>
      </c>
      <c r="BL20" s="298">
        <f>SUM(Ори!D32)</f>
        <v>97.840500000000006</v>
      </c>
      <c r="BM20" s="298" t="e">
        <f t="shared" si="32"/>
        <v>#DIV/0!</v>
      </c>
      <c r="BN20" s="298"/>
      <c r="BO20" s="298"/>
      <c r="BP20" s="298" t="e">
        <f t="shared" si="33"/>
        <v>#DIV/0!</v>
      </c>
      <c r="BQ20" s="298"/>
      <c r="BR20" s="298"/>
      <c r="BS20" s="298"/>
      <c r="BT20" s="298">
        <f>Ори!C36</f>
        <v>0</v>
      </c>
      <c r="BU20" s="298">
        <f>Ори!D35</f>
        <v>218.01411999999999</v>
      </c>
      <c r="BV20" s="291" t="e">
        <f t="shared" si="34"/>
        <v>#DIV/0!</v>
      </c>
      <c r="BW20" s="298">
        <f>Ори!C37</f>
        <v>776.66285000000005</v>
      </c>
      <c r="BX20" s="298">
        <f>Ори!D37</f>
        <v>1149.1599699999999</v>
      </c>
      <c r="BY20" s="298">
        <f t="shared" si="35"/>
        <v>147.9612382644541</v>
      </c>
      <c r="BZ20" s="298"/>
      <c r="CA20" s="298"/>
      <c r="CB20" s="307" t="e">
        <f t="shared" si="36"/>
        <v>#DIV/0!</v>
      </c>
      <c r="CC20" s="307"/>
      <c r="CD20" s="307"/>
      <c r="CE20" s="307" t="e">
        <f t="shared" si="37"/>
        <v>#DIV/0!</v>
      </c>
      <c r="CF20" s="296">
        <f t="shared" si="38"/>
        <v>11167.23504</v>
      </c>
      <c r="CG20" s="296">
        <f t="shared" si="39"/>
        <v>10911.96184</v>
      </c>
      <c r="CH20" s="298">
        <f t="shared" si="58"/>
        <v>97.714087694172875</v>
      </c>
      <c r="CI20" s="298">
        <f>Ори!C42</f>
        <v>3478.3</v>
      </c>
      <c r="CJ20" s="298">
        <f>Ори!D42</f>
        <v>3478.3</v>
      </c>
      <c r="CK20" s="298">
        <f t="shared" si="40"/>
        <v>100</v>
      </c>
      <c r="CL20" s="298">
        <f>Ори!C43</f>
        <v>0</v>
      </c>
      <c r="CM20" s="389">
        <f>Ори!D43</f>
        <v>0</v>
      </c>
      <c r="CN20" s="298" t="e">
        <f t="shared" si="41"/>
        <v>#DIV/0!</v>
      </c>
      <c r="CO20" s="298">
        <f>Ори!C44</f>
        <v>5605.0820800000001</v>
      </c>
      <c r="CP20" s="298">
        <f>Ори!D44</f>
        <v>5434.8999400000002</v>
      </c>
      <c r="CQ20" s="298">
        <f t="shared" si="9"/>
        <v>96.963788619487985</v>
      </c>
      <c r="CR20" s="298">
        <f>Ори!C46</f>
        <v>278.29858999999999</v>
      </c>
      <c r="CS20" s="298">
        <f>Ори!D46</f>
        <v>278.29858999999999</v>
      </c>
      <c r="CT20" s="298">
        <f t="shared" si="10"/>
        <v>100</v>
      </c>
      <c r="CU20" s="298">
        <f>Ори!C47</f>
        <v>1805.5543700000001</v>
      </c>
      <c r="CV20" s="298">
        <f>Ори!D47</f>
        <v>1720.4633100000001</v>
      </c>
      <c r="CW20" s="291">
        <f t="shared" si="42"/>
        <v>95.287261274774011</v>
      </c>
      <c r="CX20" s="309">
        <f>Ори!C48</f>
        <v>0</v>
      </c>
      <c r="CY20" s="298">
        <f>Ори!D48</f>
        <v>0</v>
      </c>
      <c r="CZ20" s="298" t="e">
        <f t="shared" si="11"/>
        <v>#DIV/0!</v>
      </c>
      <c r="DA20" s="298"/>
      <c r="DB20" s="298"/>
      <c r="DC20" s="298"/>
      <c r="DD20" s="305"/>
      <c r="DE20" s="305"/>
      <c r="DF20" s="298" t="e">
        <f t="shared" si="43"/>
        <v>#DIV/0!</v>
      </c>
      <c r="DG20" s="298"/>
      <c r="DH20" s="298"/>
      <c r="DI20" s="298"/>
      <c r="DJ20" s="298"/>
      <c r="DK20" s="298"/>
      <c r="DL20" s="298"/>
      <c r="DM20" s="300">
        <f t="shared" si="44"/>
        <v>14735.899149999999</v>
      </c>
      <c r="DN20" s="300">
        <f t="shared" si="44"/>
        <v>13577.253279999999</v>
      </c>
      <c r="DO20" s="298">
        <f t="shared" si="45"/>
        <v>92.137257060421717</v>
      </c>
      <c r="DP20" s="305">
        <f t="shared" si="46"/>
        <v>1880.068</v>
      </c>
      <c r="DQ20" s="305">
        <f t="shared" si="46"/>
        <v>1734.7407799999999</v>
      </c>
      <c r="DR20" s="298">
        <f t="shared" si="47"/>
        <v>92.270108315231141</v>
      </c>
      <c r="DS20" s="298">
        <f>Ори!C59</f>
        <v>1853.566</v>
      </c>
      <c r="DT20" s="298">
        <f>Ори!D59</f>
        <v>1718.2387799999999</v>
      </c>
      <c r="DU20" s="298">
        <f t="shared" si="48"/>
        <v>92.699088136057725</v>
      </c>
      <c r="DV20" s="298">
        <f>Ори!C62</f>
        <v>0</v>
      </c>
      <c r="DW20" s="298">
        <f>Ори!D62</f>
        <v>0</v>
      </c>
      <c r="DX20" s="298" t="e">
        <f t="shared" si="49"/>
        <v>#DIV/0!</v>
      </c>
      <c r="DY20" s="298">
        <f>Ори!C63</f>
        <v>10</v>
      </c>
      <c r="DZ20" s="298">
        <f>Ори!D63</f>
        <v>0</v>
      </c>
      <c r="EA20" s="298">
        <f t="shared" si="50"/>
        <v>0</v>
      </c>
      <c r="EB20" s="298">
        <f>Ори!C64</f>
        <v>16.501999999999999</v>
      </c>
      <c r="EC20" s="298">
        <f>Ори!D64</f>
        <v>16.501999999999999</v>
      </c>
      <c r="ED20" s="298">
        <f t="shared" si="51"/>
        <v>100</v>
      </c>
      <c r="EE20" s="298">
        <f>Ори!C66</f>
        <v>264.00599</v>
      </c>
      <c r="EF20" s="298">
        <f>Ори!D66</f>
        <v>264.00599</v>
      </c>
      <c r="EG20" s="298">
        <f t="shared" si="52"/>
        <v>100</v>
      </c>
      <c r="EH20" s="298">
        <f>Ори!C67</f>
        <v>18.5</v>
      </c>
      <c r="EI20" s="298">
        <f>Ори!D67</f>
        <v>11.561340000000001</v>
      </c>
      <c r="EJ20" s="298">
        <f t="shared" si="53"/>
        <v>62.493729729729743</v>
      </c>
      <c r="EK20" s="305">
        <f>Ори!C73</f>
        <v>7933.1311699999997</v>
      </c>
      <c r="EL20" s="305">
        <f>Ори!D73</f>
        <v>7505.4548999999997</v>
      </c>
      <c r="EM20" s="298">
        <f t="shared" si="54"/>
        <v>94.608985269053605</v>
      </c>
      <c r="EN20" s="305">
        <f>Ори!C78</f>
        <v>2777.0939900000003</v>
      </c>
      <c r="EO20" s="305">
        <f>Ори!D78</f>
        <v>2203.6188700000002</v>
      </c>
      <c r="EP20" s="298">
        <f t="shared" si="55"/>
        <v>79.349812355468757</v>
      </c>
      <c r="EQ20" s="305">
        <f>Ори!C83</f>
        <v>1819.1</v>
      </c>
      <c r="ER20" s="310">
        <f>Ори!D83</f>
        <v>1813.8714</v>
      </c>
      <c r="ES20" s="298">
        <f t="shared" si="12"/>
        <v>99.712572151063711</v>
      </c>
      <c r="ET20" s="298">
        <f>Ори!C85</f>
        <v>0</v>
      </c>
      <c r="EU20" s="298">
        <f>Ори!D85</f>
        <v>0</v>
      </c>
      <c r="EV20" s="298" t="e">
        <f t="shared" si="13"/>
        <v>#DIV/0!</v>
      </c>
      <c r="EW20" s="311">
        <f>Ори!C90</f>
        <v>44</v>
      </c>
      <c r="EX20" s="311">
        <f>Ори!D90</f>
        <v>44</v>
      </c>
      <c r="EY20" s="298">
        <f t="shared" si="56"/>
        <v>100</v>
      </c>
      <c r="EZ20" s="298">
        <f>Ори!C96</f>
        <v>0</v>
      </c>
      <c r="FA20" s="298">
        <f>Ори!D96</f>
        <v>0</v>
      </c>
      <c r="FB20" s="291" t="e">
        <f t="shared" si="57"/>
        <v>#DIV/0!</v>
      </c>
      <c r="FC20" s="418">
        <f t="shared" si="14"/>
        <v>-310.18125999999938</v>
      </c>
      <c r="FD20" s="418">
        <f t="shared" si="15"/>
        <v>1636.5421000000006</v>
      </c>
      <c r="FE20" s="291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1">
        <v>8</v>
      </c>
      <c r="B21" s="333" t="s">
        <v>289</v>
      </c>
      <c r="C21" s="289">
        <f t="shared" si="16"/>
        <v>19228.123610000002</v>
      </c>
      <c r="D21" s="290">
        <f t="shared" si="0"/>
        <v>19214.441229999997</v>
      </c>
      <c r="E21" s="298">
        <f t="shared" si="1"/>
        <v>99.928841834608917</v>
      </c>
      <c r="F21" s="292">
        <f t="shared" si="17"/>
        <v>2608.9771700000001</v>
      </c>
      <c r="G21" s="292">
        <f t="shared" si="3"/>
        <v>2622.1947899999996</v>
      </c>
      <c r="H21" s="298">
        <f t="shared" si="18"/>
        <v>100.50662076126942</v>
      </c>
      <c r="I21" s="291">
        <f t="shared" si="19"/>
        <v>1933.92697</v>
      </c>
      <c r="J21" s="298"/>
      <c r="K21" s="298"/>
      <c r="L21" s="305">
        <f>Сят!C6</f>
        <v>162</v>
      </c>
      <c r="M21" s="383">
        <f>Сят!D6</f>
        <v>190.92481000000001</v>
      </c>
      <c r="N21" s="298">
        <f t="shared" si="20"/>
        <v>117.85482098765432</v>
      </c>
      <c r="O21" s="291">
        <f t="shared" si="4"/>
        <v>779.92696999999998</v>
      </c>
      <c r="P21" s="291">
        <f t="shared" si="5"/>
        <v>808.97937999999999</v>
      </c>
      <c r="Q21" s="298"/>
      <c r="R21" s="298">
        <f>Сят!C8</f>
        <v>350.88997000000001</v>
      </c>
      <c r="S21" s="298">
        <f>Сят!D8</f>
        <v>405.54705999999999</v>
      </c>
      <c r="T21" s="291">
        <f t="shared" si="21"/>
        <v>115.57670343213286</v>
      </c>
      <c r="U21" s="291">
        <f>Сят!C9</f>
        <v>2.7370000000000001</v>
      </c>
      <c r="V21" s="291">
        <f>Сят!D9</f>
        <v>2.1905800000000002</v>
      </c>
      <c r="W21" s="291">
        <f t="shared" si="22"/>
        <v>80.03580562659846</v>
      </c>
      <c r="X21" s="291">
        <f>Сят!C10</f>
        <v>426.3</v>
      </c>
      <c r="Y21" s="291">
        <f>Сят!D10</f>
        <v>447.76974999999999</v>
      </c>
      <c r="Z21" s="291">
        <f t="shared" si="23"/>
        <v>105.03630072718741</v>
      </c>
      <c r="AA21" s="291">
        <f>Сят!C11</f>
        <v>0</v>
      </c>
      <c r="AB21" s="295">
        <f>Сят!D11</f>
        <v>-46.528010000000002</v>
      </c>
      <c r="AC21" s="291" t="e">
        <f t="shared" si="24"/>
        <v>#DIV/0!</v>
      </c>
      <c r="AD21" s="305">
        <f>Сят!C13</f>
        <v>30</v>
      </c>
      <c r="AE21" s="305">
        <f>Сят!D13</f>
        <v>2.0487000000000002</v>
      </c>
      <c r="AF21" s="298">
        <f t="shared" si="25"/>
        <v>6.8290000000000006</v>
      </c>
      <c r="AG21" s="305">
        <f>Сят!C15</f>
        <v>198</v>
      </c>
      <c r="AH21" s="297">
        <f>Сят!D15</f>
        <v>199.17413999999999</v>
      </c>
      <c r="AI21" s="298">
        <f t="shared" si="26"/>
        <v>100.593</v>
      </c>
      <c r="AJ21" s="305">
        <f>Сят!C16</f>
        <v>760</v>
      </c>
      <c r="AK21" s="305">
        <f>Сят!D16</f>
        <v>715.00540000000001</v>
      </c>
      <c r="AL21" s="298">
        <f t="shared" si="6"/>
        <v>94.07965789473684</v>
      </c>
      <c r="AM21" s="298">
        <f>Сят!C18</f>
        <v>4</v>
      </c>
      <c r="AN21" s="298">
        <f>Сят!D18</f>
        <v>7.3</v>
      </c>
      <c r="AO21" s="298">
        <f t="shared" si="27"/>
        <v>182.5</v>
      </c>
      <c r="AP21" s="298">
        <f>Сят!C22</f>
        <v>0</v>
      </c>
      <c r="AQ21" s="298">
        <f>Сят!D20</f>
        <v>0</v>
      </c>
      <c r="AR21" s="298" t="e">
        <f t="shared" si="7"/>
        <v>#DIV/0!</v>
      </c>
      <c r="AS21" s="305">
        <v>0</v>
      </c>
      <c r="AT21" s="305">
        <v>0</v>
      </c>
      <c r="AU21" s="298" t="e">
        <f t="shared" si="8"/>
        <v>#DIV/0!</v>
      </c>
      <c r="AV21" s="305">
        <f>Сят!C27</f>
        <v>207.87064000000001</v>
      </c>
      <c r="AW21" s="306">
        <f>Сят!D27</f>
        <v>204.54</v>
      </c>
      <c r="AX21" s="298">
        <f t="shared" si="28"/>
        <v>98.397734283206134</v>
      </c>
      <c r="AY21" s="300">
        <f>Сят!C28</f>
        <v>6</v>
      </c>
      <c r="AZ21" s="306">
        <f>Сят!D28</f>
        <v>6.7737600000000002</v>
      </c>
      <c r="BA21" s="298">
        <f t="shared" si="29"/>
        <v>112.896</v>
      </c>
      <c r="BB21" s="305"/>
      <c r="BC21" s="305"/>
      <c r="BD21" s="298" t="e">
        <f t="shared" si="30"/>
        <v>#DIV/0!</v>
      </c>
      <c r="BE21" s="298">
        <f>Сят!C30</f>
        <v>10</v>
      </c>
      <c r="BF21" s="301">
        <f>Сят!D30</f>
        <v>7.5</v>
      </c>
      <c r="BG21" s="298">
        <f t="shared" si="31"/>
        <v>75</v>
      </c>
      <c r="BH21" s="298"/>
      <c r="BI21" s="298"/>
      <c r="BJ21" s="298"/>
      <c r="BK21" s="298">
        <f>Сят!C31</f>
        <v>13.4</v>
      </c>
      <c r="BL21" s="298">
        <f>SUM(Сят!D31)</f>
        <v>64.994699999999995</v>
      </c>
      <c r="BM21" s="298">
        <f t="shared" si="32"/>
        <v>485.03507462686565</v>
      </c>
      <c r="BN21" s="298"/>
      <c r="BO21" s="298"/>
      <c r="BP21" s="298" t="e">
        <f t="shared" si="33"/>
        <v>#DIV/0!</v>
      </c>
      <c r="BQ21" s="298"/>
      <c r="BR21" s="298"/>
      <c r="BS21" s="298"/>
      <c r="BT21" s="298">
        <f>Сят!C34</f>
        <v>0</v>
      </c>
      <c r="BU21" s="298">
        <f>Сят!D34</f>
        <v>0</v>
      </c>
      <c r="BV21" s="291" t="e">
        <f t="shared" si="34"/>
        <v>#DIV/0!</v>
      </c>
      <c r="BW21" s="298">
        <f>Сят!C36</f>
        <v>437.77956</v>
      </c>
      <c r="BX21" s="298">
        <f>Сят!D36</f>
        <v>414.95389999999998</v>
      </c>
      <c r="BY21" s="298">
        <f t="shared" si="35"/>
        <v>94.786037977652498</v>
      </c>
      <c r="BZ21" s="298"/>
      <c r="CA21" s="298"/>
      <c r="CB21" s="307" t="e">
        <f t="shared" si="36"/>
        <v>#DIV/0!</v>
      </c>
      <c r="CC21" s="307"/>
      <c r="CD21" s="307"/>
      <c r="CE21" s="307" t="e">
        <f t="shared" si="37"/>
        <v>#DIV/0!</v>
      </c>
      <c r="CF21" s="296">
        <f t="shared" si="38"/>
        <v>16619.14644</v>
      </c>
      <c r="CG21" s="296">
        <f t="shared" si="39"/>
        <v>16592.246439999999</v>
      </c>
      <c r="CH21" s="298">
        <f t="shared" si="58"/>
        <v>99.838138498284991</v>
      </c>
      <c r="CI21" s="298">
        <f>Сят!C41</f>
        <v>4849.2</v>
      </c>
      <c r="CJ21" s="298">
        <f>Сят!D41</f>
        <v>4849.2</v>
      </c>
      <c r="CK21" s="298">
        <f t="shared" si="40"/>
        <v>100</v>
      </c>
      <c r="CL21" s="298">
        <f>Сят!C42</f>
        <v>0</v>
      </c>
      <c r="CM21" s="389">
        <f>Сят!D42</f>
        <v>0</v>
      </c>
      <c r="CN21" s="298" t="e">
        <f t="shared" si="41"/>
        <v>#DIV/0!</v>
      </c>
      <c r="CO21" s="298">
        <f>Сят!C43</f>
        <v>10736.637360000001</v>
      </c>
      <c r="CP21" s="298">
        <f>Сят!D43</f>
        <v>10709.737359999999</v>
      </c>
      <c r="CQ21" s="298">
        <f t="shared" si="9"/>
        <v>99.749456006587138</v>
      </c>
      <c r="CR21" s="298">
        <f>Сят!C44</f>
        <v>266.97908999999999</v>
      </c>
      <c r="CS21" s="298">
        <f>Сят!D44</f>
        <v>266.97908999999999</v>
      </c>
      <c r="CT21" s="298">
        <f t="shared" si="10"/>
        <v>100</v>
      </c>
      <c r="CU21" s="298">
        <f>Сят!C48</f>
        <v>766.32998999999995</v>
      </c>
      <c r="CV21" s="298">
        <f>Сят!D48</f>
        <v>766.32998999999995</v>
      </c>
      <c r="CW21" s="291">
        <f t="shared" si="42"/>
        <v>100</v>
      </c>
      <c r="CX21" s="309">
        <f>Сят!C49</f>
        <v>0</v>
      </c>
      <c r="CY21" s="298">
        <f>Сят!D49</f>
        <v>0</v>
      </c>
      <c r="CZ21" s="298" t="e">
        <f t="shared" si="11"/>
        <v>#DIV/0!</v>
      </c>
      <c r="DA21" s="298"/>
      <c r="DB21" s="298">
        <f>Сят!D50</f>
        <v>0</v>
      </c>
      <c r="DC21" s="298"/>
      <c r="DD21" s="305"/>
      <c r="DE21" s="305"/>
      <c r="DF21" s="298" t="e">
        <f t="shared" si="43"/>
        <v>#DIV/0!</v>
      </c>
      <c r="DG21" s="298"/>
      <c r="DH21" s="298"/>
      <c r="DI21" s="298"/>
      <c r="DJ21" s="298"/>
      <c r="DK21" s="298"/>
      <c r="DL21" s="298"/>
      <c r="DM21" s="300">
        <f t="shared" si="44"/>
        <v>19887.452969999998</v>
      </c>
      <c r="DN21" s="300">
        <f t="shared" si="44"/>
        <v>19383.764020000002</v>
      </c>
      <c r="DO21" s="298">
        <f t="shared" si="45"/>
        <v>97.467302873023485</v>
      </c>
      <c r="DP21" s="305">
        <f t="shared" si="46"/>
        <v>1924.64084</v>
      </c>
      <c r="DQ21" s="305">
        <f>Сят!D56</f>
        <v>1770.5265400000001</v>
      </c>
      <c r="DR21" s="298">
        <f t="shared" si="47"/>
        <v>91.992568338100938</v>
      </c>
      <c r="DS21" s="298">
        <f>Сят!C58</f>
        <v>1830.51</v>
      </c>
      <c r="DT21" s="298">
        <f>Сят!D58</f>
        <v>1756.3957</v>
      </c>
      <c r="DU21" s="298">
        <f t="shared" si="48"/>
        <v>95.951166614768567</v>
      </c>
      <c r="DV21" s="298">
        <f>Сят!C61</f>
        <v>0</v>
      </c>
      <c r="DW21" s="298">
        <f>Сят!D61</f>
        <v>0</v>
      </c>
      <c r="DX21" s="298" t="e">
        <f t="shared" si="49"/>
        <v>#DIV/0!</v>
      </c>
      <c r="DY21" s="298">
        <f>Сят!C62</f>
        <v>10</v>
      </c>
      <c r="DZ21" s="298">
        <f>Сят!D62</f>
        <v>0</v>
      </c>
      <c r="EA21" s="298">
        <f t="shared" si="50"/>
        <v>0</v>
      </c>
      <c r="EB21" s="298">
        <f>Сят!C63</f>
        <v>84.130840000000006</v>
      </c>
      <c r="EC21" s="298">
        <f>Сят!D63</f>
        <v>14.130839999999999</v>
      </c>
      <c r="ED21" s="298">
        <f t="shared" si="51"/>
        <v>16.796266386975333</v>
      </c>
      <c r="EE21" s="298">
        <f>Сят!C65</f>
        <v>266.97908999999999</v>
      </c>
      <c r="EF21" s="298">
        <f>Сят!D65</f>
        <v>266.97908999999999</v>
      </c>
      <c r="EG21" s="298">
        <f t="shared" si="52"/>
        <v>100</v>
      </c>
      <c r="EH21" s="298">
        <f>Сят!C66</f>
        <v>12.5</v>
      </c>
      <c r="EI21" s="298">
        <f>Сят!D66</f>
        <v>11.87134</v>
      </c>
      <c r="EJ21" s="298">
        <f t="shared" si="53"/>
        <v>94.97072</v>
      </c>
      <c r="EK21" s="305">
        <f>Сят!C72</f>
        <v>6575.8638799999999</v>
      </c>
      <c r="EL21" s="305">
        <f>Сят!D72</f>
        <v>6540.8638700000001</v>
      </c>
      <c r="EM21" s="298">
        <f t="shared" si="54"/>
        <v>99.46775038780153</v>
      </c>
      <c r="EN21" s="305">
        <f>Сят!C77</f>
        <v>1271.33916</v>
      </c>
      <c r="EO21" s="305">
        <f>Сят!D77</f>
        <v>1020.83318</v>
      </c>
      <c r="EP21" s="298">
        <f t="shared" si="55"/>
        <v>80.295896808527473</v>
      </c>
      <c r="EQ21" s="305">
        <f>Сят!C81</f>
        <v>9821.1299999999992</v>
      </c>
      <c r="ER21" s="310">
        <f>Сят!D81</f>
        <v>9760.19</v>
      </c>
      <c r="ES21" s="298">
        <f t="shared" si="12"/>
        <v>99.379501136834563</v>
      </c>
      <c r="ET21" s="298">
        <f>Сят!C83</f>
        <v>0</v>
      </c>
      <c r="EU21" s="298">
        <f>Сят!D83</f>
        <v>0</v>
      </c>
      <c r="EV21" s="298" t="e">
        <f t="shared" si="13"/>
        <v>#DIV/0!</v>
      </c>
      <c r="EW21" s="311">
        <f>Сят!C88</f>
        <v>15</v>
      </c>
      <c r="EX21" s="311">
        <f>Сят!D88</f>
        <v>12.5</v>
      </c>
      <c r="EY21" s="298">
        <f t="shared" si="56"/>
        <v>83.333333333333343</v>
      </c>
      <c r="EZ21" s="298">
        <f>Сят!C94</f>
        <v>0</v>
      </c>
      <c r="FA21" s="298">
        <f>Сят!D94</f>
        <v>0</v>
      </c>
      <c r="FB21" s="291" t="e">
        <f t="shared" si="57"/>
        <v>#DIV/0!</v>
      </c>
      <c r="FC21" s="418">
        <f t="shared" si="14"/>
        <v>-659.32935999999609</v>
      </c>
      <c r="FD21" s="418">
        <f t="shared" si="15"/>
        <v>-169.32279000000563</v>
      </c>
      <c r="FE21" s="291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4">
        <v>9</v>
      </c>
      <c r="B22" s="335" t="s">
        <v>290</v>
      </c>
      <c r="C22" s="314">
        <f>F22+CF22</f>
        <v>11326.064779999999</v>
      </c>
      <c r="D22" s="315">
        <f t="shared" si="0"/>
        <v>12009.552879999999</v>
      </c>
      <c r="E22" s="301">
        <f t="shared" si="1"/>
        <v>106.0346476316022</v>
      </c>
      <c r="F22" s="292">
        <f t="shared" si="17"/>
        <v>2874.0152000000003</v>
      </c>
      <c r="G22" s="316">
        <f t="shared" si="3"/>
        <v>3557.53586</v>
      </c>
      <c r="H22" s="301">
        <f t="shared" si="18"/>
        <v>123.78277818433247</v>
      </c>
      <c r="I22" s="291">
        <f t="shared" si="19"/>
        <v>1837.2266399999999</v>
      </c>
      <c r="J22" s="301"/>
      <c r="K22" s="301"/>
      <c r="L22" s="300">
        <f>Тор!C6</f>
        <v>159</v>
      </c>
      <c r="M22" s="383">
        <f>Тор!D6</f>
        <v>173.74345</v>
      </c>
      <c r="N22" s="301">
        <f t="shared" si="20"/>
        <v>109.27261006289308</v>
      </c>
      <c r="O22" s="291">
        <f t="shared" si="4"/>
        <v>938.22663999999997</v>
      </c>
      <c r="P22" s="291">
        <f t="shared" si="5"/>
        <v>1084.2337699999998</v>
      </c>
      <c r="Q22" s="301"/>
      <c r="R22" s="301">
        <f>Тор!C8</f>
        <v>363.20564000000002</v>
      </c>
      <c r="S22" s="301">
        <f>Тор!D8</f>
        <v>543.53403000000003</v>
      </c>
      <c r="T22" s="301">
        <f t="shared" si="21"/>
        <v>149.64911613156667</v>
      </c>
      <c r="U22" s="301">
        <f>Тор!C9</f>
        <v>3.6680000000000001</v>
      </c>
      <c r="V22" s="301">
        <f>Тор!D9</f>
        <v>2.9359299999999999</v>
      </c>
      <c r="W22" s="301">
        <f t="shared" si="22"/>
        <v>80.041712104689196</v>
      </c>
      <c r="X22" s="301">
        <f>Тор!C10</f>
        <v>571.35299999999995</v>
      </c>
      <c r="Y22" s="301">
        <f>Тор!D10</f>
        <v>600.12294999999995</v>
      </c>
      <c r="Z22" s="301">
        <f t="shared" si="23"/>
        <v>105.0354071825999</v>
      </c>
      <c r="AA22" s="301">
        <f>Тор!C11</f>
        <v>0</v>
      </c>
      <c r="AB22" s="317">
        <f>Тор!D11</f>
        <v>-62.359139999999996</v>
      </c>
      <c r="AC22" s="301" t="e">
        <f t="shared" si="24"/>
        <v>#DIV/0!</v>
      </c>
      <c r="AD22" s="300">
        <f>Тор!C13</f>
        <v>30</v>
      </c>
      <c r="AE22" s="300">
        <f>Тор!D13</f>
        <v>5.9820000000000002</v>
      </c>
      <c r="AF22" s="301">
        <f t="shared" si="25"/>
        <v>19.939999999999998</v>
      </c>
      <c r="AG22" s="300">
        <f>Тор!C15</f>
        <v>247</v>
      </c>
      <c r="AH22" s="297">
        <f>Тор!D15</f>
        <v>179.51551000000001</v>
      </c>
      <c r="AI22" s="301">
        <f t="shared" si="26"/>
        <v>72.67834412955466</v>
      </c>
      <c r="AJ22" s="300">
        <f>Тор!C16</f>
        <v>455</v>
      </c>
      <c r="AK22" s="300">
        <f>Тор!D16</f>
        <v>427.03435999999999</v>
      </c>
      <c r="AL22" s="301">
        <f t="shared" si="6"/>
        <v>93.85370549450549</v>
      </c>
      <c r="AM22" s="301">
        <f>Тор!C18</f>
        <v>8</v>
      </c>
      <c r="AN22" s="301">
        <f>Тор!D18</f>
        <v>6.1</v>
      </c>
      <c r="AO22" s="301">
        <f t="shared" si="27"/>
        <v>76.25</v>
      </c>
      <c r="AP22" s="301"/>
      <c r="AQ22" s="301">
        <f>Тор!D20</f>
        <v>0</v>
      </c>
      <c r="AR22" s="301" t="e">
        <f t="shared" si="7"/>
        <v>#DIV/0!</v>
      </c>
      <c r="AS22" s="300">
        <v>0</v>
      </c>
      <c r="AT22" s="300">
        <v>0</v>
      </c>
      <c r="AU22" s="301" t="e">
        <f t="shared" si="8"/>
        <v>#DIV/0!</v>
      </c>
      <c r="AV22" s="300">
        <f>Тор!C27</f>
        <v>320</v>
      </c>
      <c r="AW22" s="297">
        <f>Тор!D27</f>
        <v>488.11329999999998</v>
      </c>
      <c r="AX22" s="301">
        <f t="shared" si="28"/>
        <v>152.53540624999999</v>
      </c>
      <c r="AY22" s="300">
        <f>Тор!C28</f>
        <v>30</v>
      </c>
      <c r="AZ22" s="297">
        <f>Тор!D28</f>
        <v>80.440780000000004</v>
      </c>
      <c r="BA22" s="301">
        <f t="shared" si="29"/>
        <v>268.13593333333336</v>
      </c>
      <c r="BB22" s="300"/>
      <c r="BC22" s="300"/>
      <c r="BD22" s="301" t="e">
        <f t="shared" si="30"/>
        <v>#DIV/0!</v>
      </c>
      <c r="BE22" s="301">
        <f>Тор!C29</f>
        <v>130</v>
      </c>
      <c r="BF22" s="301">
        <f>Тор!D29</f>
        <v>137.39689000000001</v>
      </c>
      <c r="BG22" s="301">
        <f t="shared" si="31"/>
        <v>105.68991538461539</v>
      </c>
      <c r="BH22" s="301"/>
      <c r="BI22" s="301"/>
      <c r="BJ22" s="301"/>
      <c r="BK22" s="301">
        <f>Тор!C34+Тор!C33</f>
        <v>32.252499999999998</v>
      </c>
      <c r="BL22" s="301">
        <f>Тор!D32</f>
        <v>32.252499999999998</v>
      </c>
      <c r="BM22" s="301">
        <f t="shared" si="32"/>
        <v>100</v>
      </c>
      <c r="BN22" s="301"/>
      <c r="BO22" s="301"/>
      <c r="BP22" s="301" t="e">
        <f t="shared" si="33"/>
        <v>#DIV/0!</v>
      </c>
      <c r="BQ22" s="301"/>
      <c r="BR22" s="301"/>
      <c r="BS22" s="301"/>
      <c r="BT22" s="301">
        <f>Тор!C35</f>
        <v>10.63425</v>
      </c>
      <c r="BU22" s="301">
        <f>Тор!D35</f>
        <v>27.535329999999998</v>
      </c>
      <c r="BV22" s="291">
        <f t="shared" si="34"/>
        <v>258.93062510285165</v>
      </c>
      <c r="BW22" s="301">
        <f>Тор!C37</f>
        <v>513.90180999999995</v>
      </c>
      <c r="BX22" s="301">
        <f>Тор!D37</f>
        <v>915.18796999999995</v>
      </c>
      <c r="BY22" s="301">
        <f t="shared" si="35"/>
        <v>178.08615424024291</v>
      </c>
      <c r="BZ22" s="301"/>
      <c r="CA22" s="301"/>
      <c r="CB22" s="318" t="e">
        <f t="shared" si="36"/>
        <v>#DIV/0!</v>
      </c>
      <c r="CC22" s="318"/>
      <c r="CD22" s="318"/>
      <c r="CE22" s="318" t="e">
        <f t="shared" si="37"/>
        <v>#DIV/0!</v>
      </c>
      <c r="CF22" s="300">
        <f t="shared" si="38"/>
        <v>8452.049579999999</v>
      </c>
      <c r="CG22" s="296">
        <f t="shared" si="39"/>
        <v>8452.0170199999993</v>
      </c>
      <c r="CH22" s="301">
        <f t="shared" si="58"/>
        <v>99.999614767995723</v>
      </c>
      <c r="CI22" s="301">
        <f>Тор!C42</f>
        <v>2338.6999999999998</v>
      </c>
      <c r="CJ22" s="301">
        <f>Тор!D42</f>
        <v>2338.6999999999998</v>
      </c>
      <c r="CK22" s="301">
        <f t="shared" si="40"/>
        <v>100</v>
      </c>
      <c r="CL22" s="301">
        <f>Тор!C43</f>
        <v>0</v>
      </c>
      <c r="CM22" s="390">
        <f>Тор!D43</f>
        <v>0</v>
      </c>
      <c r="CN22" s="301" t="e">
        <f t="shared" si="41"/>
        <v>#DIV/0!</v>
      </c>
      <c r="CO22" s="301">
        <f>Тор!C44</f>
        <v>4937.9274500000001</v>
      </c>
      <c r="CP22" s="301">
        <f>Тор!D44</f>
        <v>4937.9274500000001</v>
      </c>
      <c r="CQ22" s="301">
        <f t="shared" si="9"/>
        <v>100</v>
      </c>
      <c r="CR22" s="301">
        <f>Тор!C45</f>
        <v>110.18913000000001</v>
      </c>
      <c r="CS22" s="301">
        <f>Тор!D45</f>
        <v>110.18913000000001</v>
      </c>
      <c r="CT22" s="301">
        <f t="shared" si="10"/>
        <v>100</v>
      </c>
      <c r="CU22" s="301">
        <f>Тор!C46</f>
        <v>1065.2329999999999</v>
      </c>
      <c r="CV22" s="301">
        <f>Тор!D46</f>
        <v>1065.2004400000001</v>
      </c>
      <c r="CW22" s="291">
        <f t="shared" si="42"/>
        <v>99.996943391727456</v>
      </c>
      <c r="CX22" s="317">
        <f>Тор!C48</f>
        <v>0</v>
      </c>
      <c r="CY22" s="301">
        <f>Тор!D48</f>
        <v>0</v>
      </c>
      <c r="CZ22" s="301" t="e">
        <f t="shared" si="11"/>
        <v>#DIV/0!</v>
      </c>
      <c r="DA22" s="301"/>
      <c r="DB22" s="301">
        <f>Тор!D49</f>
        <v>0</v>
      </c>
      <c r="DC22" s="301"/>
      <c r="DD22" s="300"/>
      <c r="DE22" s="300"/>
      <c r="DF22" s="301" t="e">
        <f t="shared" si="43"/>
        <v>#DIV/0!</v>
      </c>
      <c r="DG22" s="301"/>
      <c r="DH22" s="301"/>
      <c r="DI22" s="301"/>
      <c r="DJ22" s="301"/>
      <c r="DK22" s="301"/>
      <c r="DL22" s="301"/>
      <c r="DM22" s="300">
        <f t="shared" si="44"/>
        <v>11856.092259999999</v>
      </c>
      <c r="DN22" s="300">
        <f t="shared" si="44"/>
        <v>11659.78177</v>
      </c>
      <c r="DO22" s="301">
        <f t="shared" si="45"/>
        <v>98.344222651992084</v>
      </c>
      <c r="DP22" s="300">
        <f t="shared" si="46"/>
        <v>1352.6250599999998</v>
      </c>
      <c r="DQ22" s="300">
        <f t="shared" si="46"/>
        <v>1336.08367</v>
      </c>
      <c r="DR22" s="301">
        <f t="shared" si="47"/>
        <v>98.777089787172812</v>
      </c>
      <c r="DS22" s="301">
        <f>Тор!C58</f>
        <v>1347.6690599999999</v>
      </c>
      <c r="DT22" s="301">
        <f>Тор!D58</f>
        <v>1332.1276700000001</v>
      </c>
      <c r="DU22" s="301">
        <f t="shared" si="48"/>
        <v>98.846794776159669</v>
      </c>
      <c r="DV22" s="301">
        <f>Тор!C61</f>
        <v>0</v>
      </c>
      <c r="DW22" s="301">
        <f>Тор!D61</f>
        <v>0</v>
      </c>
      <c r="DX22" s="301" t="e">
        <f t="shared" si="49"/>
        <v>#DIV/0!</v>
      </c>
      <c r="DY22" s="301">
        <f>Тор!C62</f>
        <v>1</v>
      </c>
      <c r="DZ22" s="301">
        <f>Тор!D62</f>
        <v>0</v>
      </c>
      <c r="EA22" s="301">
        <f t="shared" si="50"/>
        <v>0</v>
      </c>
      <c r="EB22" s="301">
        <f>Тор!C63</f>
        <v>3.956</v>
      </c>
      <c r="EC22" s="301">
        <f>Тор!D63</f>
        <v>3.956</v>
      </c>
      <c r="ED22" s="301">
        <f t="shared" si="51"/>
        <v>100</v>
      </c>
      <c r="EE22" s="301">
        <f>Тор!C65</f>
        <v>110.18913000000001</v>
      </c>
      <c r="EF22" s="301">
        <f>+Тор!D64</f>
        <v>110.18913000000001</v>
      </c>
      <c r="EG22" s="301">
        <f t="shared" si="52"/>
        <v>100</v>
      </c>
      <c r="EH22" s="301">
        <f>Тор!C66</f>
        <v>7.6313399999999998</v>
      </c>
      <c r="EI22" s="301">
        <f>Тор!D66</f>
        <v>7.6313399999999998</v>
      </c>
      <c r="EJ22" s="301">
        <f t="shared" si="53"/>
        <v>100</v>
      </c>
      <c r="EK22" s="300">
        <f>Тор!C72</f>
        <v>5377.79259</v>
      </c>
      <c r="EL22" s="300">
        <f>Тор!D72</f>
        <v>5328.9064600000002</v>
      </c>
      <c r="EM22" s="301">
        <f t="shared" si="54"/>
        <v>99.090962896358192</v>
      </c>
      <c r="EN22" s="300">
        <f>Тор!C78</f>
        <v>3897.7041399999998</v>
      </c>
      <c r="EO22" s="300">
        <f>Тор!D78</f>
        <v>3782.8211700000002</v>
      </c>
      <c r="EP22" s="301">
        <f t="shared" si="55"/>
        <v>97.052547708251666</v>
      </c>
      <c r="EQ22" s="300">
        <f>Тор!C82</f>
        <v>1099.1500000000001</v>
      </c>
      <c r="ER22" s="319">
        <f>Тор!D82</f>
        <v>1083.1500000000001</v>
      </c>
      <c r="ES22" s="301">
        <f t="shared" si="12"/>
        <v>98.544329709320849</v>
      </c>
      <c r="ET22" s="301">
        <f>Тор!C84</f>
        <v>9</v>
      </c>
      <c r="EU22" s="301">
        <f>Тор!D84</f>
        <v>9</v>
      </c>
      <c r="EV22" s="301">
        <f t="shared" si="13"/>
        <v>100</v>
      </c>
      <c r="EW22" s="316">
        <f>Тор!C96</f>
        <v>2</v>
      </c>
      <c r="EX22" s="316">
        <f>Тор!D96</f>
        <v>2</v>
      </c>
      <c r="EY22" s="301">
        <f t="shared" si="56"/>
        <v>100</v>
      </c>
      <c r="EZ22" s="301">
        <f>Тор!C94</f>
        <v>0</v>
      </c>
      <c r="FA22" s="301">
        <f>Тор!D94</f>
        <v>0</v>
      </c>
      <c r="FB22" s="301" t="e">
        <f t="shared" si="57"/>
        <v>#DIV/0!</v>
      </c>
      <c r="FC22" s="419">
        <f t="shared" si="14"/>
        <v>-530.02748000000065</v>
      </c>
      <c r="FD22" s="419">
        <f t="shared" si="15"/>
        <v>349.77110999999968</v>
      </c>
      <c r="FE22" s="301">
        <f t="shared" si="59"/>
        <v>-65.991127478899642</v>
      </c>
      <c r="FF22" s="167"/>
      <c r="FG22" s="168"/>
      <c r="FI22" s="168"/>
      <c r="FL22" s="207"/>
      <c r="FM22" s="207"/>
      <c r="FN22" s="207"/>
      <c r="FO22" s="207"/>
      <c r="FP22" s="207"/>
      <c r="FQ22" s="207"/>
      <c r="FR22" s="207"/>
      <c r="FS22" s="207"/>
      <c r="FT22" s="207"/>
    </row>
    <row r="23" spans="1:176" s="157" customFormat="1" ht="23.25" customHeight="1">
      <c r="A23" s="331">
        <v>10</v>
      </c>
      <c r="B23" s="333" t="s">
        <v>291</v>
      </c>
      <c r="C23" s="289">
        <f t="shared" si="16"/>
        <v>12584.72876</v>
      </c>
      <c r="D23" s="290">
        <f t="shared" si="0"/>
        <v>12865.07963</v>
      </c>
      <c r="E23" s="298">
        <f t="shared" si="1"/>
        <v>102.2277068925878</v>
      </c>
      <c r="F23" s="292">
        <f t="shared" si="17"/>
        <v>1935.7251599999997</v>
      </c>
      <c r="G23" s="292">
        <f t="shared" si="3"/>
        <v>2216.0760300000002</v>
      </c>
      <c r="H23" s="298">
        <f t="shared" si="18"/>
        <v>114.48298941364179</v>
      </c>
      <c r="I23" s="291">
        <f t="shared" si="19"/>
        <v>1139.73</v>
      </c>
      <c r="J23" s="298"/>
      <c r="K23" s="298"/>
      <c r="L23" s="305">
        <f>Хор!C6</f>
        <v>111</v>
      </c>
      <c r="M23" s="383">
        <f>Хор!D6</f>
        <v>86.457999999999998</v>
      </c>
      <c r="N23" s="298">
        <f t="shared" si="20"/>
        <v>77.890090090090098</v>
      </c>
      <c r="O23" s="291">
        <f t="shared" si="4"/>
        <v>428.73</v>
      </c>
      <c r="P23" s="291">
        <f t="shared" si="5"/>
        <v>506.87091000000004</v>
      </c>
      <c r="Q23" s="298"/>
      <c r="R23" s="298">
        <f>Хор!C8</f>
        <v>159.916</v>
      </c>
      <c r="S23" s="298">
        <f>Хор!D8</f>
        <v>254.09796</v>
      </c>
      <c r="T23" s="291">
        <f t="shared" si="21"/>
        <v>158.89464468846143</v>
      </c>
      <c r="U23" s="291">
        <f>Хор!C9</f>
        <v>1.7150000000000001</v>
      </c>
      <c r="V23" s="291">
        <f>Хор!D9</f>
        <v>1.37252</v>
      </c>
      <c r="W23" s="291">
        <f t="shared" si="22"/>
        <v>80.03032069970844</v>
      </c>
      <c r="X23" s="291">
        <f>Хор!C10</f>
        <v>267.09899999999999</v>
      </c>
      <c r="Y23" s="291">
        <f>Хор!D10</f>
        <v>280.55284</v>
      </c>
      <c r="Z23" s="291">
        <f t="shared" si="23"/>
        <v>105.03702372528538</v>
      </c>
      <c r="AA23" s="291">
        <f>Хор!C11</f>
        <v>0</v>
      </c>
      <c r="AB23" s="295">
        <f>Хор!D11</f>
        <v>-29.15241</v>
      </c>
      <c r="AC23" s="291" t="e">
        <f t="shared" si="24"/>
        <v>#DIV/0!</v>
      </c>
      <c r="AD23" s="305">
        <f>Хор!C13</f>
        <v>10</v>
      </c>
      <c r="AE23" s="305">
        <f>Хор!D13</f>
        <v>1.0918099999999999</v>
      </c>
      <c r="AF23" s="298">
        <f t="shared" si="25"/>
        <v>10.918100000000001</v>
      </c>
      <c r="AG23" s="305">
        <f>Хор!C15</f>
        <v>271</v>
      </c>
      <c r="AH23" s="297">
        <f>Хор!D15</f>
        <v>201.58349999999999</v>
      </c>
      <c r="AI23" s="298">
        <f t="shared" si="26"/>
        <v>74.3850553505535</v>
      </c>
      <c r="AJ23" s="305">
        <f>Хор!C16</f>
        <v>314</v>
      </c>
      <c r="AK23" s="305">
        <f>Хор!D16</f>
        <v>323.87513999999999</v>
      </c>
      <c r="AL23" s="298">
        <f t="shared" si="6"/>
        <v>103.14494904458597</v>
      </c>
      <c r="AM23" s="298">
        <f>Хор!C18</f>
        <v>5</v>
      </c>
      <c r="AN23" s="298">
        <f>Хор!D18</f>
        <v>5.5</v>
      </c>
      <c r="AO23" s="298">
        <f t="shared" si="27"/>
        <v>110.00000000000001</v>
      </c>
      <c r="AP23" s="298"/>
      <c r="AQ23" s="298"/>
      <c r="AR23" s="298" t="e">
        <f t="shared" si="7"/>
        <v>#DIV/0!</v>
      </c>
      <c r="AS23" s="305">
        <v>0</v>
      </c>
      <c r="AT23" s="305">
        <v>0</v>
      </c>
      <c r="AU23" s="298" t="e">
        <f t="shared" si="8"/>
        <v>#DIV/0!</v>
      </c>
      <c r="AV23" s="305">
        <f>Хор!C25</f>
        <v>30</v>
      </c>
      <c r="AW23" s="306">
        <f>Хор!D25</f>
        <v>23.953299999999999</v>
      </c>
      <c r="AX23" s="298">
        <f t="shared" si="28"/>
        <v>79.844333333333324</v>
      </c>
      <c r="AY23" s="300">
        <f>Хор!C26</f>
        <v>0</v>
      </c>
      <c r="AZ23" s="306">
        <f>Хор!D26</f>
        <v>0</v>
      </c>
      <c r="BA23" s="298" t="e">
        <f t="shared" si="29"/>
        <v>#DIV/0!</v>
      </c>
      <c r="BB23" s="305"/>
      <c r="BC23" s="305"/>
      <c r="BD23" s="298" t="e">
        <f t="shared" si="30"/>
        <v>#DIV/0!</v>
      </c>
      <c r="BE23" s="298">
        <f>Хор!C27</f>
        <v>0</v>
      </c>
      <c r="BF23" s="301">
        <f>Хор!D27</f>
        <v>8.3529999999999993E-2</v>
      </c>
      <c r="BG23" s="298" t="e">
        <f t="shared" si="31"/>
        <v>#DIV/0!</v>
      </c>
      <c r="BH23" s="298"/>
      <c r="BI23" s="298"/>
      <c r="BJ23" s="298"/>
      <c r="BK23" s="298">
        <f>Хор!C31</f>
        <v>0</v>
      </c>
      <c r="BL23" s="298">
        <f>Хор!D31</f>
        <v>0</v>
      </c>
      <c r="BM23" s="298" t="e">
        <f t="shared" si="32"/>
        <v>#DIV/0!</v>
      </c>
      <c r="BN23" s="298"/>
      <c r="BO23" s="298"/>
      <c r="BP23" s="298" t="e">
        <f t="shared" si="33"/>
        <v>#DIV/0!</v>
      </c>
      <c r="BQ23" s="298"/>
      <c r="BR23" s="298"/>
      <c r="BS23" s="298"/>
      <c r="BT23" s="298"/>
      <c r="BU23" s="298">
        <f>Хор!D32</f>
        <v>0.86636000000000002</v>
      </c>
      <c r="BV23" s="291" t="e">
        <f t="shared" si="34"/>
        <v>#DIV/0!</v>
      </c>
      <c r="BW23" s="298">
        <f>Хор!C33</f>
        <v>765.99516000000006</v>
      </c>
      <c r="BX23" s="298">
        <f>Хор!D33</f>
        <v>1065.79348</v>
      </c>
      <c r="BY23" s="298">
        <f t="shared" si="35"/>
        <v>139.1384091774157</v>
      </c>
      <c r="BZ23" s="298"/>
      <c r="CA23" s="298"/>
      <c r="CB23" s="307" t="e">
        <f t="shared" si="36"/>
        <v>#DIV/0!</v>
      </c>
      <c r="CC23" s="307"/>
      <c r="CD23" s="307"/>
      <c r="CE23" s="307" t="e">
        <f t="shared" si="37"/>
        <v>#DIV/0!</v>
      </c>
      <c r="CF23" s="296">
        <f t="shared" si="38"/>
        <v>10649.0036</v>
      </c>
      <c r="CG23" s="296">
        <f>CJ23+CM23+CP23+CS23+CY23+CV23+DB23</f>
        <v>10649.0036</v>
      </c>
      <c r="CH23" s="298">
        <f t="shared" si="58"/>
        <v>100</v>
      </c>
      <c r="CI23" s="298">
        <f>Хор!C38</f>
        <v>2095.3000000000002</v>
      </c>
      <c r="CJ23" s="298">
        <f>Хор!D38</f>
        <v>2095.3000000000002</v>
      </c>
      <c r="CK23" s="298">
        <f t="shared" si="40"/>
        <v>100</v>
      </c>
      <c r="CL23" s="298">
        <f>Хор!C40</f>
        <v>0</v>
      </c>
      <c r="CM23" s="389">
        <f>Хор!D40</f>
        <v>0</v>
      </c>
      <c r="CN23" s="298" t="e">
        <f t="shared" si="41"/>
        <v>#DIV/0!</v>
      </c>
      <c r="CO23" s="298">
        <f>Хор!C41</f>
        <v>5392.4916499999999</v>
      </c>
      <c r="CP23" s="298">
        <f>Хор!D41</f>
        <v>5392.4916499999999</v>
      </c>
      <c r="CQ23" s="298">
        <f t="shared" si="9"/>
        <v>100</v>
      </c>
      <c r="CR23" s="298">
        <f>Хор!C42</f>
        <v>96.750470000000007</v>
      </c>
      <c r="CS23" s="298">
        <f>Хор!D42</f>
        <v>96.750470000000007</v>
      </c>
      <c r="CT23" s="298">
        <f t="shared" si="10"/>
        <v>100</v>
      </c>
      <c r="CU23" s="298">
        <f>Хор!C43</f>
        <v>3064.4614799999999</v>
      </c>
      <c r="CV23" s="298">
        <f>Хор!D43</f>
        <v>3064.4614799999999</v>
      </c>
      <c r="CW23" s="291">
        <f t="shared" si="42"/>
        <v>100</v>
      </c>
      <c r="CX23" s="309">
        <f>Хор!C44</f>
        <v>0</v>
      </c>
      <c r="CY23" s="298">
        <f>Хор!D44</f>
        <v>0</v>
      </c>
      <c r="CZ23" s="298" t="e">
        <f t="shared" si="11"/>
        <v>#DIV/0!</v>
      </c>
      <c r="DA23" s="298"/>
      <c r="DB23" s="298"/>
      <c r="DC23" s="298"/>
      <c r="DD23" s="305"/>
      <c r="DE23" s="305"/>
      <c r="DF23" s="298" t="e">
        <f t="shared" si="43"/>
        <v>#DIV/0!</v>
      </c>
      <c r="DG23" s="298"/>
      <c r="DH23" s="298"/>
      <c r="DI23" s="298"/>
      <c r="DJ23" s="298"/>
      <c r="DK23" s="298">
        <f>Хор!D47</f>
        <v>0</v>
      </c>
      <c r="DL23" s="298"/>
      <c r="DM23" s="300">
        <f t="shared" si="44"/>
        <v>12647.385039999999</v>
      </c>
      <c r="DN23" s="300">
        <f t="shared" si="44"/>
        <v>12613.36629</v>
      </c>
      <c r="DO23" s="298">
        <f t="shared" si="45"/>
        <v>99.731021472878325</v>
      </c>
      <c r="DP23" s="305">
        <f t="shared" si="46"/>
        <v>1527.2872</v>
      </c>
      <c r="DQ23" s="305">
        <f t="shared" si="46"/>
        <v>1505.95272</v>
      </c>
      <c r="DR23" s="298">
        <f t="shared" si="47"/>
        <v>98.603112760979073</v>
      </c>
      <c r="DS23" s="298">
        <f>Хор!C55</f>
        <v>1523.1351999999999</v>
      </c>
      <c r="DT23" s="298">
        <f>Хор!D55</f>
        <v>1502.80072</v>
      </c>
      <c r="DU23" s="298">
        <f t="shared" si="48"/>
        <v>98.664958960964199</v>
      </c>
      <c r="DV23" s="298">
        <f>Хор!C58</f>
        <v>0</v>
      </c>
      <c r="DW23" s="298">
        <f>Хор!D58</f>
        <v>0</v>
      </c>
      <c r="DX23" s="298" t="e">
        <f t="shared" si="49"/>
        <v>#DIV/0!</v>
      </c>
      <c r="DY23" s="298">
        <f>Хор!C59</f>
        <v>1</v>
      </c>
      <c r="DZ23" s="298">
        <f>Хор!D59</f>
        <v>0</v>
      </c>
      <c r="EA23" s="298">
        <f t="shared" si="50"/>
        <v>0</v>
      </c>
      <c r="EB23" s="298">
        <f>Хор!C60</f>
        <v>3.1520000000000001</v>
      </c>
      <c r="EC23" s="298">
        <f>Хор!D60</f>
        <v>3.1520000000000001</v>
      </c>
      <c r="ED23" s="298">
        <f t="shared" si="51"/>
        <v>100</v>
      </c>
      <c r="EE23" s="298">
        <f>Хор!C62</f>
        <v>96.750470000000007</v>
      </c>
      <c r="EF23" s="298">
        <f>Хор!D62</f>
        <v>96.750470000000007</v>
      </c>
      <c r="EG23" s="298">
        <f t="shared" si="52"/>
        <v>100</v>
      </c>
      <c r="EH23" s="298">
        <f>Хор!C63</f>
        <v>7.6513399999999994</v>
      </c>
      <c r="EI23" s="298">
        <f>Хор!D63</f>
        <v>7.6513399999999994</v>
      </c>
      <c r="EJ23" s="298">
        <f t="shared" si="53"/>
        <v>100</v>
      </c>
      <c r="EK23" s="305">
        <f>Хор!C69</f>
        <v>1284.1928499999999</v>
      </c>
      <c r="EL23" s="305">
        <f>Хор!D69</f>
        <v>1271.5085799999999</v>
      </c>
      <c r="EM23" s="298">
        <f t="shared" si="54"/>
        <v>99.012276855458282</v>
      </c>
      <c r="EN23" s="305">
        <f>Хор!C74</f>
        <v>8968.17029</v>
      </c>
      <c r="EO23" s="305">
        <f>Хор!D74</f>
        <v>8968.17029</v>
      </c>
      <c r="EP23" s="298">
        <f t="shared" si="55"/>
        <v>100</v>
      </c>
      <c r="EQ23" s="305">
        <f>Хор!C78</f>
        <v>758.33289000000002</v>
      </c>
      <c r="ER23" s="310">
        <f>Хор!D78</f>
        <v>758.33289000000002</v>
      </c>
      <c r="ES23" s="298">
        <f t="shared" si="12"/>
        <v>100</v>
      </c>
      <c r="ET23" s="298">
        <f>Хор!C80</f>
        <v>0</v>
      </c>
      <c r="EU23" s="298">
        <f>Хор!D80</f>
        <v>0</v>
      </c>
      <c r="EV23" s="298" t="e">
        <f t="shared" si="13"/>
        <v>#DIV/0!</v>
      </c>
      <c r="EW23" s="311">
        <f>Хор!C85</f>
        <v>5</v>
      </c>
      <c r="EX23" s="311">
        <f>Хор!D85</f>
        <v>5</v>
      </c>
      <c r="EY23" s="298">
        <f t="shared" si="56"/>
        <v>100</v>
      </c>
      <c r="EZ23" s="298">
        <f>Хор!C91</f>
        <v>0</v>
      </c>
      <c r="FA23" s="298">
        <f>Хор!D91</f>
        <v>0</v>
      </c>
      <c r="FB23" s="291" t="e">
        <f t="shared" si="57"/>
        <v>#DIV/0!</v>
      </c>
      <c r="FC23" s="418">
        <f t="shared" si="14"/>
        <v>-62.656279999999242</v>
      </c>
      <c r="FD23" s="418">
        <f t="shared" si="15"/>
        <v>251.71334000000024</v>
      </c>
      <c r="FE23" s="291">
        <f t="shared" si="59"/>
        <v>-401.73680914347818</v>
      </c>
      <c r="FF23" s="159"/>
      <c r="FG23" s="160"/>
      <c r="FI23" s="160"/>
    </row>
    <row r="24" spans="1:176" s="250" customFormat="1" ht="25.5" customHeight="1">
      <c r="A24" s="336">
        <v>11</v>
      </c>
      <c r="B24" s="333" t="s">
        <v>292</v>
      </c>
      <c r="C24" s="312">
        <f t="shared" si="16"/>
        <v>8308.3483500000002</v>
      </c>
      <c r="D24" s="290">
        <f t="shared" si="0"/>
        <v>8478.5758900000001</v>
      </c>
      <c r="E24" s="298">
        <f t="shared" si="1"/>
        <v>102.04887340815458</v>
      </c>
      <c r="F24" s="292">
        <f t="shared" si="17"/>
        <v>1380.94588</v>
      </c>
      <c r="G24" s="311">
        <f t="shared" si="3"/>
        <v>1611.4984199999999</v>
      </c>
      <c r="H24" s="298">
        <f t="shared" si="18"/>
        <v>116.69526252542207</v>
      </c>
      <c r="I24" s="291">
        <f t="shared" si="19"/>
        <v>1122.556</v>
      </c>
      <c r="J24" s="298"/>
      <c r="K24" s="298"/>
      <c r="L24" s="305">
        <f>Чум!C6</f>
        <v>93</v>
      </c>
      <c r="M24" s="383">
        <f>Чум!D6</f>
        <v>109.58056999999999</v>
      </c>
      <c r="N24" s="298">
        <f t="shared" si="20"/>
        <v>117.82856989247313</v>
      </c>
      <c r="O24" s="291">
        <f t="shared" si="4"/>
        <v>528.86</v>
      </c>
      <c r="P24" s="291">
        <f t="shared" si="5"/>
        <v>483.37358</v>
      </c>
      <c r="Q24" s="298"/>
      <c r="R24" s="298">
        <f>Чум!C8</f>
        <v>272.505</v>
      </c>
      <c r="S24" s="298">
        <f>Чум!D8</f>
        <v>242.31856999999999</v>
      </c>
      <c r="T24" s="298">
        <f t="shared" si="21"/>
        <v>88.922614263958451</v>
      </c>
      <c r="U24" s="298">
        <f>Чум!C9</f>
        <v>1.635</v>
      </c>
      <c r="V24" s="298">
        <f>Чум!D9</f>
        <v>1.3088900000000001</v>
      </c>
      <c r="W24" s="298">
        <f t="shared" si="22"/>
        <v>80.05443425076453</v>
      </c>
      <c r="X24" s="298">
        <f>Чум!C10</f>
        <v>254.72</v>
      </c>
      <c r="Y24" s="298">
        <f>Чум!D10</f>
        <v>267.5471</v>
      </c>
      <c r="Z24" s="298">
        <f t="shared" si="23"/>
        <v>105.03576476130654</v>
      </c>
      <c r="AA24" s="298">
        <f>Чум!C11</f>
        <v>0</v>
      </c>
      <c r="AB24" s="309">
        <f>Чум!D11</f>
        <v>-27.800979999999999</v>
      </c>
      <c r="AC24" s="298" t="e">
        <f t="shared" si="24"/>
        <v>#DIV/0!</v>
      </c>
      <c r="AD24" s="305">
        <f>Чум!C13</f>
        <v>40</v>
      </c>
      <c r="AE24" s="305">
        <f>Чум!D13</f>
        <v>143.49297999999999</v>
      </c>
      <c r="AF24" s="298">
        <f t="shared" si="25"/>
        <v>358.73244999999997</v>
      </c>
      <c r="AG24" s="305">
        <f>Чум!C15</f>
        <v>96</v>
      </c>
      <c r="AH24" s="297">
        <f>Чум!D15</f>
        <v>117.6803</v>
      </c>
      <c r="AI24" s="298">
        <f t="shared" si="26"/>
        <v>122.58364583333335</v>
      </c>
      <c r="AJ24" s="305">
        <f>Чум!C16</f>
        <v>359.69600000000003</v>
      </c>
      <c r="AK24" s="305">
        <f>Чум!D16</f>
        <v>348.84931</v>
      </c>
      <c r="AL24" s="298">
        <f t="shared" si="6"/>
        <v>96.984484119923479</v>
      </c>
      <c r="AM24" s="298">
        <f>Чум!C18</f>
        <v>5</v>
      </c>
      <c r="AN24" s="298">
        <f>Чум!D18</f>
        <v>2.1</v>
      </c>
      <c r="AO24" s="298">
        <f t="shared" si="27"/>
        <v>42.000000000000007</v>
      </c>
      <c r="AP24" s="298">
        <f>Чум!C22</f>
        <v>0</v>
      </c>
      <c r="AQ24" s="298">
        <v>3.65E-3</v>
      </c>
      <c r="AR24" s="298" t="e">
        <f>AQ24/AP24*100</f>
        <v>#DIV/0!</v>
      </c>
      <c r="AS24" s="305">
        <v>0</v>
      </c>
      <c r="AT24" s="305"/>
      <c r="AU24" s="298" t="e">
        <f t="shared" si="8"/>
        <v>#DIV/0!</v>
      </c>
      <c r="AV24" s="305">
        <f>Чум!C27</f>
        <v>86.14</v>
      </c>
      <c r="AW24" s="306">
        <f>Чум!D27</f>
        <v>86.699160000000006</v>
      </c>
      <c r="AX24" s="298">
        <f t="shared" si="28"/>
        <v>100.6491293243557</v>
      </c>
      <c r="AY24" s="305">
        <f>Чум!C28</f>
        <v>0</v>
      </c>
      <c r="AZ24" s="306">
        <f>Чум!D28</f>
        <v>0</v>
      </c>
      <c r="BA24" s="298" t="e">
        <f t="shared" si="29"/>
        <v>#DIV/0!</v>
      </c>
      <c r="BB24" s="305"/>
      <c r="BC24" s="305"/>
      <c r="BD24" s="298" t="e">
        <f t="shared" si="30"/>
        <v>#DIV/0!</v>
      </c>
      <c r="BE24" s="298">
        <f>Чум!C30</f>
        <v>50</v>
      </c>
      <c r="BF24" s="301">
        <f>Чум!D30</f>
        <v>58.907350000000001</v>
      </c>
      <c r="BG24" s="298">
        <f t="shared" si="31"/>
        <v>117.8147</v>
      </c>
      <c r="BH24" s="298"/>
      <c r="BI24" s="298"/>
      <c r="BJ24" s="298"/>
      <c r="BK24" s="298">
        <f>Чум!C33</f>
        <v>0</v>
      </c>
      <c r="BL24" s="298">
        <f>Чум!D31</f>
        <v>78.477000000000004</v>
      </c>
      <c r="BM24" s="298" t="e">
        <f t="shared" si="32"/>
        <v>#DIV/0!</v>
      </c>
      <c r="BN24" s="298"/>
      <c r="BO24" s="298"/>
      <c r="BP24" s="298" t="e">
        <f t="shared" si="33"/>
        <v>#DIV/0!</v>
      </c>
      <c r="BQ24" s="298"/>
      <c r="BR24" s="298"/>
      <c r="BS24" s="298"/>
      <c r="BT24" s="298"/>
      <c r="BU24" s="298">
        <f>Чум!D34</f>
        <v>0</v>
      </c>
      <c r="BV24" s="291" t="e">
        <f t="shared" si="34"/>
        <v>#DIV/0!</v>
      </c>
      <c r="BW24" s="298">
        <f>Чум!C37</f>
        <v>122.24988</v>
      </c>
      <c r="BX24" s="298">
        <f>Чум!D37</f>
        <v>182.33452</v>
      </c>
      <c r="BY24" s="298">
        <f t="shared" si="35"/>
        <v>149.14903801950561</v>
      </c>
      <c r="BZ24" s="298"/>
      <c r="CA24" s="298"/>
      <c r="CB24" s="307" t="e">
        <f t="shared" si="36"/>
        <v>#DIV/0!</v>
      </c>
      <c r="CC24" s="307"/>
      <c r="CD24" s="307"/>
      <c r="CE24" s="307" t="e">
        <f t="shared" si="37"/>
        <v>#DIV/0!</v>
      </c>
      <c r="CF24" s="305">
        <f t="shared" si="38"/>
        <v>6927.40247</v>
      </c>
      <c r="CG24" s="305">
        <f t="shared" si="39"/>
        <v>6867.0774700000002</v>
      </c>
      <c r="CH24" s="298">
        <f t="shared" si="58"/>
        <v>99.129182976429547</v>
      </c>
      <c r="CI24" s="298">
        <f>Чум!C42</f>
        <v>3395.5</v>
      </c>
      <c r="CJ24" s="298">
        <f>Чум!D42</f>
        <v>3395.5</v>
      </c>
      <c r="CK24" s="298">
        <f t="shared" si="40"/>
        <v>100</v>
      </c>
      <c r="CL24" s="298">
        <f>Чум!C43</f>
        <v>0</v>
      </c>
      <c r="CM24" s="389">
        <f>Чум!D43</f>
        <v>0</v>
      </c>
      <c r="CN24" s="298" t="e">
        <f t="shared" si="41"/>
        <v>#DIV/0!</v>
      </c>
      <c r="CO24" s="298">
        <f>Чум!C44</f>
        <v>2915.1730699999998</v>
      </c>
      <c r="CP24" s="298">
        <f>Чум!D44</f>
        <v>2915.1730699999998</v>
      </c>
      <c r="CQ24" s="298">
        <f t="shared" si="9"/>
        <v>100</v>
      </c>
      <c r="CR24" s="298">
        <f>Чум!C45</f>
        <v>110.81102</v>
      </c>
      <c r="CS24" s="298">
        <f>Чум!D45</f>
        <v>110.81102</v>
      </c>
      <c r="CT24" s="298">
        <f t="shared" si="10"/>
        <v>100</v>
      </c>
      <c r="CU24" s="298">
        <f>Чум!C46</f>
        <v>505.91838000000001</v>
      </c>
      <c r="CV24" s="298">
        <f>Чум!D46</f>
        <v>445.59338000000002</v>
      </c>
      <c r="CW24" s="291">
        <f t="shared" si="42"/>
        <v>88.076139870624985</v>
      </c>
      <c r="CX24" s="309">
        <f>Чум!C50</f>
        <v>0</v>
      </c>
      <c r="CY24" s="298">
        <f>Чум!D50</f>
        <v>0</v>
      </c>
      <c r="CZ24" s="298" t="e">
        <f t="shared" si="11"/>
        <v>#DIV/0!</v>
      </c>
      <c r="DA24" s="298"/>
      <c r="DB24" s="298"/>
      <c r="DC24" s="298"/>
      <c r="DD24" s="305"/>
      <c r="DE24" s="305"/>
      <c r="DF24" s="298" t="e">
        <f t="shared" si="43"/>
        <v>#DIV/0!</v>
      </c>
      <c r="DG24" s="298"/>
      <c r="DH24" s="298"/>
      <c r="DI24" s="298"/>
      <c r="DJ24" s="298"/>
      <c r="DK24" s="298"/>
      <c r="DL24" s="298"/>
      <c r="DM24" s="300">
        <f t="shared" si="44"/>
        <v>8636.5371700000014</v>
      </c>
      <c r="DN24" s="300">
        <f t="shared" si="44"/>
        <v>8344.0469200000007</v>
      </c>
      <c r="DO24" s="298">
        <f t="shared" si="45"/>
        <v>96.613338838904099</v>
      </c>
      <c r="DP24" s="305">
        <f t="shared" si="46"/>
        <v>1722.4080000000001</v>
      </c>
      <c r="DQ24" s="305">
        <f t="shared" si="46"/>
        <v>1590.3137200000001</v>
      </c>
      <c r="DR24" s="298">
        <f t="shared" si="47"/>
        <v>92.330836828440184</v>
      </c>
      <c r="DS24" s="298">
        <f>Чум!C58</f>
        <v>1703.48</v>
      </c>
      <c r="DT24" s="298">
        <f>Чум!D58</f>
        <v>1581.38572</v>
      </c>
      <c r="DU24" s="298">
        <f t="shared" si="48"/>
        <v>92.832655505201117</v>
      </c>
      <c r="DV24" s="298">
        <f>Чум!C61</f>
        <v>0</v>
      </c>
      <c r="DW24" s="298">
        <f>Чум!D61</f>
        <v>0</v>
      </c>
      <c r="DX24" s="298" t="e">
        <f t="shared" si="49"/>
        <v>#DIV/0!</v>
      </c>
      <c r="DY24" s="298">
        <f>Чум!C62</f>
        <v>10</v>
      </c>
      <c r="DZ24" s="298">
        <f>Чум!D62</f>
        <v>0</v>
      </c>
      <c r="EA24" s="298">
        <f t="shared" si="50"/>
        <v>0</v>
      </c>
      <c r="EB24" s="298">
        <f>Чум!C63</f>
        <v>8.9280000000000008</v>
      </c>
      <c r="EC24" s="298">
        <f>Чум!D63</f>
        <v>8.9280000000000008</v>
      </c>
      <c r="ED24" s="298">
        <f t="shared" si="51"/>
        <v>100</v>
      </c>
      <c r="EE24" s="298">
        <f>Чум!C65</f>
        <v>110.81102</v>
      </c>
      <c r="EF24" s="298">
        <f>Чум!D65</f>
        <v>110.81102</v>
      </c>
      <c r="EG24" s="298">
        <f t="shared" si="52"/>
        <v>100</v>
      </c>
      <c r="EH24" s="298">
        <f>Чум!C66</f>
        <v>10.832000000000001</v>
      </c>
      <c r="EI24" s="298">
        <f>Чум!D66</f>
        <v>10.431339999999999</v>
      </c>
      <c r="EJ24" s="298">
        <f t="shared" si="53"/>
        <v>96.301144756277679</v>
      </c>
      <c r="EK24" s="305">
        <f>Чум!C72</f>
        <v>1530.38518</v>
      </c>
      <c r="EL24" s="305">
        <f>Чум!D72</f>
        <v>1504.65516</v>
      </c>
      <c r="EM24" s="298">
        <f t="shared" si="54"/>
        <v>98.318722610735165</v>
      </c>
      <c r="EN24" s="305">
        <f>Чум!C77</f>
        <v>4218.2709700000005</v>
      </c>
      <c r="EO24" s="305">
        <f>Чум!D77</f>
        <v>4084.0056800000002</v>
      </c>
      <c r="EP24" s="298">
        <f t="shared" si="55"/>
        <v>96.817053931459498</v>
      </c>
      <c r="EQ24" s="305">
        <f>Чум!C81</f>
        <v>1038.4000000000001</v>
      </c>
      <c r="ER24" s="310">
        <f>Чум!D81</f>
        <v>1038.4000000000001</v>
      </c>
      <c r="ES24" s="298">
        <f t="shared" si="12"/>
        <v>100</v>
      </c>
      <c r="ET24" s="298">
        <f>Чум!C83</f>
        <v>0</v>
      </c>
      <c r="EU24" s="298">
        <f>Чум!D83</f>
        <v>0</v>
      </c>
      <c r="EV24" s="298" t="e">
        <f t="shared" si="13"/>
        <v>#DIV/0!</v>
      </c>
      <c r="EW24" s="311">
        <f>Чум!C88</f>
        <v>5.43</v>
      </c>
      <c r="EX24" s="311">
        <f>Чум!D88</f>
        <v>5.43</v>
      </c>
      <c r="EY24" s="298">
        <f t="shared" si="56"/>
        <v>100</v>
      </c>
      <c r="EZ24" s="298">
        <f>Чум!C94</f>
        <v>0</v>
      </c>
      <c r="FA24" s="298">
        <f>Чум!D94</f>
        <v>0</v>
      </c>
      <c r="FB24" s="298" t="e">
        <f t="shared" si="57"/>
        <v>#DIV/0!</v>
      </c>
      <c r="FC24" s="420">
        <f t="shared" si="14"/>
        <v>-328.18882000000121</v>
      </c>
      <c r="FD24" s="420">
        <f t="shared" si="15"/>
        <v>134.52896999999939</v>
      </c>
      <c r="FE24" s="298">
        <f t="shared" si="59"/>
        <v>-40.991332367750644</v>
      </c>
      <c r="FF24" s="248"/>
      <c r="FG24" s="249"/>
      <c r="FI24" s="249"/>
    </row>
    <row r="25" spans="1:176" s="169" customFormat="1" ht="22.5" customHeight="1">
      <c r="A25" s="334">
        <v>12</v>
      </c>
      <c r="B25" s="335" t="s">
        <v>293</v>
      </c>
      <c r="C25" s="314">
        <f t="shared" si="16"/>
        <v>9784.2703999999994</v>
      </c>
      <c r="D25" s="315">
        <f t="shared" si="0"/>
        <v>9987.5324799999999</v>
      </c>
      <c r="E25" s="301">
        <f t="shared" si="1"/>
        <v>102.0774372711531</v>
      </c>
      <c r="F25" s="292">
        <f t="shared" si="17"/>
        <v>2751.2668999999996</v>
      </c>
      <c r="G25" s="316">
        <f t="shared" si="3"/>
        <v>3111.4520299999995</v>
      </c>
      <c r="H25" s="301">
        <f t="shared" si="18"/>
        <v>113.09160990524039</v>
      </c>
      <c r="I25" s="291">
        <f t="shared" si="19"/>
        <v>890.2</v>
      </c>
      <c r="J25" s="301"/>
      <c r="K25" s="301"/>
      <c r="L25" s="300">
        <f>Шать!C6</f>
        <v>60</v>
      </c>
      <c r="M25" s="383">
        <f>Шать!D6</f>
        <v>54.596049999999998</v>
      </c>
      <c r="N25" s="301">
        <f t="shared" si="20"/>
        <v>90.993416666666661</v>
      </c>
      <c r="O25" s="291">
        <f t="shared" si="4"/>
        <v>420.20000000000005</v>
      </c>
      <c r="P25" s="291">
        <f t="shared" si="5"/>
        <v>496.80062000000004</v>
      </c>
      <c r="Q25" s="301"/>
      <c r="R25" s="301">
        <f>Шать!C8</f>
        <v>156.73500000000001</v>
      </c>
      <c r="S25" s="301">
        <f>Шать!D8</f>
        <v>249.04965000000001</v>
      </c>
      <c r="T25" s="301">
        <f t="shared" si="21"/>
        <v>158.89855488563498</v>
      </c>
      <c r="U25" s="301">
        <f>Шать!C9</f>
        <v>1.68</v>
      </c>
      <c r="V25" s="301">
        <f>Шать!D9</f>
        <v>1.3452599999999999</v>
      </c>
      <c r="W25" s="301">
        <f t="shared" si="22"/>
        <v>80.075000000000003</v>
      </c>
      <c r="X25" s="301">
        <f>Шать!C10</f>
        <v>261.78500000000003</v>
      </c>
      <c r="Y25" s="301">
        <f>Шать!D10</f>
        <v>274.97894000000002</v>
      </c>
      <c r="Z25" s="301">
        <f t="shared" si="23"/>
        <v>105.03999083217144</v>
      </c>
      <c r="AA25" s="301">
        <f>Шать!C11</f>
        <v>0</v>
      </c>
      <c r="AB25" s="317">
        <f>Шать!D11</f>
        <v>-28.573229999999999</v>
      </c>
      <c r="AC25" s="301" t="e">
        <f t="shared" si="24"/>
        <v>#DIV/0!</v>
      </c>
      <c r="AD25" s="300">
        <f>Шать!C13</f>
        <v>10</v>
      </c>
      <c r="AE25" s="300">
        <f>Шать!D13</f>
        <v>3.4327999999999999</v>
      </c>
      <c r="AF25" s="301">
        <f t="shared" si="25"/>
        <v>34.327999999999996</v>
      </c>
      <c r="AG25" s="300">
        <f>Шать!C15</f>
        <v>90</v>
      </c>
      <c r="AH25" s="297">
        <f>Шать!D15</f>
        <v>127.09181</v>
      </c>
      <c r="AI25" s="301">
        <f t="shared" si="26"/>
        <v>141.21312222222221</v>
      </c>
      <c r="AJ25" s="300">
        <f>Шать!C16</f>
        <v>307</v>
      </c>
      <c r="AK25" s="300">
        <f>Шать!D16</f>
        <v>319.56335999999999</v>
      </c>
      <c r="AL25" s="301">
        <f t="shared" si="6"/>
        <v>104.0922996742671</v>
      </c>
      <c r="AM25" s="301">
        <f>Шать!C18</f>
        <v>3</v>
      </c>
      <c r="AN25" s="301">
        <f>Шать!D18</f>
        <v>2</v>
      </c>
      <c r="AO25" s="301">
        <f t="shared" si="27"/>
        <v>66.666666666666657</v>
      </c>
      <c r="AP25" s="301"/>
      <c r="AQ25" s="301"/>
      <c r="AR25" s="301" t="e">
        <f>AP25/AQ25*100</f>
        <v>#DIV/0!</v>
      </c>
      <c r="AS25" s="300">
        <v>0</v>
      </c>
      <c r="AT25" s="300">
        <f>0</f>
        <v>0</v>
      </c>
      <c r="AU25" s="301" t="e">
        <f t="shared" si="8"/>
        <v>#DIV/0!</v>
      </c>
      <c r="AV25" s="300">
        <f>Шать!C27</f>
        <v>180</v>
      </c>
      <c r="AW25" s="306">
        <f>Шать!D27</f>
        <v>240.8073</v>
      </c>
      <c r="AX25" s="301">
        <f t="shared" si="28"/>
        <v>133.78183333333334</v>
      </c>
      <c r="AY25" s="300">
        <f>Шать!C28</f>
        <v>20</v>
      </c>
      <c r="AZ25" s="297">
        <f>Шать!D28</f>
        <v>26.011199999999999</v>
      </c>
      <c r="BA25" s="301">
        <f t="shared" si="29"/>
        <v>130.05599999999998</v>
      </c>
      <c r="BB25" s="300"/>
      <c r="BC25" s="300"/>
      <c r="BD25" s="301" t="e">
        <f t="shared" si="30"/>
        <v>#DIV/0!</v>
      </c>
      <c r="BE25" s="301">
        <f>Шать!C29</f>
        <v>30</v>
      </c>
      <c r="BF25" s="301">
        <f>Шать!D29</f>
        <v>32.162050000000001</v>
      </c>
      <c r="BG25" s="301">
        <f t="shared" si="31"/>
        <v>107.20683333333334</v>
      </c>
      <c r="BH25" s="301"/>
      <c r="BI25" s="301"/>
      <c r="BJ25" s="301"/>
      <c r="BK25" s="301">
        <f>Шать!C31</f>
        <v>1294.56</v>
      </c>
      <c r="BL25" s="301">
        <f>Шать!D31</f>
        <v>1320.396</v>
      </c>
      <c r="BM25" s="301">
        <f t="shared" si="32"/>
        <v>101.99573600296625</v>
      </c>
      <c r="BN25" s="301"/>
      <c r="BO25" s="301"/>
      <c r="BP25" s="301" t="e">
        <f t="shared" si="33"/>
        <v>#DIV/0!</v>
      </c>
      <c r="BQ25" s="301"/>
      <c r="BR25" s="301"/>
      <c r="BS25" s="301"/>
      <c r="BT25" s="301">
        <f>Шать!C34</f>
        <v>0</v>
      </c>
      <c r="BU25" s="301">
        <f>Шать!D34</f>
        <v>0</v>
      </c>
      <c r="BV25" s="291" t="e">
        <f t="shared" si="34"/>
        <v>#DIV/0!</v>
      </c>
      <c r="BW25" s="301">
        <f>Шать!C37</f>
        <v>336.50689999999997</v>
      </c>
      <c r="BX25" s="298">
        <f>SUM(Шать!D37)</f>
        <v>488.59084000000001</v>
      </c>
      <c r="BY25" s="301">
        <f t="shared" si="35"/>
        <v>145.19489496352082</v>
      </c>
      <c r="BZ25" s="301"/>
      <c r="CA25" s="301"/>
      <c r="CB25" s="318" t="e">
        <f t="shared" si="36"/>
        <v>#DIV/0!</v>
      </c>
      <c r="CC25" s="318"/>
      <c r="CD25" s="318"/>
      <c r="CE25" s="318" t="e">
        <f t="shared" si="37"/>
        <v>#DIV/0!</v>
      </c>
      <c r="CF25" s="300">
        <f t="shared" si="38"/>
        <v>7033.0034999999998</v>
      </c>
      <c r="CG25" s="296">
        <f t="shared" si="39"/>
        <v>6876.0804500000004</v>
      </c>
      <c r="CH25" s="301">
        <f t="shared" si="58"/>
        <v>97.768761952130419</v>
      </c>
      <c r="CI25" s="301">
        <f>Шать!C42</f>
        <v>1897.8</v>
      </c>
      <c r="CJ25" s="301">
        <f>Шать!D42</f>
        <v>1897.8</v>
      </c>
      <c r="CK25" s="301">
        <f t="shared" si="40"/>
        <v>100</v>
      </c>
      <c r="CL25" s="301">
        <f>Шать!C43</f>
        <v>0</v>
      </c>
      <c r="CM25" s="390">
        <f>Шать!D43</f>
        <v>0</v>
      </c>
      <c r="CN25" s="301" t="e">
        <f t="shared" si="41"/>
        <v>#DIV/0!</v>
      </c>
      <c r="CO25" s="301">
        <f>Шать!C44</f>
        <v>4067.5971199999999</v>
      </c>
      <c r="CP25" s="301">
        <f>Шать!D44</f>
        <v>3921.6578399999999</v>
      </c>
      <c r="CQ25" s="301">
        <f t="shared" si="9"/>
        <v>96.412150080389466</v>
      </c>
      <c r="CR25" s="301">
        <f>Шать!C45</f>
        <v>117.81358</v>
      </c>
      <c r="CS25" s="301">
        <f>Шать!D45</f>
        <v>117.81358</v>
      </c>
      <c r="CT25" s="301">
        <f t="shared" si="10"/>
        <v>100</v>
      </c>
      <c r="CU25" s="301">
        <f>Шать!C46</f>
        <v>949.79280000000006</v>
      </c>
      <c r="CV25" s="301">
        <f>Шать!D46</f>
        <v>938.80903000000001</v>
      </c>
      <c r="CW25" s="291">
        <f t="shared" si="42"/>
        <v>98.843561458878185</v>
      </c>
      <c r="CX25" s="317">
        <f>Шать!C50</f>
        <v>0</v>
      </c>
      <c r="CY25" s="301">
        <f>Шать!D50</f>
        <v>0</v>
      </c>
      <c r="CZ25" s="301" t="e">
        <f t="shared" si="11"/>
        <v>#DIV/0!</v>
      </c>
      <c r="DA25" s="301"/>
      <c r="DB25" s="301"/>
      <c r="DC25" s="301"/>
      <c r="DD25" s="300"/>
      <c r="DE25" s="300"/>
      <c r="DF25" s="301" t="e">
        <f t="shared" si="43"/>
        <v>#DIV/0!</v>
      </c>
      <c r="DG25" s="301"/>
      <c r="DH25" s="301"/>
      <c r="DI25" s="301"/>
      <c r="DJ25" s="301"/>
      <c r="DK25" s="301"/>
      <c r="DL25" s="301"/>
      <c r="DM25" s="300">
        <f t="shared" si="44"/>
        <v>10111.471560000002</v>
      </c>
      <c r="DN25" s="300">
        <f t="shared" si="44"/>
        <v>9878.4558399999987</v>
      </c>
      <c r="DO25" s="301">
        <f>DN25/DM25*100</f>
        <v>97.695531074608468</v>
      </c>
      <c r="DP25" s="300">
        <f t="shared" si="46"/>
        <v>1621.973</v>
      </c>
      <c r="DQ25" s="300">
        <f t="shared" si="46"/>
        <v>1574.0285399999998</v>
      </c>
      <c r="DR25" s="301">
        <f t="shared" si="47"/>
        <v>97.044065468414075</v>
      </c>
      <c r="DS25" s="301">
        <f>Шать!C58</f>
        <v>1593.9970000000001</v>
      </c>
      <c r="DT25" s="301">
        <f>Шать!D58</f>
        <v>1551.0525399999999</v>
      </c>
      <c r="DU25" s="301">
        <f t="shared" si="48"/>
        <v>97.305863185438852</v>
      </c>
      <c r="DV25" s="301">
        <f>Шать!C61</f>
        <v>0</v>
      </c>
      <c r="DW25" s="301">
        <f>Шать!D61</f>
        <v>0</v>
      </c>
      <c r="DX25" s="301" t="e">
        <f t="shared" si="49"/>
        <v>#DIV/0!</v>
      </c>
      <c r="DY25" s="301">
        <f>Шать!C62</f>
        <v>5</v>
      </c>
      <c r="DZ25" s="301">
        <f>Шать!D62</f>
        <v>0</v>
      </c>
      <c r="EA25" s="301">
        <f t="shared" si="50"/>
        <v>0</v>
      </c>
      <c r="EB25" s="301">
        <f>Шать!C63</f>
        <v>22.975999999999999</v>
      </c>
      <c r="EC25" s="301">
        <f>Шать!D63</f>
        <v>22.975999999999999</v>
      </c>
      <c r="ED25" s="301">
        <f t="shared" si="51"/>
        <v>100</v>
      </c>
      <c r="EE25" s="301">
        <f>Шать!C65</f>
        <v>110.66728000000001</v>
      </c>
      <c r="EF25" s="301">
        <f>Шать!D65</f>
        <v>110.66728000000001</v>
      </c>
      <c r="EG25" s="301">
        <f t="shared" si="52"/>
        <v>100</v>
      </c>
      <c r="EH25" s="301">
        <f>Шать!C66</f>
        <v>3</v>
      </c>
      <c r="EI25" s="301">
        <f>Шать!D66</f>
        <v>2.83134</v>
      </c>
      <c r="EJ25" s="301">
        <f t="shared" si="53"/>
        <v>94.378</v>
      </c>
      <c r="EK25" s="300">
        <f>Шать!C72</f>
        <v>2892.2158200000003</v>
      </c>
      <c r="EL25" s="300">
        <f>Шать!D72</f>
        <v>2864.5189300000002</v>
      </c>
      <c r="EM25" s="301">
        <f t="shared" si="54"/>
        <v>99.042364341952876</v>
      </c>
      <c r="EN25" s="300">
        <f>Шать!C77</f>
        <v>4753.36546</v>
      </c>
      <c r="EO25" s="300">
        <f>Шать!D77</f>
        <v>4596.1597499999998</v>
      </c>
      <c r="EP25" s="301">
        <f t="shared" si="55"/>
        <v>96.692749351529969</v>
      </c>
      <c r="EQ25" s="300">
        <f>Шать!C81</f>
        <v>705.42</v>
      </c>
      <c r="ER25" s="319">
        <f>Шать!D81</f>
        <v>705.42</v>
      </c>
      <c r="ES25" s="301">
        <f t="shared" si="12"/>
        <v>100</v>
      </c>
      <c r="ET25" s="301">
        <f>Шать!C83</f>
        <v>0</v>
      </c>
      <c r="EU25" s="301">
        <f>Шать!D83</f>
        <v>0</v>
      </c>
      <c r="EV25" s="301" t="e">
        <f t="shared" si="13"/>
        <v>#DIV/0!</v>
      </c>
      <c r="EW25" s="316">
        <f>Шать!C88</f>
        <v>24.83</v>
      </c>
      <c r="EX25" s="316">
        <f>Шать!D88</f>
        <v>24.83</v>
      </c>
      <c r="EY25" s="301">
        <f t="shared" si="56"/>
        <v>100</v>
      </c>
      <c r="EZ25" s="301">
        <f>Шать!C94</f>
        <v>0</v>
      </c>
      <c r="FA25" s="301">
        <f>Шать!D94</f>
        <v>0</v>
      </c>
      <c r="FB25" s="301" t="e">
        <f t="shared" si="57"/>
        <v>#DIV/0!</v>
      </c>
      <c r="FC25" s="419">
        <f t="shared" si="14"/>
        <v>-327.20116000000235</v>
      </c>
      <c r="FD25" s="419">
        <f t="shared" si="15"/>
        <v>109.07664000000113</v>
      </c>
      <c r="FE25" s="301">
        <f t="shared" si="59"/>
        <v>-33.336263233296712</v>
      </c>
      <c r="FF25" s="167"/>
      <c r="FG25" s="168"/>
      <c r="FI25" s="168"/>
    </row>
    <row r="26" spans="1:176" s="250" customFormat="1" ht="24.75" customHeight="1">
      <c r="A26" s="337">
        <v>13</v>
      </c>
      <c r="B26" s="333" t="s">
        <v>294</v>
      </c>
      <c r="C26" s="312">
        <f t="shared" si="16"/>
        <v>13767.251459999999</v>
      </c>
      <c r="D26" s="290">
        <f t="shared" si="0"/>
        <v>15229.783350000002</v>
      </c>
      <c r="E26" s="298">
        <f t="shared" si="1"/>
        <v>110.62326706423072</v>
      </c>
      <c r="F26" s="292">
        <f t="shared" si="17"/>
        <v>2863.75</v>
      </c>
      <c r="G26" s="311">
        <f t="shared" si="3"/>
        <v>4350.9584100000002</v>
      </c>
      <c r="H26" s="298">
        <f t="shared" si="18"/>
        <v>151.93220113487561</v>
      </c>
      <c r="I26" s="291">
        <f t="shared" si="19"/>
        <v>2365.75</v>
      </c>
      <c r="J26" s="298"/>
      <c r="K26" s="298"/>
      <c r="L26" s="305">
        <f>Юнг!C6</f>
        <v>149</v>
      </c>
      <c r="M26" s="383">
        <f>Юнг!D6</f>
        <v>177.08707000000001</v>
      </c>
      <c r="N26" s="298">
        <f t="shared" si="20"/>
        <v>118.85038255033558</v>
      </c>
      <c r="O26" s="291">
        <f t="shared" si="4"/>
        <v>675.75</v>
      </c>
      <c r="P26" s="291">
        <f t="shared" si="5"/>
        <v>798.90917000000002</v>
      </c>
      <c r="Q26" s="298"/>
      <c r="R26" s="298">
        <f>Юнг!C8</f>
        <v>252.05500000000001</v>
      </c>
      <c r="S26" s="298">
        <f>Юнг!D8</f>
        <v>400.49876999999998</v>
      </c>
      <c r="T26" s="298">
        <f t="shared" si="21"/>
        <v>158.89340421733351</v>
      </c>
      <c r="U26" s="298">
        <f>Юнг!C9</f>
        <v>2.7029999999999998</v>
      </c>
      <c r="V26" s="298">
        <f>Юнг!D9</f>
        <v>2.1633399999999998</v>
      </c>
      <c r="W26" s="298">
        <f t="shared" si="22"/>
        <v>80.034776174620788</v>
      </c>
      <c r="X26" s="298">
        <f>Юнг!C10</f>
        <v>420.99200000000002</v>
      </c>
      <c r="Y26" s="298">
        <f>Юнг!D10</f>
        <v>442.19587999999999</v>
      </c>
      <c r="Z26" s="298">
        <f t="shared" si="23"/>
        <v>105.03664677713589</v>
      </c>
      <c r="AA26" s="298">
        <f>Юнг!C11</f>
        <v>0</v>
      </c>
      <c r="AB26" s="309">
        <f>Юнг!D11</f>
        <v>-45.948819999999998</v>
      </c>
      <c r="AC26" s="298" t="e">
        <f t="shared" si="24"/>
        <v>#DIV/0!</v>
      </c>
      <c r="AD26" s="305">
        <f>Юнг!C13</f>
        <v>80</v>
      </c>
      <c r="AE26" s="305">
        <f>Юнг!D13</f>
        <v>81.321929999999995</v>
      </c>
      <c r="AF26" s="298">
        <f t="shared" si="25"/>
        <v>101.65241249999998</v>
      </c>
      <c r="AG26" s="305">
        <f>Юнг!C15</f>
        <v>433</v>
      </c>
      <c r="AH26" s="297">
        <f>Юнг!D15</f>
        <v>411.26123999999999</v>
      </c>
      <c r="AI26" s="298">
        <f t="shared" si="26"/>
        <v>94.979501154734407</v>
      </c>
      <c r="AJ26" s="305">
        <f>Юнг!C16</f>
        <v>1020</v>
      </c>
      <c r="AK26" s="305">
        <f>Юнг!D16</f>
        <v>962.31596000000002</v>
      </c>
      <c r="AL26" s="298">
        <f t="shared" si="6"/>
        <v>94.34470196078432</v>
      </c>
      <c r="AM26" s="298">
        <f>Юнг!C18</f>
        <v>8</v>
      </c>
      <c r="AN26" s="298">
        <f>Юнг!D18</f>
        <v>3.2</v>
      </c>
      <c r="AO26" s="298">
        <f t="shared" si="27"/>
        <v>40</v>
      </c>
      <c r="AP26" s="298"/>
      <c r="AQ26" s="298"/>
      <c r="AR26" s="298" t="e">
        <f>AP26/AQ26*100</f>
        <v>#DIV/0!</v>
      </c>
      <c r="AS26" s="305">
        <v>0</v>
      </c>
      <c r="AT26" s="305"/>
      <c r="AU26" s="298" t="e">
        <f t="shared" si="8"/>
        <v>#DIV/0!</v>
      </c>
      <c r="AV26" s="305">
        <f>Юнг!C27</f>
        <v>388</v>
      </c>
      <c r="AW26" s="306">
        <f>Юнг!D27</f>
        <v>499.31668999999999</v>
      </c>
      <c r="AX26" s="298">
        <f t="shared" si="28"/>
        <v>128.68986855670104</v>
      </c>
      <c r="AY26" s="305">
        <f>Юнг!C28</f>
        <v>30</v>
      </c>
      <c r="AZ26" s="306">
        <f>Юнг!D28</f>
        <v>29.382000000000001</v>
      </c>
      <c r="BA26" s="298">
        <f t="shared" si="29"/>
        <v>97.94</v>
      </c>
      <c r="BB26" s="305"/>
      <c r="BC26" s="305"/>
      <c r="BD26" s="298" t="e">
        <f t="shared" si="30"/>
        <v>#DIV/0!</v>
      </c>
      <c r="BE26" s="298">
        <f>Юнг!C30</f>
        <v>80</v>
      </c>
      <c r="BF26" s="301">
        <f>Юнг!D30</f>
        <v>97.995909999999995</v>
      </c>
      <c r="BG26" s="298">
        <f t="shared" si="31"/>
        <v>122.49488749999999</v>
      </c>
      <c r="BH26" s="298"/>
      <c r="BI26" s="298"/>
      <c r="BJ26" s="298"/>
      <c r="BK26" s="298">
        <f>Юнг!C33</f>
        <v>0</v>
      </c>
      <c r="BL26" s="298">
        <f>Юнг!D31</f>
        <v>0</v>
      </c>
      <c r="BM26" s="298" t="e">
        <f t="shared" si="32"/>
        <v>#DIV/0!</v>
      </c>
      <c r="BN26" s="298"/>
      <c r="BO26" s="298"/>
      <c r="BP26" s="298" t="e">
        <f t="shared" si="33"/>
        <v>#DIV/0!</v>
      </c>
      <c r="BQ26" s="298"/>
      <c r="BR26" s="298"/>
      <c r="BS26" s="298"/>
      <c r="BT26" s="298">
        <f>Юнг!C34</f>
        <v>0</v>
      </c>
      <c r="BU26" s="298">
        <f>Юнг!D34</f>
        <v>43.13044</v>
      </c>
      <c r="BV26" s="291" t="e">
        <f t="shared" si="34"/>
        <v>#DIV/0!</v>
      </c>
      <c r="BW26" s="298">
        <f>Юнг!C36</f>
        <v>0</v>
      </c>
      <c r="BX26" s="298">
        <f>Юнг!D36</f>
        <v>1247.038</v>
      </c>
      <c r="BY26" s="298" t="e">
        <f t="shared" si="35"/>
        <v>#DIV/0!</v>
      </c>
      <c r="BZ26" s="298"/>
      <c r="CA26" s="298"/>
      <c r="CB26" s="307" t="e">
        <f t="shared" si="36"/>
        <v>#DIV/0!</v>
      </c>
      <c r="CC26" s="307"/>
      <c r="CD26" s="307"/>
      <c r="CE26" s="307" t="e">
        <f t="shared" si="37"/>
        <v>#DIV/0!</v>
      </c>
      <c r="CF26" s="305">
        <f t="shared" si="38"/>
        <v>10903.501459999999</v>
      </c>
      <c r="CG26" s="305">
        <f t="shared" si="39"/>
        <v>10878.82494</v>
      </c>
      <c r="CH26" s="298">
        <f t="shared" si="58"/>
        <v>99.773682609292749</v>
      </c>
      <c r="CI26" s="298">
        <f>Юнг!C41</f>
        <v>2417.4</v>
      </c>
      <c r="CJ26" s="298">
        <f>Юнг!D41</f>
        <v>2417.4</v>
      </c>
      <c r="CK26" s="298">
        <f t="shared" si="40"/>
        <v>100</v>
      </c>
      <c r="CL26" s="298">
        <f>Юнг!C42</f>
        <v>0</v>
      </c>
      <c r="CM26" s="389">
        <f>Юнг!D42</f>
        <v>0</v>
      </c>
      <c r="CN26" s="298" t="e">
        <f t="shared" si="41"/>
        <v>#DIV/0!</v>
      </c>
      <c r="CO26" s="298">
        <f>Юнг!C43</f>
        <v>6027.2349999999997</v>
      </c>
      <c r="CP26" s="298">
        <f>Юнг!D43</f>
        <v>6027.2349999999997</v>
      </c>
      <c r="CQ26" s="298">
        <f t="shared" si="9"/>
        <v>100</v>
      </c>
      <c r="CR26" s="298">
        <f>Юнг!C44</f>
        <v>109.41849000000001</v>
      </c>
      <c r="CS26" s="298">
        <f>Юнг!D44</f>
        <v>109.41849000000001</v>
      </c>
      <c r="CT26" s="298">
        <f t="shared" si="10"/>
        <v>100</v>
      </c>
      <c r="CU26" s="298">
        <f>Юнг!C45</f>
        <v>2349.4479700000002</v>
      </c>
      <c r="CV26" s="298">
        <f>Юнг!D45</f>
        <v>2324.7714500000002</v>
      </c>
      <c r="CW26" s="291">
        <f t="shared" si="42"/>
        <v>98.949688594295623</v>
      </c>
      <c r="CX26" s="309">
        <f>Юнг!C48</f>
        <v>0</v>
      </c>
      <c r="CY26" s="298">
        <f>Юнг!D48</f>
        <v>0</v>
      </c>
      <c r="CZ26" s="298" t="e">
        <f t="shared" si="11"/>
        <v>#DIV/0!</v>
      </c>
      <c r="DA26" s="298"/>
      <c r="DB26" s="298">
        <f>Юнг!D47</f>
        <v>0</v>
      </c>
      <c r="DC26" s="298"/>
      <c r="DD26" s="305"/>
      <c r="DE26" s="305"/>
      <c r="DF26" s="298" t="e">
        <f t="shared" si="43"/>
        <v>#DIV/0!</v>
      </c>
      <c r="DG26" s="298"/>
      <c r="DH26" s="298"/>
      <c r="DI26" s="298"/>
      <c r="DJ26" s="298"/>
      <c r="DK26" s="298"/>
      <c r="DL26" s="298"/>
      <c r="DM26" s="300">
        <f t="shared" si="44"/>
        <v>14152.11717</v>
      </c>
      <c r="DN26" s="300">
        <f t="shared" si="44"/>
        <v>13936.762209999999</v>
      </c>
      <c r="DO26" s="298">
        <f t="shared" si="45"/>
        <v>98.478284503914963</v>
      </c>
      <c r="DP26" s="305">
        <f t="shared" si="46"/>
        <v>1975.951</v>
      </c>
      <c r="DQ26" s="305">
        <f t="shared" si="46"/>
        <v>1916.6508399999998</v>
      </c>
      <c r="DR26" s="298">
        <f t="shared" si="47"/>
        <v>96.998905337227484</v>
      </c>
      <c r="DS26" s="298">
        <f>Юнг!C57</f>
        <v>1915.6289999999999</v>
      </c>
      <c r="DT26" s="298">
        <f>Юнг!D57</f>
        <v>1877.3288399999999</v>
      </c>
      <c r="DU26" s="298">
        <f t="shared" si="48"/>
        <v>98.000648351011606</v>
      </c>
      <c r="DV26" s="298">
        <f>Юнг!C60</f>
        <v>0</v>
      </c>
      <c r="DW26" s="298">
        <f>Юнг!D60</f>
        <v>0</v>
      </c>
      <c r="DX26" s="298" t="e">
        <f t="shared" si="49"/>
        <v>#DIV/0!</v>
      </c>
      <c r="DY26" s="298">
        <f>Юнг!C61</f>
        <v>1</v>
      </c>
      <c r="DZ26" s="298">
        <f>Юнг!D61</f>
        <v>0</v>
      </c>
      <c r="EA26" s="298">
        <f t="shared" si="50"/>
        <v>0</v>
      </c>
      <c r="EB26" s="298">
        <f>Юнг!C62</f>
        <v>59.322000000000003</v>
      </c>
      <c r="EC26" s="298">
        <f>Юнг!D62</f>
        <v>39.322000000000003</v>
      </c>
      <c r="ED26" s="298">
        <f t="shared" si="51"/>
        <v>66.285695020397156</v>
      </c>
      <c r="EE26" s="298">
        <f>Юнг!C64</f>
        <v>109.41849000000001</v>
      </c>
      <c r="EF26" s="298">
        <f>Юнг!D64</f>
        <v>109.41849000000001</v>
      </c>
      <c r="EG26" s="298">
        <f t="shared" si="52"/>
        <v>100</v>
      </c>
      <c r="EH26" s="298">
        <f>Юнг!C65</f>
        <v>224.83500000000001</v>
      </c>
      <c r="EI26" s="298">
        <f>Юнг!D65</f>
        <v>223.83735000000001</v>
      </c>
      <c r="EJ26" s="298">
        <f t="shared" si="53"/>
        <v>99.556274601374341</v>
      </c>
      <c r="EK26" s="305">
        <f>Юнг!C71</f>
        <v>2267.98171</v>
      </c>
      <c r="EL26" s="305">
        <f>Юнг!D71</f>
        <v>2143.27207</v>
      </c>
      <c r="EM26" s="298">
        <f t="shared" si="54"/>
        <v>94.501294280719748</v>
      </c>
      <c r="EN26" s="305">
        <f>Юнг!C76</f>
        <v>6621.64545</v>
      </c>
      <c r="EO26" s="305">
        <f>Юнг!D76</f>
        <v>6616.0744599999998</v>
      </c>
      <c r="EP26" s="298">
        <f t="shared" si="55"/>
        <v>99.915866984391329</v>
      </c>
      <c r="EQ26" s="305">
        <f>Юнг!C80</f>
        <v>2920.6515199999999</v>
      </c>
      <c r="ER26" s="310">
        <f>Юнг!D80</f>
        <v>2895.875</v>
      </c>
      <c r="ES26" s="298">
        <f t="shared" si="12"/>
        <v>99.151678321417819</v>
      </c>
      <c r="ET26" s="298">
        <f>Юнг!C82</f>
        <v>0</v>
      </c>
      <c r="EU26" s="298">
        <f>Юнг!D82</f>
        <v>0</v>
      </c>
      <c r="EV26" s="298" t="e">
        <f t="shared" si="13"/>
        <v>#DIV/0!</v>
      </c>
      <c r="EW26" s="311">
        <f>Юнг!C87</f>
        <v>31.634</v>
      </c>
      <c r="EX26" s="311">
        <f>Юнг!D87</f>
        <v>31.634</v>
      </c>
      <c r="EY26" s="298">
        <f t="shared" si="56"/>
        <v>100</v>
      </c>
      <c r="EZ26" s="298">
        <f>Юнг!C93</f>
        <v>0</v>
      </c>
      <c r="FA26" s="298">
        <f>Юнг!D93</f>
        <v>0</v>
      </c>
      <c r="FB26" s="298" t="e">
        <f t="shared" si="57"/>
        <v>#DIV/0!</v>
      </c>
      <c r="FC26" s="420">
        <f t="shared" si="14"/>
        <v>-384.86571000000004</v>
      </c>
      <c r="FD26" s="420">
        <f t="shared" si="15"/>
        <v>1293.0211400000026</v>
      </c>
      <c r="FE26" s="298">
        <f t="shared" si="59"/>
        <v>-335.96683373013468</v>
      </c>
      <c r="FF26" s="248"/>
      <c r="FG26" s="249"/>
      <c r="FI26" s="249"/>
    </row>
    <row r="27" spans="1:176" s="157" customFormat="1" ht="25.5" customHeight="1">
      <c r="A27" s="331">
        <v>14</v>
      </c>
      <c r="B27" s="333" t="s">
        <v>295</v>
      </c>
      <c r="C27" s="289">
        <f t="shared" si="16"/>
        <v>13620.569669999999</v>
      </c>
      <c r="D27" s="290">
        <f t="shared" si="0"/>
        <v>13968.741890000001</v>
      </c>
      <c r="E27" s="298">
        <f t="shared" si="1"/>
        <v>102.55622362673178</v>
      </c>
      <c r="F27" s="292">
        <f t="shared" si="17"/>
        <v>1817.7319999999997</v>
      </c>
      <c r="G27" s="292">
        <f t="shared" si="3"/>
        <v>2265.5085200000003</v>
      </c>
      <c r="H27" s="298">
        <f t="shared" si="18"/>
        <v>124.63380300286295</v>
      </c>
      <c r="I27" s="291">
        <f t="shared" si="19"/>
        <v>1274.1300000000001</v>
      </c>
      <c r="J27" s="298"/>
      <c r="K27" s="298"/>
      <c r="L27" s="305">
        <f>Юсь!C6</f>
        <v>171</v>
      </c>
      <c r="M27" s="383">
        <f>Юсь!D6</f>
        <v>214.43786</v>
      </c>
      <c r="N27" s="298">
        <f t="shared" si="20"/>
        <v>125.40225730994152</v>
      </c>
      <c r="O27" s="291">
        <f t="shared" si="4"/>
        <v>616.13</v>
      </c>
      <c r="P27" s="291">
        <f t="shared" si="5"/>
        <v>728.41717000000006</v>
      </c>
      <c r="Q27" s="298"/>
      <c r="R27" s="298">
        <f>Юсь!C8</f>
        <v>229.816</v>
      </c>
      <c r="S27" s="298">
        <f>Юсь!D8</f>
        <v>365.16064</v>
      </c>
      <c r="T27" s="291">
        <f t="shared" si="21"/>
        <v>158.89260973996588</v>
      </c>
      <c r="U27" s="291">
        <f>Юсь!C9</f>
        <v>2.4649999999999999</v>
      </c>
      <c r="V27" s="291">
        <f>Юсь!D9</f>
        <v>1.97244</v>
      </c>
      <c r="W27" s="291">
        <f t="shared" si="22"/>
        <v>80.017849898580124</v>
      </c>
      <c r="X27" s="291">
        <f>Юсь!C10</f>
        <v>383.84899999999999</v>
      </c>
      <c r="Y27" s="291">
        <f>Юсь!D10</f>
        <v>403.17858999999999</v>
      </c>
      <c r="Z27" s="291">
        <f t="shared" si="23"/>
        <v>105.03572759079742</v>
      </c>
      <c r="AA27" s="291">
        <f>Юсь!C11</f>
        <v>0</v>
      </c>
      <c r="AB27" s="295">
        <f>Юсь!D11</f>
        <v>-41.894500000000001</v>
      </c>
      <c r="AC27" s="291" t="e">
        <f t="shared" si="24"/>
        <v>#DIV/0!</v>
      </c>
      <c r="AD27" s="305">
        <f>Юсь!C13</f>
        <v>10</v>
      </c>
      <c r="AE27" s="305">
        <f>Юсь!D13</f>
        <v>0</v>
      </c>
      <c r="AF27" s="298">
        <f t="shared" si="25"/>
        <v>0</v>
      </c>
      <c r="AG27" s="305">
        <f>Юсь!C15</f>
        <v>124</v>
      </c>
      <c r="AH27" s="297">
        <f>Юсь!D15</f>
        <v>132.71872999999999</v>
      </c>
      <c r="AI27" s="298">
        <f t="shared" si="26"/>
        <v>107.03123387096774</v>
      </c>
      <c r="AJ27" s="305">
        <f>Юсь!C16</f>
        <v>345</v>
      </c>
      <c r="AK27" s="305">
        <f>Юсь!D16</f>
        <v>368.55234000000002</v>
      </c>
      <c r="AL27" s="298">
        <f t="shared" si="6"/>
        <v>106.82676521739131</v>
      </c>
      <c r="AM27" s="298">
        <f>Юсь!C18</f>
        <v>8</v>
      </c>
      <c r="AN27" s="298">
        <f>Юсь!D18</f>
        <v>8.25</v>
      </c>
      <c r="AO27" s="298">
        <f t="shared" si="27"/>
        <v>103.125</v>
      </c>
      <c r="AP27" s="298"/>
      <c r="AQ27" s="298"/>
      <c r="AR27" s="298" t="e">
        <f>AP27/AQ27*100</f>
        <v>#DIV/0!</v>
      </c>
      <c r="AS27" s="305">
        <v>0</v>
      </c>
      <c r="AT27" s="305">
        <v>0</v>
      </c>
      <c r="AU27" s="298" t="e">
        <f t="shared" si="8"/>
        <v>#DIV/0!</v>
      </c>
      <c r="AV27" s="305">
        <f>Юсь!C27</f>
        <v>0</v>
      </c>
      <c r="AW27" s="306">
        <f>Юсь!D27</f>
        <v>0</v>
      </c>
      <c r="AX27" s="298" t="e">
        <f t="shared" si="28"/>
        <v>#DIV/0!</v>
      </c>
      <c r="AY27" s="300">
        <f>Юсь!C28</f>
        <v>40</v>
      </c>
      <c r="AZ27" s="306">
        <f>Юсь!D28</f>
        <v>66.5</v>
      </c>
      <c r="BA27" s="298">
        <f t="shared" si="29"/>
        <v>166.25</v>
      </c>
      <c r="BB27" s="305"/>
      <c r="BC27" s="305"/>
      <c r="BD27" s="298" t="e">
        <f t="shared" si="30"/>
        <v>#DIV/0!</v>
      </c>
      <c r="BE27" s="298">
        <f>Юсь!C30</f>
        <v>100</v>
      </c>
      <c r="BF27" s="301">
        <f>Юсь!D30</f>
        <v>358.87428999999997</v>
      </c>
      <c r="BG27" s="298">
        <f t="shared" si="31"/>
        <v>358.87428999999997</v>
      </c>
      <c r="BH27" s="298"/>
      <c r="BI27" s="298"/>
      <c r="BJ27" s="298"/>
      <c r="BK27" s="298">
        <f>Юсь!C31</f>
        <v>0</v>
      </c>
      <c r="BL27" s="298">
        <f>Юсь!D31</f>
        <v>0</v>
      </c>
      <c r="BM27" s="298" t="e">
        <f t="shared" si="32"/>
        <v>#DIV/0!</v>
      </c>
      <c r="BN27" s="298"/>
      <c r="BO27" s="298"/>
      <c r="BP27" s="298" t="e">
        <f t="shared" si="33"/>
        <v>#DIV/0!</v>
      </c>
      <c r="BQ27" s="298"/>
      <c r="BR27" s="298"/>
      <c r="BS27" s="298"/>
      <c r="BT27" s="298"/>
      <c r="BU27" s="298">
        <f>Юсь!D34</f>
        <v>5.9382900000000003</v>
      </c>
      <c r="BV27" s="291" t="e">
        <f t="shared" si="34"/>
        <v>#DIV/0!</v>
      </c>
      <c r="BW27" s="298">
        <f>Юсь!C36</f>
        <v>403.60199999999998</v>
      </c>
      <c r="BX27" s="298">
        <f>Юсь!D36</f>
        <v>381.81984</v>
      </c>
      <c r="BY27" s="298">
        <f t="shared" si="35"/>
        <v>94.603059449655859</v>
      </c>
      <c r="BZ27" s="298"/>
      <c r="CA27" s="298"/>
      <c r="CB27" s="307" t="e">
        <f t="shared" si="36"/>
        <v>#DIV/0!</v>
      </c>
      <c r="CC27" s="307"/>
      <c r="CD27" s="307"/>
      <c r="CE27" s="307" t="e">
        <f t="shared" si="37"/>
        <v>#DIV/0!</v>
      </c>
      <c r="CF27" s="296">
        <f t="shared" si="38"/>
        <v>11802.837669999999</v>
      </c>
      <c r="CG27" s="296">
        <f t="shared" si="39"/>
        <v>11703.23337</v>
      </c>
      <c r="CH27" s="298">
        <f t="shared" si="58"/>
        <v>99.15609870452451</v>
      </c>
      <c r="CI27" s="298">
        <f>Юсь!C41</f>
        <v>4903.5</v>
      </c>
      <c r="CJ27" s="298">
        <f>Юсь!D41</f>
        <v>4903.5</v>
      </c>
      <c r="CK27" s="298">
        <f t="shared" si="40"/>
        <v>100</v>
      </c>
      <c r="CL27" s="298">
        <f>Юсь!C42</f>
        <v>0</v>
      </c>
      <c r="CM27" s="389">
        <f>Юсь!D42</f>
        <v>0</v>
      </c>
      <c r="CN27" s="298" t="e">
        <f t="shared" si="41"/>
        <v>#DIV/0!</v>
      </c>
      <c r="CO27" s="298">
        <f>Юсь!C43</f>
        <v>5918.9191000000001</v>
      </c>
      <c r="CP27" s="298">
        <f>Юсь!D43</f>
        <v>5918.9191000000001</v>
      </c>
      <c r="CQ27" s="298">
        <f t="shared" si="9"/>
        <v>100</v>
      </c>
      <c r="CR27" s="298">
        <f>Юсь!C44</f>
        <v>301.49356999999998</v>
      </c>
      <c r="CS27" s="298">
        <f>Юсь!D44</f>
        <v>301.49356999999998</v>
      </c>
      <c r="CT27" s="298">
        <f t="shared" si="10"/>
        <v>100</v>
      </c>
      <c r="CU27" s="298">
        <f>Юсь!C51</f>
        <v>678.92499999999995</v>
      </c>
      <c r="CV27" s="298">
        <f>Юсь!D51</f>
        <v>579.32069999999999</v>
      </c>
      <c r="CW27" s="291">
        <f t="shared" si="42"/>
        <v>85.329115881724789</v>
      </c>
      <c r="CX27" s="309">
        <f>Юсь!C52</f>
        <v>0</v>
      </c>
      <c r="CY27" s="298">
        <f>Юсь!D52</f>
        <v>0</v>
      </c>
      <c r="CZ27" s="298" t="e">
        <f t="shared" si="11"/>
        <v>#DIV/0!</v>
      </c>
      <c r="DA27" s="298"/>
      <c r="DB27" s="298"/>
      <c r="DC27" s="298"/>
      <c r="DD27" s="305"/>
      <c r="DE27" s="305"/>
      <c r="DF27" s="298" t="e">
        <f t="shared" si="43"/>
        <v>#DIV/0!</v>
      </c>
      <c r="DG27" s="298"/>
      <c r="DH27" s="298"/>
      <c r="DI27" s="298"/>
      <c r="DJ27" s="298"/>
      <c r="DK27" s="298"/>
      <c r="DL27" s="298"/>
      <c r="DM27" s="300">
        <f t="shared" si="44"/>
        <v>14622.710510000001</v>
      </c>
      <c r="DN27" s="300">
        <f t="shared" si="44"/>
        <v>14260.155130000001</v>
      </c>
      <c r="DO27" s="298">
        <f t="shared" si="45"/>
        <v>97.520600713854932</v>
      </c>
      <c r="DP27" s="305">
        <f t="shared" si="46"/>
        <v>1694.3889999999999</v>
      </c>
      <c r="DQ27" s="305">
        <f t="shared" si="46"/>
        <v>1551.4588799999999</v>
      </c>
      <c r="DR27" s="298">
        <f t="shared" si="47"/>
        <v>91.564503782779511</v>
      </c>
      <c r="DS27" s="298">
        <f>Юсь!C60</f>
        <v>1682.5119999999999</v>
      </c>
      <c r="DT27" s="298">
        <f>Юсь!D60</f>
        <v>1546.2948799999999</v>
      </c>
      <c r="DU27" s="298">
        <f t="shared" si="48"/>
        <v>91.903943627147981</v>
      </c>
      <c r="DV27" s="298">
        <f>Юсь!C63</f>
        <v>0</v>
      </c>
      <c r="DW27" s="298">
        <f>Юсь!D63</f>
        <v>0</v>
      </c>
      <c r="DX27" s="298" t="e">
        <f t="shared" si="49"/>
        <v>#DIV/0!</v>
      </c>
      <c r="DY27" s="298">
        <f>Юсь!C64</f>
        <v>5</v>
      </c>
      <c r="DZ27" s="298">
        <f>Юсь!D64</f>
        <v>0</v>
      </c>
      <c r="EA27" s="298">
        <f t="shared" si="50"/>
        <v>0</v>
      </c>
      <c r="EB27" s="298">
        <f>Юсь!C65</f>
        <v>6.8769999999999998</v>
      </c>
      <c r="EC27" s="298">
        <f>Юсь!D65</f>
        <v>5.1639999999999997</v>
      </c>
      <c r="ED27" s="298">
        <f t="shared" si="51"/>
        <v>75.090882652319323</v>
      </c>
      <c r="EE27" s="298">
        <f>Юсь!C67</f>
        <v>287.20096999999998</v>
      </c>
      <c r="EF27" s="298">
        <f>Юсь!D67</f>
        <v>287.20096999999998</v>
      </c>
      <c r="EG27" s="298">
        <f t="shared" si="52"/>
        <v>100</v>
      </c>
      <c r="EH27" s="298">
        <f>Юсь!C68</f>
        <v>329.38</v>
      </c>
      <c r="EI27" s="298">
        <f>Юсь!D68</f>
        <v>329.18939</v>
      </c>
      <c r="EJ27" s="298">
        <f t="shared" si="53"/>
        <v>99.94213066974315</v>
      </c>
      <c r="EK27" s="305">
        <f>Юсь!C74</f>
        <v>3091.5144400000004</v>
      </c>
      <c r="EL27" s="305">
        <f>Юсь!D74</f>
        <v>3030.0402100000001</v>
      </c>
      <c r="EM27" s="298">
        <f t="shared" si="54"/>
        <v>98.011517293770098</v>
      </c>
      <c r="EN27" s="305">
        <f>Юсь!C79</f>
        <v>7367.5261</v>
      </c>
      <c r="EO27" s="305">
        <f>Юсь!D79</f>
        <v>7209.9037900000003</v>
      </c>
      <c r="EP27" s="298">
        <f t="shared" si="55"/>
        <v>97.86058022923055</v>
      </c>
      <c r="EQ27" s="305">
        <f>Юсь!C83</f>
        <v>1842.7</v>
      </c>
      <c r="ER27" s="310">
        <f>Юсь!D83</f>
        <v>1842.3718899999999</v>
      </c>
      <c r="ES27" s="298">
        <f t="shared" si="12"/>
        <v>99.982194063059637</v>
      </c>
      <c r="ET27" s="298">
        <f>Юсь!C85</f>
        <v>0</v>
      </c>
      <c r="EU27" s="298">
        <f>Юсь!D85</f>
        <v>0</v>
      </c>
      <c r="EV27" s="298" t="e">
        <f t="shared" si="13"/>
        <v>#DIV/0!</v>
      </c>
      <c r="EW27" s="311">
        <f>Юсь!C90</f>
        <v>10</v>
      </c>
      <c r="EX27" s="311">
        <f>Юсь!D90</f>
        <v>9.99</v>
      </c>
      <c r="EY27" s="298">
        <f t="shared" si="56"/>
        <v>99.9</v>
      </c>
      <c r="EZ27" s="298">
        <f>Юсь!C96</f>
        <v>0</v>
      </c>
      <c r="FA27" s="298">
        <f>Юсь!D96</f>
        <v>0</v>
      </c>
      <c r="FB27" s="291" t="e">
        <f t="shared" si="57"/>
        <v>#DIV/0!</v>
      </c>
      <c r="FC27" s="418">
        <f t="shared" si="14"/>
        <v>-1002.1408400000018</v>
      </c>
      <c r="FD27" s="418">
        <f t="shared" si="15"/>
        <v>-291.41323999999986</v>
      </c>
      <c r="FE27" s="291">
        <f t="shared" si="59"/>
        <v>29.079070363004</v>
      </c>
      <c r="FF27" s="159"/>
      <c r="FG27" s="160"/>
      <c r="FI27" s="160"/>
    </row>
    <row r="28" spans="1:176" s="157" customFormat="1" ht="23.25" customHeight="1">
      <c r="A28" s="331">
        <v>15</v>
      </c>
      <c r="B28" s="333" t="s">
        <v>296</v>
      </c>
      <c r="C28" s="312">
        <f t="shared" si="16"/>
        <v>15161.389599999999</v>
      </c>
      <c r="D28" s="290">
        <f>G28+CG28+DE28</f>
        <v>15714.107359999998</v>
      </c>
      <c r="E28" s="298">
        <f>D28/C28*100</f>
        <v>103.64556135408591</v>
      </c>
      <c r="F28" s="292">
        <f t="shared" si="17"/>
        <v>3264.3563599999998</v>
      </c>
      <c r="G28" s="292">
        <f>M28+AE28+AH28+AK28+AN28+AT28+AZ28+BL28+AQ28+BX28+BU28+BF28+S28+Y28+V28+AB28+AW28</f>
        <v>3859.8849699999992</v>
      </c>
      <c r="H28" s="298">
        <f>G28/F28*100</f>
        <v>118.24337003451424</v>
      </c>
      <c r="I28" s="291">
        <f t="shared" si="19"/>
        <v>2738.4</v>
      </c>
      <c r="J28" s="298"/>
      <c r="K28" s="298"/>
      <c r="L28" s="305">
        <f>Яра!C6</f>
        <v>321.39999999999998</v>
      </c>
      <c r="M28" s="383">
        <f>Яра!D6</f>
        <v>265.78492</v>
      </c>
      <c r="N28" s="298">
        <f t="shared" si="20"/>
        <v>82.695992532669578</v>
      </c>
      <c r="O28" s="291">
        <f t="shared" si="4"/>
        <v>954</v>
      </c>
      <c r="P28" s="291">
        <f t="shared" si="5"/>
        <v>1127.8717500000002</v>
      </c>
      <c r="Q28" s="298"/>
      <c r="R28" s="298">
        <f>Яра!C8</f>
        <v>355.84199999999998</v>
      </c>
      <c r="S28" s="298">
        <f>Яра!D8</f>
        <v>565.41002000000003</v>
      </c>
      <c r="T28" s="291">
        <f t="shared" si="21"/>
        <v>158.8935595011269</v>
      </c>
      <c r="U28" s="291">
        <f>Яра!C9</f>
        <v>3.8159999999999998</v>
      </c>
      <c r="V28" s="291">
        <f>Яра!D9</f>
        <v>3.0541200000000002</v>
      </c>
      <c r="W28" s="291">
        <f t="shared" si="22"/>
        <v>80.034591194968556</v>
      </c>
      <c r="X28" s="291">
        <f>Яра!C10</f>
        <v>594.34199999999998</v>
      </c>
      <c r="Y28" s="291">
        <f>Яра!D10</f>
        <v>624.27652999999998</v>
      </c>
      <c r="Z28" s="291">
        <f t="shared" si="23"/>
        <v>105.0365833139842</v>
      </c>
      <c r="AA28" s="291">
        <f>Яра!C11</f>
        <v>0</v>
      </c>
      <c r="AB28" s="295">
        <f>Яра!D11</f>
        <v>-64.868920000000003</v>
      </c>
      <c r="AC28" s="291" t="e">
        <f t="shared" si="24"/>
        <v>#DIV/0!</v>
      </c>
      <c r="AD28" s="305">
        <f>Яра!C13</f>
        <v>20</v>
      </c>
      <c r="AE28" s="305">
        <f>Яра!D13</f>
        <v>10.15326</v>
      </c>
      <c r="AF28" s="298">
        <f t="shared" si="25"/>
        <v>50.766300000000001</v>
      </c>
      <c r="AG28" s="305">
        <f>Яра!C15</f>
        <v>385</v>
      </c>
      <c r="AH28" s="297">
        <f>Яра!D15</f>
        <v>315.43126999999998</v>
      </c>
      <c r="AI28" s="298">
        <f t="shared" si="26"/>
        <v>81.930199999999999</v>
      </c>
      <c r="AJ28" s="305">
        <f>Яра!C16</f>
        <v>1050</v>
      </c>
      <c r="AK28" s="305">
        <f>Яра!D16</f>
        <v>1064.14419</v>
      </c>
      <c r="AL28" s="298">
        <f t="shared" si="6"/>
        <v>101.3470657142857</v>
      </c>
      <c r="AM28" s="298">
        <f>Яра!C18</f>
        <v>8</v>
      </c>
      <c r="AN28" s="298">
        <f>Яра!D18</f>
        <v>2.98</v>
      </c>
      <c r="AO28" s="298">
        <f t="shared" si="27"/>
        <v>37.25</v>
      </c>
      <c r="AP28" s="298"/>
      <c r="AQ28" s="298"/>
      <c r="AR28" s="298" t="e">
        <f>AP28/AQ28*100</f>
        <v>#DIV/0!</v>
      </c>
      <c r="AS28" s="305">
        <v>0</v>
      </c>
      <c r="AT28" s="305">
        <v>0</v>
      </c>
      <c r="AU28" s="298" t="e">
        <f t="shared" si="8"/>
        <v>#DIV/0!</v>
      </c>
      <c r="AV28" s="305">
        <f>Яра!C27</f>
        <v>20</v>
      </c>
      <c r="AW28" s="306">
        <f>Яра!D27</f>
        <v>160.83423999999999</v>
      </c>
      <c r="AX28" s="298">
        <f t="shared" si="28"/>
        <v>804.1712</v>
      </c>
      <c r="AY28" s="300">
        <f>Яра!C28</f>
        <v>0</v>
      </c>
      <c r="AZ28" s="306">
        <f>Яра!D28</f>
        <v>0</v>
      </c>
      <c r="BA28" s="298" t="e">
        <f t="shared" si="29"/>
        <v>#DIV/0!</v>
      </c>
      <c r="BB28" s="305"/>
      <c r="BC28" s="305"/>
      <c r="BD28" s="298" t="e">
        <f t="shared" si="30"/>
        <v>#DIV/0!</v>
      </c>
      <c r="BE28" s="298">
        <f>Яра!C31</f>
        <v>50</v>
      </c>
      <c r="BF28" s="301">
        <f>Яра!D31</f>
        <v>80.687740000000005</v>
      </c>
      <c r="BG28" s="298">
        <f t="shared" si="31"/>
        <v>161.37548000000001</v>
      </c>
      <c r="BH28" s="298"/>
      <c r="BI28" s="298"/>
      <c r="BJ28" s="298"/>
      <c r="BK28" s="298">
        <f>Яра!C32</f>
        <v>137.274</v>
      </c>
      <c r="BL28" s="298">
        <f>SUM(Яра!D32)</f>
        <v>12.273999999999999</v>
      </c>
      <c r="BM28" s="298">
        <f t="shared" si="32"/>
        <v>8.9412416043824763</v>
      </c>
      <c r="BN28" s="298"/>
      <c r="BO28" s="298"/>
      <c r="BP28" s="298" t="e">
        <f t="shared" si="33"/>
        <v>#DIV/0!</v>
      </c>
      <c r="BQ28" s="298"/>
      <c r="BR28" s="298"/>
      <c r="BS28" s="298"/>
      <c r="BT28" s="298">
        <f>Яра!C35</f>
        <v>31.6</v>
      </c>
      <c r="BU28" s="298">
        <f>Яра!D35</f>
        <v>31.630479999999999</v>
      </c>
      <c r="BV28" s="291">
        <f t="shared" si="34"/>
        <v>100.09645569620251</v>
      </c>
      <c r="BW28" s="298">
        <f>Яра!C37</f>
        <v>287.08235999999999</v>
      </c>
      <c r="BX28" s="298">
        <f>Яра!D37</f>
        <v>788.09312</v>
      </c>
      <c r="BY28" s="298">
        <f t="shared" si="35"/>
        <v>274.51812782924037</v>
      </c>
      <c r="BZ28" s="298"/>
      <c r="CA28" s="298"/>
      <c r="CB28" s="307" t="e">
        <f t="shared" si="36"/>
        <v>#DIV/0!</v>
      </c>
      <c r="CC28" s="307"/>
      <c r="CD28" s="307"/>
      <c r="CE28" s="307" t="e">
        <f t="shared" si="37"/>
        <v>#DIV/0!</v>
      </c>
      <c r="CF28" s="296">
        <f t="shared" si="38"/>
        <v>11897.033239999999</v>
      </c>
      <c r="CG28" s="296">
        <f t="shared" si="39"/>
        <v>11854.222389999999</v>
      </c>
      <c r="CH28" s="298">
        <f t="shared" si="58"/>
        <v>99.640155245964507</v>
      </c>
      <c r="CI28" s="298">
        <f>Яра!C42</f>
        <v>3431.9</v>
      </c>
      <c r="CJ28" s="298">
        <f>Яра!D42</f>
        <v>3431.9</v>
      </c>
      <c r="CK28" s="298">
        <f t="shared" si="40"/>
        <v>100</v>
      </c>
      <c r="CL28" s="298">
        <f>Яра!C43</f>
        <v>0</v>
      </c>
      <c r="CM28" s="389">
        <f>Яра!D43</f>
        <v>0</v>
      </c>
      <c r="CN28" s="298" t="e">
        <f t="shared" si="41"/>
        <v>#DIV/0!</v>
      </c>
      <c r="CO28" s="298">
        <f>Яра!C44</f>
        <v>4194.3995699999996</v>
      </c>
      <c r="CP28" s="298">
        <f>Яра!D44</f>
        <v>4194.3995699999996</v>
      </c>
      <c r="CQ28" s="298">
        <f t="shared" si="9"/>
        <v>100</v>
      </c>
      <c r="CR28" s="298">
        <f>Яра!C45</f>
        <v>269.82522</v>
      </c>
      <c r="CS28" s="298">
        <f>Яра!D45</f>
        <v>269.82522</v>
      </c>
      <c r="CT28" s="298">
        <f t="shared" si="10"/>
        <v>100</v>
      </c>
      <c r="CU28" s="298">
        <f>Яра!C47</f>
        <v>4000.9084499999999</v>
      </c>
      <c r="CV28" s="298">
        <f>Яра!D47</f>
        <v>3958.0976000000001</v>
      </c>
      <c r="CW28" s="291">
        <f t="shared" si="42"/>
        <v>98.929971766787119</v>
      </c>
      <c r="CX28" s="309">
        <f>SUM(Яра!C51)</f>
        <v>0</v>
      </c>
      <c r="CY28" s="298">
        <f>Яра!D51</f>
        <v>0</v>
      </c>
      <c r="CZ28" s="298" t="e">
        <f t="shared" si="11"/>
        <v>#DIV/0!</v>
      </c>
      <c r="DA28" s="298"/>
      <c r="DB28" s="298"/>
      <c r="DC28" s="298"/>
      <c r="DD28" s="305"/>
      <c r="DE28" s="305"/>
      <c r="DF28" s="298" t="e">
        <f t="shared" si="43"/>
        <v>#DIV/0!</v>
      </c>
      <c r="DG28" s="298"/>
      <c r="DH28" s="298">
        <f>Яра!D46</f>
        <v>0</v>
      </c>
      <c r="DI28" s="298" t="e">
        <f>DH28/DG28</f>
        <v>#DIV/0!</v>
      </c>
      <c r="DJ28" s="298"/>
      <c r="DK28" s="298"/>
      <c r="DL28" s="298"/>
      <c r="DM28" s="300">
        <f t="shared" si="44"/>
        <v>16104.076509999999</v>
      </c>
      <c r="DN28" s="300">
        <f t="shared" si="44"/>
        <v>15778.0193</v>
      </c>
      <c r="DO28" s="298">
        <f t="shared" si="45"/>
        <v>97.975312587483486</v>
      </c>
      <c r="DP28" s="305">
        <f t="shared" si="46"/>
        <v>2315.0158499999998</v>
      </c>
      <c r="DQ28" s="305">
        <f t="shared" si="46"/>
        <v>2301.27882</v>
      </c>
      <c r="DR28" s="298">
        <f t="shared" si="47"/>
        <v>99.406611838100375</v>
      </c>
      <c r="DS28" s="298">
        <f>Яра!C59</f>
        <v>1894.40372</v>
      </c>
      <c r="DT28" s="298">
        <f>Яра!D59</f>
        <v>1886.66669</v>
      </c>
      <c r="DU28" s="298">
        <f t="shared" si="48"/>
        <v>99.591584944733953</v>
      </c>
      <c r="DV28" s="298">
        <f>Яра!C62</f>
        <v>0</v>
      </c>
      <c r="DW28" s="298">
        <f>Яра!D62</f>
        <v>0</v>
      </c>
      <c r="DX28" s="298" t="e">
        <f t="shared" si="49"/>
        <v>#DIV/0!</v>
      </c>
      <c r="DY28" s="298">
        <f>Яра!C63</f>
        <v>1</v>
      </c>
      <c r="DZ28" s="298">
        <f>Яра!D63</f>
        <v>0</v>
      </c>
      <c r="EA28" s="298">
        <f t="shared" si="50"/>
        <v>0</v>
      </c>
      <c r="EB28" s="298">
        <f>Яра!C64</f>
        <v>419.61212999999998</v>
      </c>
      <c r="EC28" s="298">
        <f>Яра!D64</f>
        <v>414.61212999999998</v>
      </c>
      <c r="ED28" s="298">
        <f t="shared" si="51"/>
        <v>98.80842338852311</v>
      </c>
      <c r="EE28" s="298">
        <f>Яра!C66</f>
        <v>269.82522</v>
      </c>
      <c r="EF28" s="298">
        <f>Яра!D65</f>
        <v>269.82522</v>
      </c>
      <c r="EG28" s="298">
        <f t="shared" si="52"/>
        <v>100</v>
      </c>
      <c r="EH28" s="298">
        <f>Яра!C67</f>
        <v>20.097239999999999</v>
      </c>
      <c r="EI28" s="298">
        <f>Яра!D67</f>
        <v>18.097239999999999</v>
      </c>
      <c r="EJ28" s="298">
        <f t="shared" si="53"/>
        <v>90.048384753329316</v>
      </c>
      <c r="EK28" s="305">
        <f>Яра!C73</f>
        <v>5626.7911999999997</v>
      </c>
      <c r="EL28" s="305">
        <f>Яра!D73</f>
        <v>5597.89606</v>
      </c>
      <c r="EM28" s="298">
        <f t="shared" si="54"/>
        <v>99.486472147749154</v>
      </c>
      <c r="EN28" s="305">
        <f>Яра!C78</f>
        <v>5876.0360000000001</v>
      </c>
      <c r="EO28" s="305">
        <f>Яра!D78</f>
        <v>5594.6333800000002</v>
      </c>
      <c r="EP28" s="298">
        <f t="shared" si="55"/>
        <v>95.211012662277767</v>
      </c>
      <c r="EQ28" s="305">
        <f>Яра!C82</f>
        <v>1974.3109999999999</v>
      </c>
      <c r="ER28" s="310">
        <f>Яра!D82</f>
        <v>1974.2885799999999</v>
      </c>
      <c r="ES28" s="298">
        <f t="shared" si="12"/>
        <v>99.998864413965165</v>
      </c>
      <c r="ET28" s="298">
        <f>Яра!C84</f>
        <v>0</v>
      </c>
      <c r="EU28" s="298">
        <f>Яра!D84</f>
        <v>0</v>
      </c>
      <c r="EV28" s="298" t="e">
        <f t="shared" si="13"/>
        <v>#DIV/0!</v>
      </c>
      <c r="EW28" s="311">
        <f>Яра!C89</f>
        <v>22</v>
      </c>
      <c r="EX28" s="311">
        <f>Яра!D89</f>
        <v>22</v>
      </c>
      <c r="EY28" s="298">
        <f t="shared" si="56"/>
        <v>100</v>
      </c>
      <c r="EZ28" s="298">
        <f>Яра!C95</f>
        <v>0</v>
      </c>
      <c r="FA28" s="298">
        <f>Яра!D95</f>
        <v>0</v>
      </c>
      <c r="FB28" s="291" t="e">
        <f t="shared" si="57"/>
        <v>#DIV/0!</v>
      </c>
      <c r="FC28" s="418">
        <f t="shared" si="14"/>
        <v>-942.68691000000035</v>
      </c>
      <c r="FD28" s="418">
        <f t="shared" si="15"/>
        <v>-63.911940000001778</v>
      </c>
      <c r="FE28" s="291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1">
        <v>16</v>
      </c>
      <c r="B29" s="332" t="s">
        <v>297</v>
      </c>
      <c r="C29" s="289">
        <f t="shared" si="16"/>
        <v>14647.336230000001</v>
      </c>
      <c r="D29" s="290">
        <f t="shared" si="0"/>
        <v>14590.397869999999</v>
      </c>
      <c r="E29" s="291">
        <f t="shared" si="1"/>
        <v>99.611271571117598</v>
      </c>
      <c r="F29" s="292">
        <f t="shared" si="17"/>
        <v>2671.8262399999999</v>
      </c>
      <c r="G29" s="292">
        <f t="shared" si="3"/>
        <v>3345.7953099999995</v>
      </c>
      <c r="H29" s="291">
        <f t="shared" si="18"/>
        <v>125.22503372075573</v>
      </c>
      <c r="I29" s="291">
        <f t="shared" si="19"/>
        <v>1525.98</v>
      </c>
      <c r="J29" s="291"/>
      <c r="K29" s="291"/>
      <c r="L29" s="296">
        <f>Ярос!C6</f>
        <v>120</v>
      </c>
      <c r="M29" s="383">
        <f>Ярос!D6</f>
        <v>91.677109999999999</v>
      </c>
      <c r="N29" s="291">
        <f t="shared" si="20"/>
        <v>76.397591666666671</v>
      </c>
      <c r="O29" s="291">
        <f t="shared" si="4"/>
        <v>547.98</v>
      </c>
      <c r="P29" s="291">
        <f t="shared" si="5"/>
        <v>647.85488999999995</v>
      </c>
      <c r="Q29" s="291"/>
      <c r="R29" s="291">
        <f>Ярос!C8</f>
        <v>204.39599999999999</v>
      </c>
      <c r="S29" s="291">
        <f>Ярос!D8</f>
        <v>324.77418999999998</v>
      </c>
      <c r="T29" s="291">
        <f t="shared" si="21"/>
        <v>158.8945918706824</v>
      </c>
      <c r="U29" s="291">
        <f>Ярос!C9</f>
        <v>2.1920000000000002</v>
      </c>
      <c r="V29" s="291">
        <f>Ярос!D9</f>
        <v>1.75431</v>
      </c>
      <c r="W29" s="291">
        <f t="shared" si="22"/>
        <v>80.0323905109489</v>
      </c>
      <c r="X29" s="291">
        <f>Ярос!C10</f>
        <v>341.392</v>
      </c>
      <c r="Y29" s="291">
        <f>Ярос!D10</f>
        <v>358.58740999999998</v>
      </c>
      <c r="Z29" s="291">
        <f t="shared" si="23"/>
        <v>105.03685206448891</v>
      </c>
      <c r="AA29" s="291">
        <f>Ярос!C11</f>
        <v>0</v>
      </c>
      <c r="AB29" s="295">
        <f>Ярос!D11</f>
        <v>-37.261020000000002</v>
      </c>
      <c r="AC29" s="291" t="e">
        <f t="shared" si="24"/>
        <v>#DIV/0!</v>
      </c>
      <c r="AD29" s="296">
        <f>Ярос!C13</f>
        <v>10</v>
      </c>
      <c r="AE29" s="296">
        <f>Ярос!D13</f>
        <v>0.26638000000000001</v>
      </c>
      <c r="AF29" s="291">
        <f t="shared" si="25"/>
        <v>2.6638000000000002</v>
      </c>
      <c r="AG29" s="296">
        <f>Ярос!C15</f>
        <v>323</v>
      </c>
      <c r="AH29" s="297">
        <f>Ярос!D15</f>
        <v>296.83465000000001</v>
      </c>
      <c r="AI29" s="291">
        <f t="shared" si="26"/>
        <v>91.899272445820429</v>
      </c>
      <c r="AJ29" s="296">
        <f>Ярос!C16</f>
        <v>520</v>
      </c>
      <c r="AK29" s="296">
        <f>Ярос!D16</f>
        <v>553.06150000000002</v>
      </c>
      <c r="AL29" s="291">
        <f t="shared" si="6"/>
        <v>106.35798076923078</v>
      </c>
      <c r="AM29" s="291">
        <f>Ярос!C18</f>
        <v>5</v>
      </c>
      <c r="AN29" s="291">
        <f>Ярос!D18</f>
        <v>1.0900000000000001</v>
      </c>
      <c r="AO29" s="291">
        <f t="shared" si="27"/>
        <v>21.800000000000004</v>
      </c>
      <c r="AP29" s="291"/>
      <c r="AQ29" s="291"/>
      <c r="AR29" s="291" t="e">
        <f>AP29/AQ29*100</f>
        <v>#DIV/0!</v>
      </c>
      <c r="AS29" s="296">
        <v>0</v>
      </c>
      <c r="AT29" s="296">
        <v>0</v>
      </c>
      <c r="AU29" s="291" t="e">
        <f t="shared" si="8"/>
        <v>#DIV/0!</v>
      </c>
      <c r="AV29" s="296">
        <f>Ярос!C26</f>
        <v>320</v>
      </c>
      <c r="AW29" s="299">
        <f>Ярос!D27</f>
        <v>487.66397999999998</v>
      </c>
      <c r="AX29" s="291">
        <f t="shared" si="28"/>
        <v>152.39499375</v>
      </c>
      <c r="AY29" s="300">
        <v>0</v>
      </c>
      <c r="AZ29" s="299">
        <f>Ярос!D28</f>
        <v>0</v>
      </c>
      <c r="BA29" s="291" t="e">
        <f t="shared" si="29"/>
        <v>#DIV/0!</v>
      </c>
      <c r="BB29" s="296"/>
      <c r="BC29" s="296"/>
      <c r="BD29" s="291" t="e">
        <f t="shared" si="30"/>
        <v>#DIV/0!</v>
      </c>
      <c r="BE29" s="291"/>
      <c r="BF29" s="301">
        <f>Ярос!D29</f>
        <v>0</v>
      </c>
      <c r="BG29" s="291" t="e">
        <f t="shared" si="31"/>
        <v>#DIV/0!</v>
      </c>
      <c r="BH29" s="291"/>
      <c r="BI29" s="291"/>
      <c r="BJ29" s="291"/>
      <c r="BK29" s="291">
        <f>Ярос!C31</f>
        <v>0</v>
      </c>
      <c r="BL29" s="291">
        <f>Ярос!D31</f>
        <v>0</v>
      </c>
      <c r="BM29" s="291" t="e">
        <f t="shared" si="32"/>
        <v>#DIV/0!</v>
      </c>
      <c r="BN29" s="291"/>
      <c r="BO29" s="291"/>
      <c r="BP29" s="291" t="e">
        <f t="shared" si="33"/>
        <v>#DIV/0!</v>
      </c>
      <c r="BQ29" s="291"/>
      <c r="BR29" s="291"/>
      <c r="BS29" s="291"/>
      <c r="BT29" s="291">
        <f>Ярос!C34</f>
        <v>0</v>
      </c>
      <c r="BU29" s="291">
        <f>Ярос!D34</f>
        <v>41.4968</v>
      </c>
      <c r="BV29" s="291" t="e">
        <f t="shared" si="34"/>
        <v>#DIV/0!</v>
      </c>
      <c r="BW29" s="291">
        <f>SUM(Ярос!C36)</f>
        <v>825.84623999999997</v>
      </c>
      <c r="BX29" s="291">
        <f>SUM(Ярос!D36)</f>
        <v>1225.8499999999999</v>
      </c>
      <c r="BY29" s="291">
        <f t="shared" si="35"/>
        <v>148.43562162370563</v>
      </c>
      <c r="BZ29" s="291"/>
      <c r="CA29" s="291"/>
      <c r="CB29" s="303" t="e">
        <f t="shared" si="36"/>
        <v>#DIV/0!</v>
      </c>
      <c r="CC29" s="303"/>
      <c r="CD29" s="303"/>
      <c r="CE29" s="303" t="e">
        <f t="shared" si="37"/>
        <v>#DIV/0!</v>
      </c>
      <c r="CF29" s="296">
        <f t="shared" si="38"/>
        <v>11975.50999</v>
      </c>
      <c r="CG29" s="296">
        <f t="shared" si="39"/>
        <v>11244.602559999999</v>
      </c>
      <c r="CH29" s="291">
        <f t="shared" si="58"/>
        <v>93.896648822385558</v>
      </c>
      <c r="CI29" s="298">
        <f>Ярос!C40</f>
        <v>2129.1</v>
      </c>
      <c r="CJ29" s="298">
        <f>Ярос!D40</f>
        <v>2129.1</v>
      </c>
      <c r="CK29" s="291">
        <f t="shared" si="40"/>
        <v>100</v>
      </c>
      <c r="CL29" s="291">
        <f>Ярос!C41</f>
        <v>0</v>
      </c>
      <c r="CM29" s="388">
        <f>Ярос!D41</f>
        <v>0</v>
      </c>
      <c r="CN29" s="291" t="e">
        <f t="shared" si="41"/>
        <v>#DIV/0!</v>
      </c>
      <c r="CO29" s="291">
        <f>Ярос!C42</f>
        <v>6333.7063699999999</v>
      </c>
      <c r="CP29" s="291">
        <f>Ярос!D42</f>
        <v>5921.0460800000001</v>
      </c>
      <c r="CQ29" s="291">
        <f t="shared" si="9"/>
        <v>93.484694965421966</v>
      </c>
      <c r="CR29" s="291">
        <f>Ярос!C43</f>
        <v>44.321980000000003</v>
      </c>
      <c r="CS29" s="291">
        <f>Ярос!D43</f>
        <v>44.321980000000003</v>
      </c>
      <c r="CT29" s="291">
        <f t="shared" si="10"/>
        <v>100</v>
      </c>
      <c r="CU29" s="291">
        <f>Ярос!C45</f>
        <v>3468.3816400000001</v>
      </c>
      <c r="CV29" s="291">
        <f>Ярос!D45</f>
        <v>3150.1345000000001</v>
      </c>
      <c r="CW29" s="291">
        <f t="shared" si="42"/>
        <v>90.824333276080893</v>
      </c>
      <c r="CX29" s="295">
        <f>Ярос!C46</f>
        <v>0</v>
      </c>
      <c r="CY29" s="291">
        <f>Ярос!D46</f>
        <v>0</v>
      </c>
      <c r="CZ29" s="291" t="e">
        <f t="shared" si="11"/>
        <v>#DIV/0!</v>
      </c>
      <c r="DA29" s="291"/>
      <c r="DB29" s="291"/>
      <c r="DC29" s="291"/>
      <c r="DD29" s="296"/>
      <c r="DE29" s="296"/>
      <c r="DF29" s="291" t="e">
        <f t="shared" si="43"/>
        <v>#DIV/0!</v>
      </c>
      <c r="DG29" s="291"/>
      <c r="DH29" s="291"/>
      <c r="DI29" s="291"/>
      <c r="DJ29" s="291"/>
      <c r="DK29" s="291"/>
      <c r="DL29" s="291"/>
      <c r="DM29" s="300">
        <f t="shared" si="44"/>
        <v>15025.927579999998</v>
      </c>
      <c r="DN29" s="300">
        <f t="shared" si="44"/>
        <v>13933.535329999999</v>
      </c>
      <c r="DO29" s="291">
        <f t="shared" si="45"/>
        <v>92.72995131792058</v>
      </c>
      <c r="DP29" s="296">
        <f t="shared" si="46"/>
        <v>1586.1167099999998</v>
      </c>
      <c r="DQ29" s="296">
        <f t="shared" si="46"/>
        <v>1449.2165100000002</v>
      </c>
      <c r="DR29" s="291">
        <f t="shared" si="47"/>
        <v>91.368844478033424</v>
      </c>
      <c r="DS29" s="291">
        <f>Ярос!C56</f>
        <v>1492.4967099999999</v>
      </c>
      <c r="DT29" s="291">
        <f>Ярос!D56</f>
        <v>1365.5965100000001</v>
      </c>
      <c r="DU29" s="291">
        <f t="shared" si="48"/>
        <v>91.497455294223073</v>
      </c>
      <c r="DV29" s="291">
        <f>Ярос!C59</f>
        <v>0</v>
      </c>
      <c r="DW29" s="291">
        <f>Ярос!D59</f>
        <v>0</v>
      </c>
      <c r="DX29" s="291" t="e">
        <f t="shared" si="49"/>
        <v>#DIV/0!</v>
      </c>
      <c r="DY29" s="291">
        <f>Ярос!C60</f>
        <v>5</v>
      </c>
      <c r="DZ29" s="291">
        <f>Ярос!D60</f>
        <v>0</v>
      </c>
      <c r="EA29" s="291">
        <f t="shared" si="50"/>
        <v>0</v>
      </c>
      <c r="EB29" s="291">
        <f>Ярос!C61</f>
        <v>88.62</v>
      </c>
      <c r="EC29" s="291">
        <f>Ярос!D61</f>
        <v>83.62</v>
      </c>
      <c r="ED29" s="291">
        <f t="shared" si="51"/>
        <v>94.357932746558333</v>
      </c>
      <c r="EE29" s="291">
        <f>Ярос!C62</f>
        <v>44.321980000000003</v>
      </c>
      <c r="EF29" s="291">
        <f>Ярос!D62</f>
        <v>44.321980000000003</v>
      </c>
      <c r="EG29" s="291">
        <f t="shared" si="52"/>
        <v>100</v>
      </c>
      <c r="EH29" s="291">
        <f>Ярос!C64</f>
        <v>37.598399999999998</v>
      </c>
      <c r="EI29" s="291">
        <f>Ярос!D64</f>
        <v>37.59834</v>
      </c>
      <c r="EJ29" s="291">
        <f t="shared" si="53"/>
        <v>99.999840418741229</v>
      </c>
      <c r="EK29" s="296">
        <f>Ярос!C70</f>
        <v>1178.02135</v>
      </c>
      <c r="EL29" s="296">
        <f>Ярос!D70</f>
        <v>958.36656000000005</v>
      </c>
      <c r="EM29" s="291">
        <f t="shared" si="54"/>
        <v>81.353921132244338</v>
      </c>
      <c r="EN29" s="296">
        <f>Ярос!C75</f>
        <v>10952.36614</v>
      </c>
      <c r="EO29" s="296">
        <f>Ярос!D75</f>
        <v>10240.9421</v>
      </c>
      <c r="EP29" s="291">
        <f t="shared" si="55"/>
        <v>93.50438041509814</v>
      </c>
      <c r="EQ29" s="296">
        <f>Ярос!C80</f>
        <v>1224.953</v>
      </c>
      <c r="ER29" s="304">
        <f>Ярос!D79</f>
        <v>1200.5398399999999</v>
      </c>
      <c r="ES29" s="291">
        <f t="shared" si="12"/>
        <v>98.007012513949505</v>
      </c>
      <c r="ET29" s="291">
        <f>Ярос!C81</f>
        <v>0</v>
      </c>
      <c r="EU29" s="291">
        <f>Ярос!D81</f>
        <v>0</v>
      </c>
      <c r="EV29" s="291" t="e">
        <f t="shared" si="13"/>
        <v>#DIV/0!</v>
      </c>
      <c r="EW29" s="292">
        <f>Ярос!C86</f>
        <v>2.5499999999999998</v>
      </c>
      <c r="EX29" s="292">
        <f>Ярос!D86</f>
        <v>2.5499999999999998</v>
      </c>
      <c r="EY29" s="291">
        <f t="shared" si="56"/>
        <v>100</v>
      </c>
      <c r="EZ29" s="291">
        <f>Ярос!C92</f>
        <v>0</v>
      </c>
      <c r="FA29" s="291">
        <f>Ярос!D92</f>
        <v>0</v>
      </c>
      <c r="FB29" s="291" t="e">
        <f t="shared" si="57"/>
        <v>#DIV/0!</v>
      </c>
      <c r="FC29" s="418">
        <f t="shared" si="14"/>
        <v>-378.59134999999696</v>
      </c>
      <c r="FD29" s="418">
        <f t="shared" si="15"/>
        <v>656.86254000000008</v>
      </c>
      <c r="FE29" s="291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38"/>
      <c r="B30" s="339"/>
      <c r="C30" s="320"/>
      <c r="D30" s="321"/>
      <c r="E30" s="291"/>
      <c r="F30" s="292"/>
      <c r="G30" s="296"/>
      <c r="H30" s="291"/>
      <c r="I30" s="291"/>
      <c r="J30" s="291"/>
      <c r="K30" s="291"/>
      <c r="L30" s="296"/>
      <c r="M30" s="384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323"/>
      <c r="AC30" s="291"/>
      <c r="AD30" s="296"/>
      <c r="AE30" s="296"/>
      <c r="AF30" s="291"/>
      <c r="AG30" s="296"/>
      <c r="AH30" s="296"/>
      <c r="AI30" s="291"/>
      <c r="AJ30" s="296"/>
      <c r="AK30" s="296"/>
      <c r="AL30" s="291"/>
      <c r="AM30" s="291"/>
      <c r="AN30" s="291"/>
      <c r="AO30" s="291"/>
      <c r="AP30" s="291"/>
      <c r="AQ30" s="291"/>
      <c r="AR30" s="291"/>
      <c r="AS30" s="296"/>
      <c r="AT30" s="296"/>
      <c r="AU30" s="291"/>
      <c r="AV30" s="296"/>
      <c r="AW30" s="296"/>
      <c r="AX30" s="291"/>
      <c r="AY30" s="296"/>
      <c r="AZ30" s="299"/>
      <c r="BA30" s="291"/>
      <c r="BB30" s="296"/>
      <c r="BC30" s="296"/>
      <c r="BD30" s="291"/>
      <c r="BE30" s="291"/>
      <c r="BF30" s="30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303"/>
      <c r="CC30" s="303"/>
      <c r="CD30" s="303"/>
      <c r="CE30" s="303"/>
      <c r="CF30" s="296"/>
      <c r="CG30" s="296"/>
      <c r="CH30" s="291"/>
      <c r="CI30" s="291"/>
      <c r="CJ30" s="291"/>
      <c r="CK30" s="291"/>
      <c r="CL30" s="291"/>
      <c r="CM30" s="388"/>
      <c r="CN30" s="388"/>
      <c r="CO30" s="291"/>
      <c r="CP30" s="291"/>
      <c r="CQ30" s="291"/>
      <c r="CR30" s="291"/>
      <c r="CS30" s="291"/>
      <c r="CT30" s="291"/>
      <c r="CU30" s="291"/>
      <c r="CV30" s="291"/>
      <c r="CW30" s="291"/>
      <c r="CX30" s="323"/>
      <c r="CY30" s="291"/>
      <c r="CZ30" s="291"/>
      <c r="DA30" s="291"/>
      <c r="DB30" s="291"/>
      <c r="DC30" s="291"/>
      <c r="DD30" s="296"/>
      <c r="DE30" s="296"/>
      <c r="DF30" s="291"/>
      <c r="DG30" s="291"/>
      <c r="DH30" s="291"/>
      <c r="DI30" s="291"/>
      <c r="DJ30" s="291"/>
      <c r="DK30" s="291"/>
      <c r="DL30" s="291"/>
      <c r="DM30" s="296"/>
      <c r="DN30" s="296"/>
      <c r="DO30" s="291"/>
      <c r="DP30" s="296"/>
      <c r="DQ30" s="322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302"/>
      <c r="EG30" s="291"/>
      <c r="EH30" s="291"/>
      <c r="EI30" s="291"/>
      <c r="EJ30" s="291"/>
      <c r="EK30" s="296"/>
      <c r="EL30" s="296"/>
      <c r="EM30" s="291"/>
      <c r="EN30" s="296"/>
      <c r="EO30" s="296"/>
      <c r="EP30" s="291"/>
      <c r="EQ30" s="296"/>
      <c r="ER30" s="296"/>
      <c r="ES30" s="291"/>
      <c r="ET30" s="291"/>
      <c r="EU30" s="291"/>
      <c r="EV30" s="291"/>
      <c r="EW30" s="292"/>
      <c r="EX30" s="292"/>
      <c r="EY30" s="291"/>
      <c r="EZ30" s="291"/>
      <c r="FA30" s="291"/>
      <c r="FB30" s="291"/>
      <c r="FC30" s="418"/>
      <c r="FD30" s="418"/>
      <c r="FE30" s="291"/>
      <c r="FG30" s="160"/>
      <c r="FI30" s="160"/>
    </row>
    <row r="31" spans="1:176" s="163" customFormat="1" ht="18.75">
      <c r="A31" s="589" t="s">
        <v>172</v>
      </c>
      <c r="B31" s="590"/>
      <c r="C31" s="324">
        <f>SUM(C14:C29)</f>
        <v>283159.92469000007</v>
      </c>
      <c r="D31" s="324">
        <f>SUM(D14:D29)</f>
        <v>255369.48248999999</v>
      </c>
      <c r="E31" s="325">
        <f>D31/C31*100</f>
        <v>90.185601924274877</v>
      </c>
      <c r="F31" s="326">
        <f>SUM(F14:F29)</f>
        <v>54196.909850000004</v>
      </c>
      <c r="G31" s="327">
        <f>SUM(G14:G29)</f>
        <v>64192.533090000004</v>
      </c>
      <c r="H31" s="325">
        <f>G31/F31*100</f>
        <v>118.44316081426921</v>
      </c>
      <c r="I31" s="325"/>
      <c r="J31" s="325"/>
      <c r="K31" s="325"/>
      <c r="L31" s="327">
        <f>SUM(L14:L29)</f>
        <v>6695.4</v>
      </c>
      <c r="M31" s="385">
        <f>SUM(M14:M29)</f>
        <v>7710.6098499999998</v>
      </c>
      <c r="N31" s="325">
        <f>M31/L31*100</f>
        <v>115.16279609881413</v>
      </c>
      <c r="O31" s="325"/>
      <c r="P31" s="325"/>
      <c r="Q31" s="325"/>
      <c r="R31" s="325">
        <f>SUM(R14:R29)</f>
        <v>4337.4410099999996</v>
      </c>
      <c r="S31" s="325">
        <f>SUM(S14:S29)</f>
        <v>6125.2751800000005</v>
      </c>
      <c r="T31" s="325">
        <f>S31/R31*100</f>
        <v>141.21863942075839</v>
      </c>
      <c r="U31" s="325">
        <f>SUM(U14:U29)</f>
        <v>41.338000000000001</v>
      </c>
      <c r="V31" s="325">
        <f>SUM(V14:V29)</f>
        <v>33.08605</v>
      </c>
      <c r="W31" s="325">
        <f>V31/U31*100</f>
        <v>80.037858628864484</v>
      </c>
      <c r="X31" s="325">
        <f>SUM(X14:X29)</f>
        <v>6438.7049999999999</v>
      </c>
      <c r="Y31" s="325">
        <f>SUM(Y14:Y29)</f>
        <v>6762.9955899999995</v>
      </c>
      <c r="Z31" s="325">
        <f>Y31/X31*100</f>
        <v>105.03658095843807</v>
      </c>
      <c r="AA31" s="325">
        <f>SUM(AA14:AA29)</f>
        <v>0</v>
      </c>
      <c r="AB31" s="325">
        <f>SUM(AB14:AB29)</f>
        <v>-702.74677999999994</v>
      </c>
      <c r="AC31" s="325" t="e">
        <f>AB31/AA31*100</f>
        <v>#DIV/0!</v>
      </c>
      <c r="AD31" s="327">
        <f>SUM(AD14:AD29)</f>
        <v>530</v>
      </c>
      <c r="AE31" s="327">
        <f>SUM(AE14:AE29)</f>
        <v>548.69536000000005</v>
      </c>
      <c r="AF31" s="325">
        <f>AE31/AD31*100</f>
        <v>103.52742641509435</v>
      </c>
      <c r="AG31" s="327">
        <f>SUM(AG14:AG29)</f>
        <v>6780</v>
      </c>
      <c r="AH31" s="327">
        <f>SUM(AH14:AH29)</f>
        <v>6621.3053499999987</v>
      </c>
      <c r="AI31" s="325">
        <f>AH31/AG31*100</f>
        <v>97.65937094395278</v>
      </c>
      <c r="AJ31" s="327">
        <f>SUM(AJ14:AJ29)</f>
        <v>15252.78858</v>
      </c>
      <c r="AK31" s="327">
        <f>SUM(AK14:AK29)</f>
        <v>15139.576270000001</v>
      </c>
      <c r="AL31" s="325">
        <f>AK31/AJ31*100</f>
        <v>99.257759921038655</v>
      </c>
      <c r="AM31" s="328">
        <f>SUM(AM14:AM29)</f>
        <v>97</v>
      </c>
      <c r="AN31" s="325">
        <f>SUM(AN14:AN29)</f>
        <v>66.78</v>
      </c>
      <c r="AO31" s="291">
        <f t="shared" si="27"/>
        <v>68.845360824742272</v>
      </c>
      <c r="AP31" s="327">
        <f>AP14+AP15+AP16+AP17+AP18+AP19+AP20+AP21+AP22+AP23+AP24+AP25+AP26+AP27+AP28+AP29</f>
        <v>0</v>
      </c>
      <c r="AQ31" s="327">
        <f>AQ14+AQ15+AQ16+AQ17+AQ18+AQ19+AQ20+AQ21+AQ22+AQ23+AQ24+AQ25+AQ26+AQ27+AQ28+AQ29</f>
        <v>3.65E-3</v>
      </c>
      <c r="AR31" s="291" t="e">
        <f>AQ31/AP31*100</f>
        <v>#DIV/0!</v>
      </c>
      <c r="AS31" s="327">
        <f>SUM(AS14:AS29)</f>
        <v>0</v>
      </c>
      <c r="AT31" s="327">
        <f>SUM(AT14:AT29)</f>
        <v>0</v>
      </c>
      <c r="AU31" s="325" t="e">
        <f>AT31/AS31*100</f>
        <v>#DIV/0!</v>
      </c>
      <c r="AV31" s="327">
        <f>SUM(AV14:AV29)</f>
        <v>2352.0106400000004</v>
      </c>
      <c r="AW31" s="327">
        <f>SUM(AW14:AW29)</f>
        <v>3175.8159999999998</v>
      </c>
      <c r="AX31" s="325">
        <f>AW31/AV31*100</f>
        <v>135.02557964618728</v>
      </c>
      <c r="AY31" s="327">
        <f>SUM(AY14:AY29)</f>
        <v>238</v>
      </c>
      <c r="AZ31" s="396">
        <f>SUM(AZ14:AZ29)</f>
        <v>364.81914</v>
      </c>
      <c r="BA31" s="325">
        <f>AZ31/AY31*100</f>
        <v>153.28535294117646</v>
      </c>
      <c r="BB31" s="327">
        <f>SUM(BB14:BB29)</f>
        <v>0</v>
      </c>
      <c r="BC31" s="327">
        <f>SUM(BC14:BC29)</f>
        <v>0</v>
      </c>
      <c r="BD31" s="325" t="e">
        <f>BC31/BB31*100</f>
        <v>#DIV/0!</v>
      </c>
      <c r="BE31" s="325">
        <f>SUM(BE14:BE29)</f>
        <v>590</v>
      </c>
      <c r="BF31" s="325">
        <f>SUM(BF14:BF29)</f>
        <v>1238.6290300000001</v>
      </c>
      <c r="BG31" s="291">
        <f t="shared" si="31"/>
        <v>209.93712372881359</v>
      </c>
      <c r="BH31" s="291">
        <f>SUM(BH14:BH29)</f>
        <v>0</v>
      </c>
      <c r="BI31" s="291">
        <f>SUM(BI14:BI29)</f>
        <v>0.35255999999999998</v>
      </c>
      <c r="BJ31" s="291" t="e">
        <f>BI31/BH31*100</f>
        <v>#DIV/0!</v>
      </c>
      <c r="BK31" s="326">
        <f>SUM(BK14:BK29)</f>
        <v>2843.7265000000002</v>
      </c>
      <c r="BL31" s="327">
        <f>SUM(BL14:BL29)</f>
        <v>4120.4327000000003</v>
      </c>
      <c r="BM31" s="327">
        <f t="shared" si="32"/>
        <v>144.89553408177616</v>
      </c>
      <c r="BN31" s="327">
        <f>SUM(BN14:BN29)</f>
        <v>0</v>
      </c>
      <c r="BO31" s="327">
        <f>SUM(BO14:BO29)</f>
        <v>0</v>
      </c>
      <c r="BP31" s="325" t="e">
        <f>BO31/BN31*100</f>
        <v>#DIV/0!</v>
      </c>
      <c r="BQ31" s="325">
        <f>SUM(BQ14:BQ29)</f>
        <v>0</v>
      </c>
      <c r="BR31" s="325">
        <f>BR15+BR27+BR28+BR19+BR22+BR26+BR18</f>
        <v>144.43316999999999</v>
      </c>
      <c r="BS31" s="325" t="e">
        <f>BR31/BQ31*100</f>
        <v>#DIV/0!</v>
      </c>
      <c r="BT31" s="325">
        <f>BT14+BT15+BT16+BT17+BT18+BT19+BT20+BT21+BT22+BT23+BT24+BT25+BT26+BT27+BT28+BT29</f>
        <v>125.13601</v>
      </c>
      <c r="BU31" s="325">
        <f>BU14+BU15+BU16+BU17+BU18+BU19+BU20+BU21+BU22+BU23+BU24+BU25+BU26+BU27+BU28+BU29</f>
        <v>624.01130999999998</v>
      </c>
      <c r="BV31" s="325">
        <f>BU31/BT31*100</f>
        <v>498.66645899929205</v>
      </c>
      <c r="BW31" s="327">
        <f>SUM(BW14:BW29)</f>
        <v>7875.3641100000013</v>
      </c>
      <c r="BX31" s="327">
        <f>SUM(BX14:BX29)</f>
        <v>12363.24439</v>
      </c>
      <c r="BY31" s="325">
        <f>BX31/BW31*100</f>
        <v>156.98632110611069</v>
      </c>
      <c r="BZ31" s="325">
        <f t="shared" ref="BZ31:CE31" si="60">SUM(BZ14:BZ29)</f>
        <v>0</v>
      </c>
      <c r="CA31" s="325"/>
      <c r="CB31" s="325" t="e">
        <f t="shared" si="60"/>
        <v>#DIV/0!</v>
      </c>
      <c r="CC31" s="325">
        <f t="shared" si="60"/>
        <v>0</v>
      </c>
      <c r="CD31" s="325">
        <f t="shared" si="60"/>
        <v>0</v>
      </c>
      <c r="CE31" s="329" t="e">
        <f t="shared" si="60"/>
        <v>#DIV/0!</v>
      </c>
      <c r="CF31" s="326">
        <f>SUM(CF14:CF29)</f>
        <v>228963.01483999999</v>
      </c>
      <c r="CG31" s="327">
        <f>SUM(CG14:CG29)</f>
        <v>191176.94940000001</v>
      </c>
      <c r="CH31" s="327">
        <f t="shared" si="58"/>
        <v>83.496869367131197</v>
      </c>
      <c r="CI31" s="327">
        <f>SUM(CI14:CI29)</f>
        <v>53257.100000000006</v>
      </c>
      <c r="CJ31" s="327">
        <f>SUM(CJ14:CJ29)</f>
        <v>53257.100000000006</v>
      </c>
      <c r="CK31" s="327">
        <f>CJ31/CI31*100</f>
        <v>100</v>
      </c>
      <c r="CL31" s="326">
        <f>SUM(CL14:CL29)</f>
        <v>0</v>
      </c>
      <c r="CM31" s="391">
        <f>SUM(CM14:CM29)</f>
        <v>0</v>
      </c>
      <c r="CN31" s="391" t="e">
        <f>CM31/CL31*100</f>
        <v>#DIV/0!</v>
      </c>
      <c r="CO31" s="327">
        <f>SUM(CO14:CO29)</f>
        <v>142600.58229000002</v>
      </c>
      <c r="CP31" s="327">
        <f>SUM(CP14:CP29)</f>
        <v>108006.6292</v>
      </c>
      <c r="CQ31" s="327">
        <f>CP31/CO31*100</f>
        <v>75.7406649156257</v>
      </c>
      <c r="CR31" s="327">
        <f>SUM(CR14:CR29)</f>
        <v>2696.2000000000003</v>
      </c>
      <c r="CS31" s="327">
        <f>SUM(CS14:CS29)</f>
        <v>2696.1723000000002</v>
      </c>
      <c r="CT31" s="327">
        <f t="shared" si="10"/>
        <v>99.998972628143306</v>
      </c>
      <c r="CU31" s="327">
        <f>SUM(CU14:CU29)</f>
        <v>30409.132549999995</v>
      </c>
      <c r="CV31" s="327">
        <f>SUM(CV14:CV29)</f>
        <v>27217.047900000001</v>
      </c>
      <c r="CW31" s="327">
        <f>CV31/CU31*100</f>
        <v>89.502875017064582</v>
      </c>
      <c r="CX31" s="327">
        <f>SUM(CX14:CX29)</f>
        <v>0</v>
      </c>
      <c r="CY31" s="327">
        <f>SUM(CY14:CY29)</f>
        <v>0</v>
      </c>
      <c r="CZ31" s="327" t="e">
        <f t="shared" si="11"/>
        <v>#DIV/0!</v>
      </c>
      <c r="DA31" s="327">
        <f>SUM(DA14:DA29)</f>
        <v>0</v>
      </c>
      <c r="DB31" s="327">
        <f>SUM(DB14:DB29)</f>
        <v>0</v>
      </c>
      <c r="DC31" s="327" t="e">
        <f>DB31/DA31*100</f>
        <v>#DIV/0!</v>
      </c>
      <c r="DD31" s="327">
        <f>SUM(DD14:DD29)</f>
        <v>0</v>
      </c>
      <c r="DE31" s="327">
        <f>SUM(DE14:DE29)</f>
        <v>0</v>
      </c>
      <c r="DF31" s="325" t="e">
        <f>DE31/DD31*100</f>
        <v>#DIV/0!</v>
      </c>
      <c r="DG31" s="325">
        <f>DG14+DG15+DG16+DG17+DG18+DG19+DG20+DG21+DG22+DG23+DG24+DG25+DG26+DG27+DG28+DG29</f>
        <v>0</v>
      </c>
      <c r="DH31" s="325">
        <f>DH14+DH15+DH16+DH17+DH18+DH19+DH20+DH21+DH22+DH23+DH24+DH25+DH26+DH27+DH28+DH29</f>
        <v>0</v>
      </c>
      <c r="DI31" s="325" t="e">
        <f>DH31/DG31*100</f>
        <v>#DIV/0!</v>
      </c>
      <c r="DJ31" s="325">
        <f>DJ14+DJ15+DJ16+DJ17+DJ18+DJ19+DJ20+DJ21+DJ22+DJ23+DJ24+DJ25+DJ26+DJ27+DJ28+DJ29</f>
        <v>0</v>
      </c>
      <c r="DK31" s="325">
        <f>DK14+DK15+DK16+DK17+DK18+DK19+DK20+DK21+DK22+DK23+DK24+DK25+DK26+DK27+DK28+DK29</f>
        <v>0</v>
      </c>
      <c r="DL31" s="325">
        <v>0</v>
      </c>
      <c r="DM31" s="326">
        <f>SUM(DM14:DM29)</f>
        <v>296888.00379000005</v>
      </c>
      <c r="DN31" s="326">
        <f>SUM(DN14:DN29)</f>
        <v>252077.02749999997</v>
      </c>
      <c r="DO31" s="325">
        <f>DN31/DM31*100</f>
        <v>84.906437539424275</v>
      </c>
      <c r="DP31" s="326">
        <f>SUM(DP14:DP29)</f>
        <v>30310.566969999996</v>
      </c>
      <c r="DQ31" s="326">
        <f>SUM(DQ14:DQ29)</f>
        <v>28907.540499999996</v>
      </c>
      <c r="DR31" s="325">
        <f>DQ31/DP31*100</f>
        <v>95.371163886875976</v>
      </c>
      <c r="DS31" s="327">
        <f>SUM(DS14:DS29)</f>
        <v>29144.526329999997</v>
      </c>
      <c r="DT31" s="326">
        <f>SUM(DT14:DT29)</f>
        <v>27956.996360000001</v>
      </c>
      <c r="DU31" s="325">
        <f>DT31/DS31*100</f>
        <v>95.925375638108733</v>
      </c>
      <c r="DV31" s="327">
        <f>SUM(DV14:DV29)</f>
        <v>0</v>
      </c>
      <c r="DW31" s="327">
        <f>SUM(DW14:DW29)</f>
        <v>0</v>
      </c>
      <c r="DX31" s="325" t="e">
        <f>DW31/DV31*100</f>
        <v>#DIV/0!</v>
      </c>
      <c r="DY31" s="330">
        <f>SUM(DY14:DY29)</f>
        <v>73</v>
      </c>
      <c r="DZ31" s="325">
        <f>SUM(DZ14:DZ29)</f>
        <v>0</v>
      </c>
      <c r="EA31" s="325">
        <f>DZ31/DY31*100</f>
        <v>0</v>
      </c>
      <c r="EB31" s="325">
        <f>SUM(EB14:EB29)</f>
        <v>1093.0406399999999</v>
      </c>
      <c r="EC31" s="325">
        <f>SUM(EC14:EC29)</f>
        <v>950.54413999999997</v>
      </c>
      <c r="ED31" s="291">
        <f>EC31/EB31*100</f>
        <v>86.963293514868766</v>
      </c>
      <c r="EE31" s="325">
        <f>SUM(EE14:EE29)</f>
        <v>2546.1000000000004</v>
      </c>
      <c r="EF31" s="330">
        <f>SUM(EF14:EF29)</f>
        <v>2546.1000000000004</v>
      </c>
      <c r="EG31" s="327">
        <f t="shared" si="52"/>
        <v>100</v>
      </c>
      <c r="EH31" s="330">
        <f>SUM(EH14:EH29)</f>
        <v>767.46799999999996</v>
      </c>
      <c r="EI31" s="330">
        <f>SUM(EI14:EI29)</f>
        <v>747.69633999999996</v>
      </c>
      <c r="EJ31" s="291">
        <f t="shared" si="53"/>
        <v>97.423780535475089</v>
      </c>
      <c r="EK31" s="327">
        <f>SUM(EK14:EK29)</f>
        <v>64842.075519999991</v>
      </c>
      <c r="EL31" s="326">
        <f>SUM(EL14:EL29)</f>
        <v>62683.624669999997</v>
      </c>
      <c r="EM31" s="325">
        <f>EL31/EK31*100</f>
        <v>96.671218753116193</v>
      </c>
      <c r="EN31" s="327">
        <f>SUM(EN14:EN29)</f>
        <v>159005.45726999998</v>
      </c>
      <c r="EO31" s="326">
        <f>SUM(EO14:EO29)</f>
        <v>118896.2485</v>
      </c>
      <c r="EP31" s="325">
        <f>EO31/EN31*100</f>
        <v>74.774948320237627</v>
      </c>
      <c r="EQ31" s="326">
        <f>SUM(EQ14:EQ29)</f>
        <v>39192.355030000006</v>
      </c>
      <c r="ER31" s="326">
        <f>SUM(ER14:ER29)</f>
        <v>38076.346490000011</v>
      </c>
      <c r="ES31" s="325">
        <f>ER31/EQ31*100</f>
        <v>97.15248410271407</v>
      </c>
      <c r="ET31" s="326">
        <f>SUM(ET14:ET29)</f>
        <v>13</v>
      </c>
      <c r="EU31" s="326">
        <f>SUM(EU14:EU29)</f>
        <v>13</v>
      </c>
      <c r="EV31" s="325">
        <f>EU31/ET31*100</f>
        <v>100</v>
      </c>
      <c r="EW31" s="327">
        <f>SUM(EW14:EW29)</f>
        <v>210.98100000000005</v>
      </c>
      <c r="EX31" s="327">
        <f>SUM(EX14:EX29)</f>
        <v>206.47100000000006</v>
      </c>
      <c r="EY31" s="325">
        <f>EX31/EW31*100</f>
        <v>97.862366753404345</v>
      </c>
      <c r="EZ31" s="325">
        <f>SUM(EZ14:EZ29)</f>
        <v>0</v>
      </c>
      <c r="FA31" s="328">
        <f>SUM(FA14:FA29)</f>
        <v>0</v>
      </c>
      <c r="FB31" s="291" t="e">
        <f>FA31/EZ31*100</f>
        <v>#DIV/0!</v>
      </c>
      <c r="FC31" s="330">
        <f>SUM(FC14:FC29)</f>
        <v>-13728.079099999995</v>
      </c>
      <c r="FD31" s="325">
        <f>SUM(FD14:FD29)</f>
        <v>3292.4549899999911</v>
      </c>
      <c r="FE31" s="291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5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8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9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1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2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603" t="s">
        <v>411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47.2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220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259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261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267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260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269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129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219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122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217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216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124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125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214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236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405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212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407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3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223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252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276</v>
      </c>
      <c r="C46" s="12"/>
      <c r="D46" s="181"/>
      <c r="E46" s="9" t="e">
        <f>SUM(D46/C46*100)</f>
        <v>#DIV/0!</v>
      </c>
      <c r="F46" s="9">
        <f t="shared" si="1"/>
        <v>0</v>
      </c>
      <c r="G46" s="237"/>
      <c r="H46" s="237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70">
        <f>SUM(C38,C39,C48)</f>
        <v>14647.336230000001</v>
      </c>
      <c r="D49" s="371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299</v>
      </c>
      <c r="C50" s="240">
        <f>C49-C96</f>
        <v>-378.59134999999696</v>
      </c>
      <c r="D50" s="240">
        <f>D49-D96</f>
        <v>656.86254000000008</v>
      </c>
      <c r="E50" s="22"/>
      <c r="F50" s="22"/>
    </row>
    <row r="51" spans="1:8" ht="8.25" customHeight="1">
      <c r="A51" s="23"/>
      <c r="B51" s="24"/>
      <c r="C51" s="208"/>
      <c r="D51" s="208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395</v>
      </c>
      <c r="D52" s="399" t="s">
        <v>410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210</v>
      </c>
      <c r="B68" s="47" t="s">
        <v>211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331</v>
      </c>
      <c r="B69" s="47" t="s">
        <v>332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225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7">
        <v>2.5499999999999998</v>
      </c>
      <c r="D87" s="227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7"/>
      <c r="D88" s="227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7"/>
      <c r="D89" s="227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7"/>
      <c r="D90" s="227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7"/>
      <c r="D91" s="227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109</v>
      </c>
      <c r="C92" s="228">
        <f>C93+C94+C95</f>
        <v>0</v>
      </c>
      <c r="D92" s="228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110</v>
      </c>
      <c r="C93" s="229"/>
      <c r="D93" s="227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111</v>
      </c>
      <c r="C94" s="229"/>
      <c r="D94" s="227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112</v>
      </c>
      <c r="C95" s="230">
        <v>0</v>
      </c>
      <c r="D95" s="231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113</v>
      </c>
      <c r="C96" s="371">
        <f>C54+C62+C64+C70+C75+C79+C86</f>
        <v>15025.927579999998</v>
      </c>
      <c r="D96" s="371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114</v>
      </c>
      <c r="B98" s="109"/>
      <c r="C98" s="127"/>
      <c r="D98" s="110"/>
    </row>
    <row r="99" spans="1:4" s="111" customFormat="1" ht="13.5" customHeight="1">
      <c r="A99" s="112" t="s">
        <v>115</v>
      </c>
      <c r="B99" s="112"/>
      <c r="C99" s="116" t="s">
        <v>116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5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9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335</v>
      </c>
      <c r="AO1" t="s">
        <v>336</v>
      </c>
      <c r="AP1" t="s">
        <v>337</v>
      </c>
      <c r="AS1" t="s">
        <v>338</v>
      </c>
      <c r="AW1">
        <v>187.4</v>
      </c>
      <c r="AX1" t="s">
        <v>339</v>
      </c>
      <c r="AY1" t="s">
        <v>340</v>
      </c>
    </row>
    <row r="2" spans="32:51">
      <c r="AF2" t="s">
        <v>341</v>
      </c>
      <c r="AJ2" t="s">
        <v>342</v>
      </c>
    </row>
    <row r="3" spans="32:51">
      <c r="AF3" t="s">
        <v>344</v>
      </c>
      <c r="AH3" t="s">
        <v>343</v>
      </c>
      <c r="AJ3" t="s">
        <v>344</v>
      </c>
      <c r="AN3" t="s">
        <v>343</v>
      </c>
      <c r="AO3" t="s">
        <v>343</v>
      </c>
      <c r="AP3" t="s">
        <v>343</v>
      </c>
      <c r="AS3" t="s">
        <v>345</v>
      </c>
      <c r="AT3" t="s">
        <v>346</v>
      </c>
      <c r="AU3" t="s">
        <v>347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348</v>
      </c>
      <c r="AU4" t="s">
        <v>349</v>
      </c>
      <c r="AV4" t="s">
        <v>350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351</v>
      </c>
      <c r="AU5" t="s">
        <v>349</v>
      </c>
      <c r="AV5" t="s">
        <v>352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353</v>
      </c>
      <c r="AU6" t="s">
        <v>349</v>
      </c>
      <c r="AV6" t="s">
        <v>352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354</v>
      </c>
      <c r="AU7" t="s">
        <v>349</v>
      </c>
      <c r="AV7" t="s">
        <v>355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356</v>
      </c>
      <c r="AU8" t="s">
        <v>349</v>
      </c>
      <c r="AV8" t="s">
        <v>357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358</v>
      </c>
      <c r="AU9" t="s">
        <v>349</v>
      </c>
      <c r="AV9" t="s">
        <v>359</v>
      </c>
      <c r="AW9" t="s">
        <v>360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361</v>
      </c>
      <c r="AU10" t="s">
        <v>349</v>
      </c>
      <c r="AV10" t="s">
        <v>362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363</v>
      </c>
      <c r="AU11" t="s">
        <v>349</v>
      </c>
      <c r="AV11" t="s">
        <v>364</v>
      </c>
      <c r="AW11" t="s">
        <v>360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365</v>
      </c>
      <c r="AU12" t="s">
        <v>349</v>
      </c>
      <c r="AV12" t="s">
        <v>366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367</v>
      </c>
      <c r="AU13" t="s">
        <v>349</v>
      </c>
      <c r="AV13" t="s">
        <v>368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369</v>
      </c>
      <c r="AU14" t="s">
        <v>349</v>
      </c>
      <c r="AV14" t="s">
        <v>355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370</v>
      </c>
      <c r="AU15" t="s">
        <v>349</v>
      </c>
      <c r="AV15" t="s">
        <v>371</v>
      </c>
      <c r="AW15" t="s">
        <v>372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373</v>
      </c>
      <c r="AU16" t="s">
        <v>349</v>
      </c>
      <c r="AV16" t="s">
        <v>352</v>
      </c>
      <c r="AW16" t="s">
        <v>374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375</v>
      </c>
      <c r="AU17" t="s">
        <v>349</v>
      </c>
      <c r="AV17" t="s">
        <v>376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377</v>
      </c>
      <c r="AU18" t="s">
        <v>349</v>
      </c>
      <c r="AV18" t="s">
        <v>352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378</v>
      </c>
      <c r="AU19" t="s">
        <v>379</v>
      </c>
      <c r="AV19" t="s">
        <v>362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380</v>
      </c>
      <c r="AY20" t="s">
        <v>381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8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9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  <customSheetView guid="{1718F1EE-9F48-4DBE-9531-3B70F9C4A5DD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16"/>
    </row>
    <row r="30" spans="12:12" ht="18">
      <c r="L30" s="416"/>
    </row>
    <row r="31" spans="12:12" ht="18">
      <c r="L31" s="416"/>
    </row>
    <row r="32" spans="12:12" ht="18">
      <c r="L32" s="416"/>
    </row>
    <row r="33" spans="12:12" ht="18">
      <c r="L33" s="417"/>
    </row>
    <row r="34" spans="12:12" ht="18">
      <c r="L34" s="416"/>
    </row>
    <row r="35" spans="12:12" ht="18">
      <c r="L35" s="416"/>
    </row>
    <row r="36" spans="12:12" ht="18">
      <c r="L36" s="416"/>
    </row>
    <row r="37" spans="12:12" ht="18">
      <c r="L37" s="417"/>
    </row>
    <row r="38" spans="12:12" ht="18">
      <c r="L38" s="416"/>
    </row>
    <row r="39" spans="12:12" ht="18">
      <c r="L39" s="416"/>
    </row>
    <row r="40" spans="12:12" ht="18">
      <c r="L40" s="417"/>
    </row>
    <row r="41" spans="12:12" ht="18">
      <c r="L41" s="416"/>
    </row>
    <row r="42" spans="12:12" ht="18">
      <c r="L42" s="416"/>
    </row>
    <row r="43" spans="12:12" ht="18">
      <c r="L43" s="416"/>
    </row>
    <row r="44" spans="12:12" ht="18">
      <c r="L44" s="416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  <customSheetView guid="{1718F1EE-9F48-4DBE-9531-3B70F9C4A5DD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208"/>
  <sheetViews>
    <sheetView tabSelected="1" view="pageBreakPreview" topLeftCell="A52" zoomScale="62" zoomScaleSheetLayoutView="62" workbookViewId="0">
      <selection activeCell="C59" sqref="C59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27.140625" style="62" customWidth="1"/>
    <col min="5" max="5" width="19.28515625" style="62" customWidth="1"/>
    <col min="6" max="6" width="27.710937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27" t="s">
        <v>441</v>
      </c>
      <c r="B1" s="428"/>
      <c r="C1" s="428"/>
      <c r="D1" s="428"/>
      <c r="E1" s="428"/>
      <c r="F1" s="428"/>
      <c r="G1" s="425"/>
    </row>
    <row r="2" spans="1:7" ht="23.25" thickBot="1">
      <c r="A2" s="426" t="s">
        <v>566</v>
      </c>
      <c r="B2" s="428"/>
      <c r="C2" s="428"/>
      <c r="D2" s="428"/>
      <c r="E2" s="428"/>
      <c r="F2" s="428"/>
      <c r="G2" s="425"/>
    </row>
    <row r="3" spans="1:7" ht="23.25" thickBot="1">
      <c r="A3" s="513"/>
      <c r="B3" s="514"/>
      <c r="C3" s="446" t="s">
        <v>443</v>
      </c>
      <c r="D3" s="447"/>
      <c r="E3" s="448"/>
      <c r="F3" s="449" t="s">
        <v>444</v>
      </c>
      <c r="G3" s="450"/>
    </row>
    <row r="4" spans="1:7" ht="71.25" customHeight="1">
      <c r="A4" s="511" t="s">
        <v>442</v>
      </c>
      <c r="B4" s="512" t="s">
        <v>555</v>
      </c>
      <c r="C4" s="502" t="s">
        <v>449</v>
      </c>
      <c r="D4" s="503" t="s">
        <v>564</v>
      </c>
      <c r="E4" s="504" t="s">
        <v>309</v>
      </c>
      <c r="F4" s="502" t="s">
        <v>565</v>
      </c>
      <c r="G4" s="504" t="s">
        <v>451</v>
      </c>
    </row>
    <row r="5" spans="1:7" s="6" customFormat="1" ht="26.25">
      <c r="A5" s="347"/>
      <c r="B5" s="429" t="s">
        <v>4</v>
      </c>
      <c r="C5" s="451">
        <f>C6+C13+C18+C26+C28+C32+C8</f>
        <v>223103.22</v>
      </c>
      <c r="D5" s="452">
        <f>D6+D13+D18+D26+D28+D32+D8</f>
        <v>209112.17145999995</v>
      </c>
      <c r="E5" s="453">
        <f t="shared" ref="E5:E14" si="0">SUM(D5/C5*100)</f>
        <v>93.728889910239729</v>
      </c>
      <c r="F5" s="451">
        <f>SUM(F6+F8+F13+F18+F26+F28+F32)</f>
        <v>206195.64116</v>
      </c>
      <c r="G5" s="453">
        <f>SUM(D5/F5*100)</f>
        <v>101.4144480860955</v>
      </c>
    </row>
    <row r="6" spans="1:7" s="6" customFormat="1" ht="26.25">
      <c r="A6" s="347">
        <v>1010000</v>
      </c>
      <c r="B6" s="429" t="s">
        <v>5</v>
      </c>
      <c r="C6" s="451">
        <f>C7</f>
        <v>155137.51999999999</v>
      </c>
      <c r="D6" s="452">
        <f>D7</f>
        <v>141183.77544999999</v>
      </c>
      <c r="E6" s="453">
        <f t="shared" si="0"/>
        <v>91.005564256796163</v>
      </c>
      <c r="F6" s="451">
        <f>SUM(F7)</f>
        <v>138260.69631</v>
      </c>
      <c r="G6" s="453">
        <f t="shared" ref="G6:G72" si="1">SUM(D6/F6*100)</f>
        <v>102.11417938576415</v>
      </c>
    </row>
    <row r="7" spans="1:7" ht="26.25">
      <c r="A7" s="348">
        <v>1010200001</v>
      </c>
      <c r="B7" s="430" t="s">
        <v>220</v>
      </c>
      <c r="C7" s="454">
        <v>155137.51999999999</v>
      </c>
      <c r="D7" s="455">
        <v>141183.77544999999</v>
      </c>
      <c r="E7" s="453">
        <f t="shared" si="0"/>
        <v>91.005564256796163</v>
      </c>
      <c r="F7" s="456">
        <v>138260.69631</v>
      </c>
      <c r="G7" s="453">
        <f t="shared" si="1"/>
        <v>102.11417938576415</v>
      </c>
    </row>
    <row r="8" spans="1:7" ht="40.5">
      <c r="A8" s="347">
        <v>1030000</v>
      </c>
      <c r="B8" s="431" t="s">
        <v>259</v>
      </c>
      <c r="C8" s="451">
        <f>C9+C11+C10</f>
        <v>18312.5</v>
      </c>
      <c r="D8" s="452">
        <f>D9+D11+D10+D12</f>
        <v>17671.514780000001</v>
      </c>
      <c r="E8" s="453">
        <f t="shared" si="0"/>
        <v>96.499739412969291</v>
      </c>
      <c r="F8" s="451">
        <f>SUM(F9+F10+F11+F12)</f>
        <v>17652.386149999998</v>
      </c>
      <c r="G8" s="453">
        <f t="shared" si="1"/>
        <v>100.10836285722202</v>
      </c>
    </row>
    <row r="9" spans="1:7" ht="26.25">
      <c r="A9" s="348">
        <v>1030223001</v>
      </c>
      <c r="B9" s="430" t="s">
        <v>261</v>
      </c>
      <c r="C9" s="454">
        <v>8457.5</v>
      </c>
      <c r="D9" s="455">
        <v>9115.9828400000006</v>
      </c>
      <c r="E9" s="453">
        <f t="shared" si="0"/>
        <v>107.78578587052911</v>
      </c>
      <c r="F9" s="456">
        <v>8820.2652999999991</v>
      </c>
      <c r="G9" s="453">
        <f t="shared" si="1"/>
        <v>103.35270572870412</v>
      </c>
    </row>
    <row r="10" spans="1:7" ht="26.25">
      <c r="A10" s="348">
        <v>1030224001</v>
      </c>
      <c r="B10" s="430" t="s">
        <v>267</v>
      </c>
      <c r="C10" s="454">
        <v>55</v>
      </c>
      <c r="D10" s="455">
        <v>48.622909999999997</v>
      </c>
      <c r="E10" s="453">
        <f t="shared" si="0"/>
        <v>88.405290909090908</v>
      </c>
      <c r="F10" s="456">
        <v>48.789650000000002</v>
      </c>
      <c r="G10" s="453">
        <f t="shared" si="1"/>
        <v>99.658247189721578</v>
      </c>
    </row>
    <row r="11" spans="1:7" ht="26.25">
      <c r="A11" s="348">
        <v>1030225001</v>
      </c>
      <c r="B11" s="430" t="s">
        <v>260</v>
      </c>
      <c r="C11" s="454">
        <v>9800</v>
      </c>
      <c r="D11" s="455">
        <v>9519.7731500000009</v>
      </c>
      <c r="E11" s="453">
        <f t="shared" si="0"/>
        <v>97.140542346938787</v>
      </c>
      <c r="F11" s="456">
        <v>9817.7894799999995</v>
      </c>
      <c r="G11" s="453">
        <f t="shared" si="1"/>
        <v>96.9645271921231</v>
      </c>
    </row>
    <row r="12" spans="1:7" ht="26.25">
      <c r="A12" s="348">
        <v>1030226001</v>
      </c>
      <c r="B12" s="430" t="s">
        <v>269</v>
      </c>
      <c r="C12" s="454">
        <v>0</v>
      </c>
      <c r="D12" s="455">
        <v>-1012.86412</v>
      </c>
      <c r="E12" s="453" t="e">
        <f t="shared" si="0"/>
        <v>#DIV/0!</v>
      </c>
      <c r="F12" s="456">
        <v>-1034.4582800000001</v>
      </c>
      <c r="G12" s="453">
        <f t="shared" si="1"/>
        <v>97.912515137874863</v>
      </c>
    </row>
    <row r="13" spans="1:7" s="6" customFormat="1" ht="26.25">
      <c r="A13" s="347">
        <v>1050000</v>
      </c>
      <c r="B13" s="429" t="s">
        <v>6</v>
      </c>
      <c r="C13" s="451">
        <f>SUM(C14:C17)</f>
        <v>21628</v>
      </c>
      <c r="D13" s="452">
        <f>SUM(D14:D17)</f>
        <v>24347.299159999999</v>
      </c>
      <c r="E13" s="453">
        <f t="shared" si="0"/>
        <v>112.57304956537821</v>
      </c>
      <c r="F13" s="451">
        <f>SUM(F14+F15+F16+F17)</f>
        <v>20961.984810000002</v>
      </c>
      <c r="G13" s="453">
        <f t="shared" si="1"/>
        <v>116.14977961621753</v>
      </c>
    </row>
    <row r="14" spans="1:7" s="6" customFormat="1" ht="26.25">
      <c r="A14" s="348">
        <v>1050100000</v>
      </c>
      <c r="B14" s="432" t="s">
        <v>392</v>
      </c>
      <c r="C14" s="454">
        <v>18528</v>
      </c>
      <c r="D14" s="457">
        <v>21213.260600000001</v>
      </c>
      <c r="E14" s="453">
        <f t="shared" si="0"/>
        <v>114.49298683074267</v>
      </c>
      <c r="F14" s="454">
        <v>17378.436099999999</v>
      </c>
      <c r="G14" s="453">
        <f t="shared" si="1"/>
        <v>122.06656846412089</v>
      </c>
    </row>
    <row r="15" spans="1:7" ht="26.25">
      <c r="A15" s="348">
        <v>1050200000</v>
      </c>
      <c r="B15" s="432" t="s">
        <v>228</v>
      </c>
      <c r="C15" s="458">
        <v>0</v>
      </c>
      <c r="D15" s="455">
        <v>-49.465110000000003</v>
      </c>
      <c r="E15" s="453"/>
      <c r="F15" s="456">
        <v>58.375079999999997</v>
      </c>
      <c r="G15" s="453">
        <f t="shared" si="1"/>
        <v>-84.736689011818072</v>
      </c>
    </row>
    <row r="16" spans="1:7" ht="23.25" customHeight="1">
      <c r="A16" s="348">
        <v>1050300000</v>
      </c>
      <c r="B16" s="432" t="s">
        <v>221</v>
      </c>
      <c r="C16" s="458">
        <v>2100</v>
      </c>
      <c r="D16" s="455">
        <v>2410.24773</v>
      </c>
      <c r="E16" s="453">
        <f t="shared" ref="E16:E45" si="2">SUM(D16/C16*100)</f>
        <v>114.77370142857144</v>
      </c>
      <c r="F16" s="456">
        <v>1828.0965699999999</v>
      </c>
      <c r="G16" s="453">
        <f t="shared" si="1"/>
        <v>131.84466124784643</v>
      </c>
    </row>
    <row r="17" spans="1:7" ht="40.5">
      <c r="A17" s="348">
        <v>1050400002</v>
      </c>
      <c r="B17" s="430" t="s">
        <v>249</v>
      </c>
      <c r="C17" s="458">
        <v>1000</v>
      </c>
      <c r="D17" s="455">
        <v>773.25594000000001</v>
      </c>
      <c r="E17" s="453">
        <f t="shared" si="2"/>
        <v>77.325593999999995</v>
      </c>
      <c r="F17" s="456">
        <v>1697.0770600000001</v>
      </c>
      <c r="G17" s="453">
        <f t="shared" si="1"/>
        <v>45.563985173425181</v>
      </c>
    </row>
    <row r="18" spans="1:7" s="6" customFormat="1" ht="24" customHeight="1">
      <c r="A18" s="347">
        <v>1060000</v>
      </c>
      <c r="B18" s="429" t="s">
        <v>129</v>
      </c>
      <c r="C18" s="451">
        <f>SUM(C20+C23+C19)</f>
        <v>24925.200000000001</v>
      </c>
      <c r="D18" s="451">
        <f>SUM(D20+D23+D19)</f>
        <v>22664.52594</v>
      </c>
      <c r="E18" s="453">
        <f t="shared" si="2"/>
        <v>90.930166819122817</v>
      </c>
      <c r="F18" s="451">
        <f>SUM(F19+F20+F23)</f>
        <v>20664.851499999997</v>
      </c>
      <c r="G18" s="453">
        <f t="shared" si="1"/>
        <v>109.67669397479098</v>
      </c>
    </row>
    <row r="19" spans="1:7" s="6" customFormat="1" ht="18" customHeight="1">
      <c r="A19" s="348">
        <v>1060100000</v>
      </c>
      <c r="B19" s="432" t="s">
        <v>8</v>
      </c>
      <c r="C19" s="454">
        <v>6890</v>
      </c>
      <c r="D19" s="455">
        <v>6097.99532</v>
      </c>
      <c r="E19" s="453">
        <f t="shared" si="2"/>
        <v>88.505011901306247</v>
      </c>
      <c r="F19" s="456">
        <v>4976.3540400000002</v>
      </c>
      <c r="G19" s="453">
        <f t="shared" si="1"/>
        <v>122.53941883925927</v>
      </c>
    </row>
    <row r="20" spans="1:7" s="6" customFormat="1" ht="21.75" customHeight="1">
      <c r="A20" s="348">
        <v>1060400000</v>
      </c>
      <c r="B20" s="429" t="s">
        <v>466</v>
      </c>
      <c r="C20" s="454">
        <f>SUM(C22+C21)</f>
        <v>2921.2</v>
      </c>
      <c r="D20" s="454">
        <f>SUM(D22+D21)</f>
        <v>2421.2475199999999</v>
      </c>
      <c r="E20" s="453">
        <f t="shared" si="2"/>
        <v>82.885373134328361</v>
      </c>
      <c r="F20" s="456">
        <f>SUM(F22+F21)</f>
        <v>2321.3846600000002</v>
      </c>
      <c r="G20" s="453">
        <f t="shared" si="1"/>
        <v>104.30186611123725</v>
      </c>
    </row>
    <row r="21" spans="1:7" s="6" customFormat="1" ht="21.75" customHeight="1">
      <c r="A21" s="348"/>
      <c r="B21" s="518" t="s">
        <v>464</v>
      </c>
      <c r="C21" s="454">
        <v>200</v>
      </c>
      <c r="D21" s="455">
        <v>196.75245000000001</v>
      </c>
      <c r="E21" s="453">
        <f t="shared" si="2"/>
        <v>98.376225000000005</v>
      </c>
      <c r="F21" s="456">
        <v>199.91838000000001</v>
      </c>
      <c r="G21" s="453">
        <f t="shared" si="1"/>
        <v>98.416388728239994</v>
      </c>
    </row>
    <row r="22" spans="1:7" s="6" customFormat="1" ht="21.75" customHeight="1">
      <c r="A22" s="348"/>
      <c r="B22" s="518" t="s">
        <v>465</v>
      </c>
      <c r="C22" s="454">
        <v>2721.2</v>
      </c>
      <c r="D22" s="455">
        <v>2224.4950699999999</v>
      </c>
      <c r="E22" s="453">
        <f t="shared" si="2"/>
        <v>81.746842201969727</v>
      </c>
      <c r="F22" s="456">
        <v>2121.4662800000001</v>
      </c>
      <c r="G22" s="453">
        <f t="shared" si="1"/>
        <v>104.85648963508389</v>
      </c>
    </row>
    <row r="23" spans="1:7" ht="31.5" customHeight="1">
      <c r="A23" s="348">
        <v>1060600000</v>
      </c>
      <c r="B23" s="429" t="s">
        <v>453</v>
      </c>
      <c r="C23" s="454">
        <v>15114</v>
      </c>
      <c r="D23" s="455">
        <f>SUM(D24:D25)</f>
        <v>14145.283100000001</v>
      </c>
      <c r="E23" s="453">
        <f t="shared" si="2"/>
        <v>93.590598782585687</v>
      </c>
      <c r="F23" s="456">
        <f>SUM(F24+F25)</f>
        <v>13367.112799999999</v>
      </c>
      <c r="G23" s="453">
        <f t="shared" si="1"/>
        <v>105.82152864005158</v>
      </c>
    </row>
    <row r="24" spans="1:7" ht="31.5" customHeight="1">
      <c r="A24" s="348"/>
      <c r="B24" s="518" t="s">
        <v>452</v>
      </c>
      <c r="C24" s="454">
        <v>4000</v>
      </c>
      <c r="D24" s="455">
        <v>4300.57114</v>
      </c>
      <c r="E24" s="453">
        <f t="shared" si="2"/>
        <v>107.51427849999999</v>
      </c>
      <c r="F24" s="456">
        <v>3858.3181300000001</v>
      </c>
      <c r="G24" s="453">
        <f t="shared" si="1"/>
        <v>111.46232620273851</v>
      </c>
    </row>
    <row r="25" spans="1:7" ht="31.5" customHeight="1">
      <c r="A25" s="348"/>
      <c r="B25" s="518" t="s">
        <v>467</v>
      </c>
      <c r="C25" s="454">
        <v>11114</v>
      </c>
      <c r="D25" s="455">
        <v>9844.7119600000005</v>
      </c>
      <c r="E25" s="453">
        <f t="shared" si="2"/>
        <v>88.579377001979481</v>
      </c>
      <c r="F25" s="456">
        <v>9508.7946699999993</v>
      </c>
      <c r="G25" s="453">
        <f t="shared" si="1"/>
        <v>103.53270105894505</v>
      </c>
    </row>
    <row r="26" spans="1:7" s="6" customFormat="1" ht="42" customHeight="1">
      <c r="A26" s="347">
        <v>1070000</v>
      </c>
      <c r="B26" s="431" t="s">
        <v>9</v>
      </c>
      <c r="C26" s="451">
        <f>SUM(C27)</f>
        <v>1100</v>
      </c>
      <c r="D26" s="452">
        <f>SUM(D27)</f>
        <v>1078.45074</v>
      </c>
      <c r="E26" s="453">
        <f t="shared" si="2"/>
        <v>98.040976363636361</v>
      </c>
      <c r="F26" s="451">
        <f>SUM(F27)</f>
        <v>6269.0050199999996</v>
      </c>
      <c r="G26" s="453">
        <f t="shared" si="1"/>
        <v>17.202901202972718</v>
      </c>
    </row>
    <row r="27" spans="1:7" ht="36.75" customHeight="1">
      <c r="A27" s="348">
        <v>1070102001</v>
      </c>
      <c r="B27" s="430" t="s">
        <v>229</v>
      </c>
      <c r="C27" s="454">
        <v>1100</v>
      </c>
      <c r="D27" s="455">
        <v>1078.45074</v>
      </c>
      <c r="E27" s="453">
        <f t="shared" si="2"/>
        <v>98.040976363636361</v>
      </c>
      <c r="F27" s="456">
        <v>6269.0050199999996</v>
      </c>
      <c r="G27" s="453">
        <f t="shared" si="1"/>
        <v>17.202901202972718</v>
      </c>
    </row>
    <row r="28" spans="1:7" s="6" customFormat="1" ht="26.25">
      <c r="A28" s="347">
        <v>1080000</v>
      </c>
      <c r="B28" s="429" t="s">
        <v>10</v>
      </c>
      <c r="C28" s="451">
        <f>C29+C30+C31</f>
        <v>2000</v>
      </c>
      <c r="D28" s="452">
        <f>D29+D30+D31</f>
        <v>2166.6417900000001</v>
      </c>
      <c r="E28" s="453">
        <f t="shared" si="2"/>
        <v>108.33208950000002</v>
      </c>
      <c r="F28" s="451">
        <f>SUM(F29+F30)</f>
        <v>2386.7137200000002</v>
      </c>
      <c r="G28" s="453">
        <f t="shared" si="1"/>
        <v>90.779290865265565</v>
      </c>
    </row>
    <row r="29" spans="1:7" ht="27" customHeight="1">
      <c r="A29" s="348">
        <v>1080300001</v>
      </c>
      <c r="B29" s="430" t="s">
        <v>230</v>
      </c>
      <c r="C29" s="454">
        <v>2000</v>
      </c>
      <c r="D29" s="455">
        <v>2119.49179</v>
      </c>
      <c r="E29" s="453">
        <f t="shared" si="2"/>
        <v>105.97458950000001</v>
      </c>
      <c r="F29" s="456">
        <v>2326.7337200000002</v>
      </c>
      <c r="G29" s="453">
        <f t="shared" si="1"/>
        <v>91.093010419774203</v>
      </c>
    </row>
    <row r="30" spans="1:7" ht="24" customHeight="1">
      <c r="A30" s="348">
        <v>1080400001</v>
      </c>
      <c r="B30" s="430" t="s">
        <v>219</v>
      </c>
      <c r="C30" s="454">
        <v>0</v>
      </c>
      <c r="D30" s="455">
        <v>47.15</v>
      </c>
      <c r="E30" s="453" t="e">
        <f t="shared" si="2"/>
        <v>#DIV/0!</v>
      </c>
      <c r="F30" s="456">
        <v>59.98</v>
      </c>
      <c r="G30" s="453">
        <f t="shared" si="1"/>
        <v>78.609536512170735</v>
      </c>
    </row>
    <row r="31" spans="1:7" ht="54.75" customHeight="1">
      <c r="A31" s="348">
        <v>1080700001</v>
      </c>
      <c r="B31" s="430" t="s">
        <v>448</v>
      </c>
      <c r="C31" s="454">
        <v>0</v>
      </c>
      <c r="D31" s="455"/>
      <c r="E31" s="453"/>
      <c r="F31" s="456"/>
      <c r="G31" s="453"/>
    </row>
    <row r="32" spans="1:7" s="15" customFormat="1" ht="40.5">
      <c r="A32" s="347">
        <v>109000000</v>
      </c>
      <c r="B32" s="431" t="s">
        <v>222</v>
      </c>
      <c r="C32" s="451">
        <f>C33+C34+C35+C36</f>
        <v>0</v>
      </c>
      <c r="D32" s="452">
        <f>D33+D34+D35+D36</f>
        <v>-3.6400000000000002E-2</v>
      </c>
      <c r="E32" s="453"/>
      <c r="F32" s="451">
        <f>SUM(F33:F35)</f>
        <v>3.65E-3</v>
      </c>
      <c r="G32" s="453"/>
    </row>
    <row r="33" spans="1:7" s="15" customFormat="1" ht="17.25" customHeight="1">
      <c r="A33" s="348">
        <v>1090100000</v>
      </c>
      <c r="B33" s="430" t="s">
        <v>118</v>
      </c>
      <c r="C33" s="454">
        <v>0</v>
      </c>
      <c r="D33" s="455">
        <v>0</v>
      </c>
      <c r="E33" s="453"/>
      <c r="F33" s="456">
        <v>0</v>
      </c>
      <c r="G33" s="453"/>
    </row>
    <row r="34" spans="1:7" s="15" customFormat="1" ht="17.25" customHeight="1">
      <c r="A34" s="348">
        <v>1090400000</v>
      </c>
      <c r="B34" s="430" t="s">
        <v>224</v>
      </c>
      <c r="C34" s="454">
        <v>0</v>
      </c>
      <c r="D34" s="455">
        <v>0</v>
      </c>
      <c r="E34" s="453"/>
      <c r="F34" s="456">
        <v>3.65E-3</v>
      </c>
      <c r="G34" s="453">
        <f t="shared" si="1"/>
        <v>0</v>
      </c>
    </row>
    <row r="35" spans="1:7" s="15" customFormat="1" ht="36.75" customHeight="1">
      <c r="A35" s="348">
        <v>1090700000</v>
      </c>
      <c r="B35" s="430" t="s">
        <v>430</v>
      </c>
      <c r="C35" s="454">
        <v>0</v>
      </c>
      <c r="D35" s="455">
        <v>-3.6400000000000002E-2</v>
      </c>
      <c r="E35" s="453"/>
      <c r="F35" s="456">
        <v>0</v>
      </c>
      <c r="G35" s="453"/>
    </row>
    <row r="36" spans="1:7" s="15" customFormat="1" ht="1.5" customHeight="1">
      <c r="A36" s="348">
        <v>1090700000</v>
      </c>
      <c r="B36" s="430" t="s">
        <v>121</v>
      </c>
      <c r="C36" s="454">
        <v>0</v>
      </c>
      <c r="D36" s="455">
        <v>0</v>
      </c>
      <c r="E36" s="453" t="e">
        <f t="shared" si="2"/>
        <v>#DIV/0!</v>
      </c>
      <c r="F36" s="456">
        <v>0</v>
      </c>
      <c r="G36" s="453" t="e">
        <f t="shared" si="1"/>
        <v>#DIV/0!</v>
      </c>
    </row>
    <row r="37" spans="1:7" s="6" customFormat="1" ht="33.75" customHeight="1">
      <c r="A37" s="347"/>
      <c r="B37" s="429" t="s">
        <v>12</v>
      </c>
      <c r="C37" s="451">
        <f>C38+C48+C50+C53+C57+C59+C65</f>
        <v>40550.667880000001</v>
      </c>
      <c r="D37" s="452">
        <f>D38+D48+D50+D53+D57+D59+D65</f>
        <v>40653.177759999999</v>
      </c>
      <c r="E37" s="453">
        <f t="shared" si="2"/>
        <v>100.25279455397221</v>
      </c>
      <c r="F37" s="451">
        <f>F38+F48+F50+F53+F57+F59+F65</f>
        <v>33226.130579999997</v>
      </c>
      <c r="G37" s="453">
        <f t="shared" si="1"/>
        <v>122.35303073319832</v>
      </c>
    </row>
    <row r="38" spans="1:7" s="6" customFormat="1" ht="42.75" customHeight="1">
      <c r="A38" s="347">
        <v>1110000</v>
      </c>
      <c r="B38" s="431" t="s">
        <v>122</v>
      </c>
      <c r="C38" s="451">
        <f>SUM(C39:C47)</f>
        <v>11977</v>
      </c>
      <c r="D38" s="519">
        <f>SUM(D39+D41+D43+D45+D46+D47+D42+D44)</f>
        <v>11285.93324</v>
      </c>
      <c r="E38" s="453">
        <f t="shared" si="2"/>
        <v>94.230051264924441</v>
      </c>
      <c r="F38" s="451">
        <f>SUM(F39:F47)</f>
        <v>11686.34152</v>
      </c>
      <c r="G38" s="453">
        <f t="shared" si="1"/>
        <v>96.573707183597705</v>
      </c>
    </row>
    <row r="39" spans="1:7" s="6" customFormat="1" ht="34.5" customHeight="1">
      <c r="A39" s="348">
        <v>1110100000</v>
      </c>
      <c r="B39" s="430" t="s">
        <v>298</v>
      </c>
      <c r="C39" s="454">
        <v>0</v>
      </c>
      <c r="D39" s="457">
        <v>0</v>
      </c>
      <c r="E39" s="453"/>
      <c r="F39" s="454">
        <v>44.585999999999999</v>
      </c>
      <c r="G39" s="453">
        <f t="shared" si="1"/>
        <v>0</v>
      </c>
    </row>
    <row r="40" spans="1:7" ht="21" customHeight="1">
      <c r="A40" s="348">
        <v>1110305005</v>
      </c>
      <c r="B40" s="432" t="s">
        <v>231</v>
      </c>
      <c r="C40" s="454">
        <v>0</v>
      </c>
      <c r="D40" s="455">
        <v>0</v>
      </c>
      <c r="E40" s="453"/>
      <c r="F40" s="456">
        <v>0</v>
      </c>
      <c r="G40" s="453"/>
    </row>
    <row r="41" spans="1:7" ht="26.25">
      <c r="A41" s="349">
        <v>1110501000</v>
      </c>
      <c r="B41" s="433" t="s">
        <v>217</v>
      </c>
      <c r="C41" s="458">
        <v>8000</v>
      </c>
      <c r="D41" s="455">
        <v>8660.1952500000007</v>
      </c>
      <c r="E41" s="453">
        <f t="shared" si="2"/>
        <v>108.25244062500002</v>
      </c>
      <c r="F41" s="456">
        <v>8093.2185099999997</v>
      </c>
      <c r="G41" s="453">
        <f t="shared" si="1"/>
        <v>107.00557805648572</v>
      </c>
    </row>
    <row r="42" spans="1:7" ht="44.25" customHeight="1">
      <c r="A42" s="349">
        <v>1110502000</v>
      </c>
      <c r="B42" s="434" t="s">
        <v>434</v>
      </c>
      <c r="C42" s="458">
        <v>2594</v>
      </c>
      <c r="D42" s="455">
        <v>1431.59773</v>
      </c>
      <c r="E42" s="453">
        <f t="shared" si="2"/>
        <v>55.188809946029295</v>
      </c>
      <c r="F42" s="456">
        <v>2460.3092000000001</v>
      </c>
      <c r="G42" s="453">
        <f t="shared" si="1"/>
        <v>58.187715999273578</v>
      </c>
    </row>
    <row r="43" spans="1:7" ht="25.5" customHeight="1">
      <c r="A43" s="348">
        <v>1110503505</v>
      </c>
      <c r="B43" s="432" t="s">
        <v>216</v>
      </c>
      <c r="C43" s="458">
        <v>517</v>
      </c>
      <c r="D43" s="455">
        <v>377.00675999999999</v>
      </c>
      <c r="E43" s="453">
        <f t="shared" si="2"/>
        <v>72.922003868471947</v>
      </c>
      <c r="F43" s="456">
        <v>580.02473999999995</v>
      </c>
      <c r="G43" s="453">
        <f t="shared" si="1"/>
        <v>64.99839299958137</v>
      </c>
    </row>
    <row r="44" spans="1:7" ht="37.5" customHeight="1">
      <c r="A44" s="348">
        <v>1110530000</v>
      </c>
      <c r="B44" s="430" t="s">
        <v>450</v>
      </c>
      <c r="C44" s="459">
        <v>0</v>
      </c>
      <c r="D44" s="455">
        <v>2.8300000000000001E-3</v>
      </c>
      <c r="E44" s="453"/>
      <c r="F44" s="456">
        <v>0</v>
      </c>
      <c r="G44" s="453"/>
    </row>
    <row r="45" spans="1:7" s="15" customFormat="1" ht="26.25">
      <c r="A45" s="348">
        <v>1110701505</v>
      </c>
      <c r="B45" s="432" t="s">
        <v>232</v>
      </c>
      <c r="C45" s="458">
        <v>260</v>
      </c>
      <c r="D45" s="455">
        <v>261.95400000000001</v>
      </c>
      <c r="E45" s="453">
        <f t="shared" si="2"/>
        <v>100.75153846153846</v>
      </c>
      <c r="F45" s="456">
        <v>13.106999999999999</v>
      </c>
      <c r="G45" s="453">
        <f t="shared" si="1"/>
        <v>1998.5809109636073</v>
      </c>
    </row>
    <row r="46" spans="1:7" s="15" customFormat="1" ht="26.25">
      <c r="A46" s="348">
        <v>1110903000</v>
      </c>
      <c r="B46" s="432" t="s">
        <v>383</v>
      </c>
      <c r="C46" s="458">
        <v>0</v>
      </c>
      <c r="D46" s="455">
        <v>0</v>
      </c>
      <c r="E46" s="453"/>
      <c r="F46" s="456"/>
      <c r="G46" s="453"/>
    </row>
    <row r="47" spans="1:7" s="15" customFormat="1" ht="26.25">
      <c r="A47" s="348">
        <v>1110904414</v>
      </c>
      <c r="B47" s="432" t="s">
        <v>310</v>
      </c>
      <c r="C47" s="458">
        <v>606</v>
      </c>
      <c r="D47" s="455">
        <v>555.17666999999994</v>
      </c>
      <c r="E47" s="453">
        <f>SUM(D47/C47*100)</f>
        <v>91.61331188118811</v>
      </c>
      <c r="F47" s="456">
        <v>495.09607</v>
      </c>
      <c r="G47" s="453">
        <f t="shared" si="1"/>
        <v>112.13513975176575</v>
      </c>
    </row>
    <row r="48" spans="1:7" s="15" customFormat="1" ht="40.5">
      <c r="A48" s="347">
        <v>1120000</v>
      </c>
      <c r="B48" s="431" t="s">
        <v>123</v>
      </c>
      <c r="C48" s="460">
        <f>C49</f>
        <v>600</v>
      </c>
      <c r="D48" s="520">
        <f>D49</f>
        <v>464.29800999999998</v>
      </c>
      <c r="E48" s="453">
        <f>SUM(D48/C48*100)</f>
        <v>77.383001666666658</v>
      </c>
      <c r="F48" s="460">
        <f>SUM(F49)</f>
        <v>1020.6917099999999</v>
      </c>
      <c r="G48" s="453">
        <f t="shared" si="1"/>
        <v>45.488564808662943</v>
      </c>
    </row>
    <row r="49" spans="1:9" s="15" customFormat="1" ht="26.25">
      <c r="A49" s="348">
        <v>1120100001</v>
      </c>
      <c r="B49" s="430" t="s">
        <v>233</v>
      </c>
      <c r="C49" s="454">
        <v>600</v>
      </c>
      <c r="D49" s="455">
        <v>464.29800999999998</v>
      </c>
      <c r="E49" s="453">
        <f>SUM(D49/C49*100)</f>
        <v>77.383001666666658</v>
      </c>
      <c r="F49" s="456">
        <v>1020.6917099999999</v>
      </c>
      <c r="G49" s="453">
        <f t="shared" si="1"/>
        <v>45.488564808662943</v>
      </c>
    </row>
    <row r="50" spans="1:9" s="182" customFormat="1" ht="21.75" customHeight="1">
      <c r="A50" s="350">
        <v>1130000</v>
      </c>
      <c r="B50" s="435" t="s">
        <v>124</v>
      </c>
      <c r="C50" s="451">
        <f>C51+C52</f>
        <v>900</v>
      </c>
      <c r="D50" s="452">
        <f>D51+D52</f>
        <v>876.53959999999995</v>
      </c>
      <c r="E50" s="453">
        <f>SUM(D50/C50*100)</f>
        <v>97.39328888888889</v>
      </c>
      <c r="F50" s="451">
        <f>SUM(F51:F52)</f>
        <v>1024.4771699999999</v>
      </c>
      <c r="G50" s="453">
        <f t="shared" si="1"/>
        <v>85.559700661753155</v>
      </c>
    </row>
    <row r="51" spans="1:9" s="15" customFormat="1" ht="20.25" customHeight="1">
      <c r="A51" s="348">
        <v>1130200000</v>
      </c>
      <c r="B51" s="430" t="s">
        <v>308</v>
      </c>
      <c r="C51" s="454">
        <v>900</v>
      </c>
      <c r="D51" s="457">
        <v>876.53959999999995</v>
      </c>
      <c r="E51" s="453">
        <f>SUM(D51/C51*100)</f>
        <v>97.39328888888889</v>
      </c>
      <c r="F51" s="454">
        <v>1024.4771699999999</v>
      </c>
      <c r="G51" s="453">
        <f t="shared" si="1"/>
        <v>85.559700661753155</v>
      </c>
    </row>
    <row r="52" spans="1:9" ht="25.5" customHeight="1">
      <c r="A52" s="348">
        <v>1130305005</v>
      </c>
      <c r="B52" s="430" t="s">
        <v>215</v>
      </c>
      <c r="C52" s="454">
        <v>0</v>
      </c>
      <c r="D52" s="455">
        <v>0</v>
      </c>
      <c r="E52" s="453"/>
      <c r="F52" s="456">
        <v>0</v>
      </c>
      <c r="G52" s="453"/>
    </row>
    <row r="53" spans="1:9" ht="20.25" customHeight="1">
      <c r="A53" s="351">
        <v>1140000</v>
      </c>
      <c r="B53" s="436" t="s">
        <v>125</v>
      </c>
      <c r="C53" s="451">
        <f>C54+C55+C56</f>
        <v>14000</v>
      </c>
      <c r="D53" s="451">
        <f>D54+D55+D56</f>
        <v>15313.647949999999</v>
      </c>
      <c r="E53" s="453">
        <f t="shared" ref="E53:E65" si="3">SUM(D53/C53*100)</f>
        <v>109.38319964285714</v>
      </c>
      <c r="F53" s="451">
        <f>F54+F55+F56</f>
        <v>10709.470640000001</v>
      </c>
      <c r="G53" s="453">
        <f t="shared" si="1"/>
        <v>142.99164230212594</v>
      </c>
    </row>
    <row r="54" spans="1:9" ht="26.25">
      <c r="A54" s="349">
        <v>1140200000</v>
      </c>
      <c r="B54" s="434" t="s">
        <v>213</v>
      </c>
      <c r="C54" s="454">
        <v>1400</v>
      </c>
      <c r="D54" s="455">
        <v>0</v>
      </c>
      <c r="E54" s="453">
        <f t="shared" si="3"/>
        <v>0</v>
      </c>
      <c r="F54" s="456">
        <v>2298.9167000000002</v>
      </c>
      <c r="G54" s="453">
        <f t="shared" si="1"/>
        <v>0</v>
      </c>
    </row>
    <row r="55" spans="1:9" ht="40.5" customHeight="1">
      <c r="A55" s="348">
        <v>1140601000</v>
      </c>
      <c r="B55" s="430" t="s">
        <v>560</v>
      </c>
      <c r="C55" s="454">
        <v>12300</v>
      </c>
      <c r="D55" s="455">
        <v>14997.665429999999</v>
      </c>
      <c r="E55" s="453">
        <f t="shared" si="3"/>
        <v>121.93223926829269</v>
      </c>
      <c r="F55" s="456">
        <v>7642.2470800000001</v>
      </c>
      <c r="G55" s="453">
        <f t="shared" si="1"/>
        <v>196.24680114372853</v>
      </c>
    </row>
    <row r="56" spans="1:9" ht="33.75" customHeight="1">
      <c r="A56" s="348">
        <v>1140602000</v>
      </c>
      <c r="B56" s="430" t="s">
        <v>561</v>
      </c>
      <c r="C56" s="454">
        <v>300</v>
      </c>
      <c r="D56" s="455">
        <v>315.98252000000002</v>
      </c>
      <c r="E56" s="453">
        <f t="shared" si="3"/>
        <v>105.32750666666668</v>
      </c>
      <c r="F56" s="456">
        <v>768.30686000000003</v>
      </c>
      <c r="G56" s="453">
        <f t="shared" si="1"/>
        <v>41.127124649127829</v>
      </c>
    </row>
    <row r="57" spans="1:9" ht="28.5" customHeight="1">
      <c r="A57" s="347">
        <v>1150000000</v>
      </c>
      <c r="B57" s="431" t="s">
        <v>226</v>
      </c>
      <c r="C57" s="451">
        <f>C58</f>
        <v>0</v>
      </c>
      <c r="D57" s="452">
        <f>D58</f>
        <v>0</v>
      </c>
      <c r="E57" s="453"/>
      <c r="F57" s="451">
        <f>F58</f>
        <v>0</v>
      </c>
      <c r="G57" s="453"/>
    </row>
    <row r="58" spans="1:9" ht="37.5" customHeight="1">
      <c r="A58" s="348">
        <v>1150205005</v>
      </c>
      <c r="B58" s="430" t="s">
        <v>227</v>
      </c>
      <c r="C58" s="454">
        <v>0</v>
      </c>
      <c r="D58" s="455">
        <v>0</v>
      </c>
      <c r="E58" s="453"/>
      <c r="F58" s="456">
        <v>0</v>
      </c>
      <c r="G58" s="453"/>
    </row>
    <row r="59" spans="1:9" ht="26.25">
      <c r="A59" s="347">
        <v>1160000</v>
      </c>
      <c r="B59" s="431" t="s">
        <v>127</v>
      </c>
      <c r="C59" s="451">
        <f>SUM(C60:C64)</f>
        <v>1796</v>
      </c>
      <c r="D59" s="452">
        <f>SUM(D60:D64)</f>
        <v>1766.4840999999997</v>
      </c>
      <c r="E59" s="453">
        <f t="shared" si="3"/>
        <v>98.356575723830716</v>
      </c>
      <c r="F59" s="451">
        <f>SUM(F60:F64)</f>
        <v>1954.0467100000001</v>
      </c>
      <c r="G59" s="453">
        <f t="shared" si="1"/>
        <v>90.401324132113487</v>
      </c>
      <c r="I59" s="147"/>
    </row>
    <row r="60" spans="1:9" ht="36.75" customHeight="1">
      <c r="A60" s="348">
        <v>1160100001</v>
      </c>
      <c r="B60" s="430" t="s">
        <v>435</v>
      </c>
      <c r="C60" s="454">
        <v>977.9</v>
      </c>
      <c r="D60" s="461">
        <v>892.65981999999997</v>
      </c>
      <c r="E60" s="453">
        <f t="shared" si="3"/>
        <v>91.283343900194296</v>
      </c>
      <c r="F60" s="462">
        <v>1191.6848500000001</v>
      </c>
      <c r="G60" s="453">
        <f t="shared" si="1"/>
        <v>74.907373371407701</v>
      </c>
    </row>
    <row r="61" spans="1:9" ht="39.75" customHeight="1">
      <c r="A61" s="348">
        <v>1160700000</v>
      </c>
      <c r="B61" s="430" t="s">
        <v>436</v>
      </c>
      <c r="C61" s="454">
        <v>413.1</v>
      </c>
      <c r="D61" s="463">
        <v>463.78032000000002</v>
      </c>
      <c r="E61" s="453">
        <f t="shared" si="3"/>
        <v>112.26829339143065</v>
      </c>
      <c r="F61" s="464">
        <v>529.07169999999996</v>
      </c>
      <c r="G61" s="453">
        <f t="shared" si="1"/>
        <v>87.65925676992363</v>
      </c>
    </row>
    <row r="62" spans="1:9" ht="39.75" customHeight="1">
      <c r="A62" s="348">
        <v>11610060000</v>
      </c>
      <c r="B62" s="430" t="s">
        <v>468</v>
      </c>
      <c r="C62" s="454">
        <v>0</v>
      </c>
      <c r="D62" s="463">
        <v>13.24455</v>
      </c>
      <c r="E62" s="453"/>
      <c r="F62" s="464"/>
      <c r="G62" s="453"/>
    </row>
    <row r="63" spans="1:9" ht="41.25" customHeight="1">
      <c r="A63" s="348">
        <v>1161012000</v>
      </c>
      <c r="B63" s="430" t="s">
        <v>393</v>
      </c>
      <c r="C63" s="465">
        <v>9</v>
      </c>
      <c r="D63" s="463">
        <v>-0.29959000000000002</v>
      </c>
      <c r="E63" s="453">
        <f t="shared" si="3"/>
        <v>-3.3287777777777778</v>
      </c>
      <c r="F63" s="464">
        <v>93.29016</v>
      </c>
      <c r="G63" s="453">
        <f t="shared" si="1"/>
        <v>-0.3211378349013444</v>
      </c>
    </row>
    <row r="64" spans="1:9" ht="41.25" customHeight="1">
      <c r="A64" s="348">
        <v>1161100001</v>
      </c>
      <c r="B64" s="430" t="s">
        <v>394</v>
      </c>
      <c r="C64" s="465">
        <v>396</v>
      </c>
      <c r="D64" s="463">
        <v>397.09899999999999</v>
      </c>
      <c r="E64" s="453">
        <f t="shared" si="3"/>
        <v>100.27752525252525</v>
      </c>
      <c r="F64" s="464">
        <v>140</v>
      </c>
      <c r="G64" s="453"/>
    </row>
    <row r="65" spans="1:9" ht="25.5" customHeight="1">
      <c r="A65" s="347">
        <v>1170000</v>
      </c>
      <c r="B65" s="431" t="s">
        <v>128</v>
      </c>
      <c r="C65" s="451">
        <f>C66+C67</f>
        <v>11277.667880000001</v>
      </c>
      <c r="D65" s="452">
        <f>D66+D67</f>
        <v>10946.27486</v>
      </c>
      <c r="E65" s="453">
        <f t="shared" si="3"/>
        <v>97.06151108964913</v>
      </c>
      <c r="F65" s="451">
        <f>F66+F67</f>
        <v>6831.1028299999998</v>
      </c>
      <c r="G65" s="453"/>
    </row>
    <row r="66" spans="1:9" ht="26.25">
      <c r="A66" s="348">
        <v>1170100000</v>
      </c>
      <c r="B66" s="430" t="s">
        <v>15</v>
      </c>
      <c r="C66" s="454">
        <v>0</v>
      </c>
      <c r="D66" s="457">
        <v>4.4566100000000004</v>
      </c>
      <c r="E66" s="453"/>
      <c r="F66" s="454"/>
      <c r="G66" s="453"/>
    </row>
    <row r="67" spans="1:9" ht="26.25">
      <c r="A67" s="348">
        <v>1171500000</v>
      </c>
      <c r="B67" s="432" t="s">
        <v>407</v>
      </c>
      <c r="C67" s="454">
        <v>11277.667880000001</v>
      </c>
      <c r="D67" s="455">
        <v>10941.81825</v>
      </c>
      <c r="E67" s="453">
        <f>SUM(D67/C67*100)</f>
        <v>97.02199396565311</v>
      </c>
      <c r="F67" s="456">
        <v>6831.1028299999998</v>
      </c>
      <c r="G67" s="453"/>
    </row>
    <row r="68" spans="1:9" s="6" customFormat="1" ht="26.25">
      <c r="A68" s="347">
        <v>100000</v>
      </c>
      <c r="B68" s="429" t="s">
        <v>16</v>
      </c>
      <c r="C68" s="466">
        <f>SUM(C5,C37)</f>
        <v>263653.88787999999</v>
      </c>
      <c r="D68" s="467">
        <f>SUM(D5,D37)</f>
        <v>249765.34921999995</v>
      </c>
      <c r="E68" s="453">
        <f>SUM(D68/C68*100)</f>
        <v>94.732283763506913</v>
      </c>
      <c r="F68" s="466">
        <f>SUM(F5+F37)</f>
        <v>239421.77174</v>
      </c>
      <c r="G68" s="453">
        <f t="shared" si="1"/>
        <v>104.32023261912562</v>
      </c>
      <c r="H68" s="93"/>
      <c r="I68" s="93"/>
    </row>
    <row r="69" spans="1:9" s="6" customFormat="1" ht="28.5" customHeight="1">
      <c r="A69" s="347">
        <v>200000</v>
      </c>
      <c r="B69" s="429" t="s">
        <v>17</v>
      </c>
      <c r="C69" s="451">
        <f>C70+C72+C73+C74+C77+C71+C76</f>
        <v>890058.61063000001</v>
      </c>
      <c r="D69" s="452">
        <f>SUM(D70+D71+D72+D73+D74+D75+D76+D77)</f>
        <v>725365.79339999997</v>
      </c>
      <c r="E69" s="453">
        <f>SUM(D69/C69*100)</f>
        <v>81.496407622703927</v>
      </c>
      <c r="F69" s="451">
        <f>SUM(F70+F72+F73+F74+F75+F76+F77)</f>
        <v>662148.44995000004</v>
      </c>
      <c r="G69" s="453">
        <f t="shared" si="1"/>
        <v>109.5473067187235</v>
      </c>
      <c r="H69" s="93"/>
      <c r="I69" s="93"/>
    </row>
    <row r="70" spans="1:9" ht="25.5" customHeight="1">
      <c r="A70" s="349">
        <v>2021000000</v>
      </c>
      <c r="B70" s="433" t="s">
        <v>18</v>
      </c>
      <c r="C70" s="458">
        <v>116188.5</v>
      </c>
      <c r="D70" s="468">
        <v>107930.6</v>
      </c>
      <c r="E70" s="453">
        <f>SUM(D70/C70*100)</f>
        <v>92.892670100741469</v>
      </c>
      <c r="F70" s="469">
        <v>1646.7</v>
      </c>
      <c r="G70" s="453">
        <f t="shared" si="1"/>
        <v>6554.3571992469797</v>
      </c>
    </row>
    <row r="71" spans="1:9" ht="18.75" customHeight="1">
      <c r="A71" s="349">
        <v>2021500200</v>
      </c>
      <c r="B71" s="433" t="s">
        <v>223</v>
      </c>
      <c r="C71" s="458"/>
      <c r="D71" s="468"/>
      <c r="E71" s="453"/>
      <c r="F71" s="469">
        <v>0</v>
      </c>
      <c r="G71" s="453"/>
    </row>
    <row r="72" spans="1:9" ht="26.25">
      <c r="A72" s="349">
        <v>2022000000</v>
      </c>
      <c r="B72" s="433" t="s">
        <v>19</v>
      </c>
      <c r="C72" s="458">
        <v>256249.68408000001</v>
      </c>
      <c r="D72" s="455">
        <v>176939.62260999999</v>
      </c>
      <c r="E72" s="453">
        <f>SUM(D72/C72*100)</f>
        <v>69.049693951919267</v>
      </c>
      <c r="F72" s="456">
        <v>209413.94811999999</v>
      </c>
      <c r="G72" s="453">
        <f t="shared" si="1"/>
        <v>84.492759053761162</v>
      </c>
    </row>
    <row r="73" spans="1:9" ht="26.25">
      <c r="A73" s="349">
        <v>2023000000</v>
      </c>
      <c r="B73" s="433" t="s">
        <v>20</v>
      </c>
      <c r="C73" s="458">
        <v>485077.31099999999</v>
      </c>
      <c r="D73" s="470">
        <v>420204.39227999997</v>
      </c>
      <c r="E73" s="453">
        <f>SUM(D73/C73*100)</f>
        <v>86.626272297448267</v>
      </c>
      <c r="F73" s="471">
        <v>436654.99797000003</v>
      </c>
      <c r="G73" s="453">
        <f>G82</f>
        <v>138.78549142390884</v>
      </c>
    </row>
    <row r="74" spans="1:9" ht="18" customHeight="1">
      <c r="A74" s="349">
        <v>2024000000</v>
      </c>
      <c r="B74" s="434" t="s">
        <v>21</v>
      </c>
      <c r="C74" s="458">
        <v>32543.115549999999</v>
      </c>
      <c r="D74" s="472">
        <v>27830.188870000002</v>
      </c>
      <c r="E74" s="453">
        <f>SUM(D74/C74*100)</f>
        <v>85.517899560787441</v>
      </c>
      <c r="F74" s="473">
        <v>22783.74942</v>
      </c>
      <c r="G74" s="453"/>
    </row>
    <row r="75" spans="1:9" ht="18" customHeight="1">
      <c r="A75" s="349">
        <v>207000000</v>
      </c>
      <c r="B75" s="434" t="s">
        <v>281</v>
      </c>
      <c r="C75" s="458"/>
      <c r="D75" s="472"/>
      <c r="E75" s="453"/>
      <c r="F75" s="473">
        <v>63.834159999999997</v>
      </c>
      <c r="G75" s="453"/>
    </row>
    <row r="76" spans="1:9" ht="24" customHeight="1">
      <c r="A76" s="349">
        <v>2180500005</v>
      </c>
      <c r="B76" s="434" t="s">
        <v>303</v>
      </c>
      <c r="C76" s="458">
        <v>0</v>
      </c>
      <c r="D76" s="472">
        <v>0</v>
      </c>
      <c r="E76" s="453"/>
      <c r="F76" s="473">
        <v>1902.50998</v>
      </c>
      <c r="G76" s="453">
        <f t="shared" ref="G76:G78" si="4">SUM(D76/F76*100)</f>
        <v>0</v>
      </c>
    </row>
    <row r="77" spans="1:9" ht="23.25" customHeight="1">
      <c r="A77" s="348">
        <v>2196001005</v>
      </c>
      <c r="B77" s="432" t="s">
        <v>23</v>
      </c>
      <c r="C77" s="456"/>
      <c r="D77" s="455">
        <v>-7539.0103600000002</v>
      </c>
      <c r="E77" s="453"/>
      <c r="F77" s="456">
        <v>-10317.289699999999</v>
      </c>
      <c r="G77" s="453">
        <f t="shared" si="4"/>
        <v>73.071616473074329</v>
      </c>
    </row>
    <row r="78" spans="1:9" s="6" customFormat="1" ht="22.5" customHeight="1">
      <c r="A78" s="347"/>
      <c r="B78" s="429" t="s">
        <v>25</v>
      </c>
      <c r="C78" s="474">
        <f>C68+C69</f>
        <v>1153712.4985100001</v>
      </c>
      <c r="D78" s="515">
        <f>D68+D69</f>
        <v>975131.14261999994</v>
      </c>
      <c r="E78" s="453">
        <f>SUM(D78/C78*100)</f>
        <v>84.521156170134688</v>
      </c>
      <c r="F78" s="474">
        <f>F68+F69</f>
        <v>901570.22169000003</v>
      </c>
      <c r="G78" s="453">
        <f t="shared" si="4"/>
        <v>108.15920037732718</v>
      </c>
      <c r="H78" s="205"/>
      <c r="I78" s="93"/>
    </row>
    <row r="79" spans="1:9" s="6" customFormat="1" ht="26.25">
      <c r="A79" s="347"/>
      <c r="B79" s="437" t="s">
        <v>299</v>
      </c>
      <c r="C79" s="475">
        <f>C78-C205</f>
        <v>-119598.72900000005</v>
      </c>
      <c r="D79" s="452">
        <f>D78-D205</f>
        <v>-11893.401370000094</v>
      </c>
      <c r="E79" s="476"/>
      <c r="F79" s="451">
        <f>F78-F205</f>
        <v>728.25846000015736</v>
      </c>
      <c r="G79" s="476"/>
      <c r="H79" s="93"/>
      <c r="I79" s="93"/>
    </row>
    <row r="80" spans="1:9" ht="26.25">
      <c r="A80" s="352"/>
      <c r="B80" s="438"/>
      <c r="C80" s="477"/>
      <c r="D80" s="478"/>
      <c r="E80" s="479"/>
      <c r="F80" s="480"/>
      <c r="G80" s="479"/>
    </row>
    <row r="81" spans="1:7" ht="60.75">
      <c r="A81" s="505" t="s">
        <v>445</v>
      </c>
      <c r="B81" s="506" t="s">
        <v>446</v>
      </c>
      <c r="C81" s="502" t="s">
        <v>449</v>
      </c>
      <c r="D81" s="508" t="s">
        <v>564</v>
      </c>
      <c r="E81" s="509" t="s">
        <v>309</v>
      </c>
      <c r="F81" s="507" t="s">
        <v>565</v>
      </c>
      <c r="G81" s="509" t="s">
        <v>451</v>
      </c>
    </row>
    <row r="82" spans="1:7" s="6" customFormat="1" ht="22.5" customHeight="1">
      <c r="A82" s="353" t="s">
        <v>27</v>
      </c>
      <c r="B82" s="439" t="s">
        <v>28</v>
      </c>
      <c r="C82" s="481">
        <f>SUM(C83+C84+C85+C86+C87+C88+C89)</f>
        <v>109614.8792</v>
      </c>
      <c r="D82" s="482">
        <f>SUM(D83:D89)</f>
        <v>91521.213959999994</v>
      </c>
      <c r="E82" s="483">
        <f t="shared" ref="E82:E159" si="5">SUM(D82/C82*100)</f>
        <v>83.493422268899423</v>
      </c>
      <c r="F82" s="481">
        <f>SUM(F83:F89)</f>
        <v>65944.367109999992</v>
      </c>
      <c r="G82" s="483">
        <f>SUM(D82/F82*100)</f>
        <v>138.78549142390884</v>
      </c>
    </row>
    <row r="83" spans="1:7" s="6" customFormat="1" ht="42">
      <c r="A83" s="354" t="s">
        <v>29</v>
      </c>
      <c r="B83" s="440" t="s">
        <v>30</v>
      </c>
      <c r="C83" s="484">
        <v>50</v>
      </c>
      <c r="D83" s="485">
        <v>7.6836000000000002</v>
      </c>
      <c r="E83" s="483">
        <f t="shared" si="5"/>
        <v>15.3672</v>
      </c>
      <c r="F83" s="484">
        <v>41.714619999999996</v>
      </c>
      <c r="G83" s="483">
        <f t="shared" ref="G83:G205" si="6">SUM(D83/F83*100)</f>
        <v>18.419441433243311</v>
      </c>
    </row>
    <row r="84" spans="1:7" ht="21.75" customHeight="1">
      <c r="A84" s="354" t="s">
        <v>31</v>
      </c>
      <c r="B84" s="441" t="s">
        <v>32</v>
      </c>
      <c r="C84" s="484">
        <v>69793.864400000006</v>
      </c>
      <c r="D84" s="485">
        <v>57796.869039999998</v>
      </c>
      <c r="E84" s="483">
        <f t="shared" si="5"/>
        <v>82.810816590920837</v>
      </c>
      <c r="F84" s="484">
        <v>46960.468459999996</v>
      </c>
      <c r="G84" s="483">
        <f t="shared" si="6"/>
        <v>123.0755802387922</v>
      </c>
    </row>
    <row r="85" spans="1:7" ht="19.5" customHeight="1">
      <c r="A85" s="354" t="s">
        <v>33</v>
      </c>
      <c r="B85" s="441" t="s">
        <v>34</v>
      </c>
      <c r="C85" s="484">
        <v>3.9</v>
      </c>
      <c r="D85" s="485">
        <v>3.9</v>
      </c>
      <c r="E85" s="483">
        <f t="shared" si="5"/>
        <v>100</v>
      </c>
      <c r="F85" s="484">
        <v>91.7</v>
      </c>
      <c r="G85" s="483">
        <f t="shared" si="6"/>
        <v>4.2529989094874594</v>
      </c>
    </row>
    <row r="86" spans="1:7" ht="38.25" customHeight="1">
      <c r="A86" s="354" t="s">
        <v>35</v>
      </c>
      <c r="B86" s="441" t="s">
        <v>36</v>
      </c>
      <c r="C86" s="486">
        <v>7214.5316000000003</v>
      </c>
      <c r="D86" s="487">
        <v>6149.1840599999996</v>
      </c>
      <c r="E86" s="483">
        <f t="shared" si="5"/>
        <v>85.233309671829545</v>
      </c>
      <c r="F86" s="486">
        <v>4743.7021699999996</v>
      </c>
      <c r="G86" s="483">
        <f t="shared" si="6"/>
        <v>129.62837546776257</v>
      </c>
    </row>
    <row r="87" spans="1:7" ht="25.5" customHeight="1">
      <c r="A87" s="354" t="s">
        <v>37</v>
      </c>
      <c r="B87" s="441" t="s">
        <v>38</v>
      </c>
      <c r="C87" s="484">
        <v>370.565</v>
      </c>
      <c r="D87" s="485">
        <v>370.565</v>
      </c>
      <c r="E87" s="483">
        <f t="shared" si="5"/>
        <v>100</v>
      </c>
      <c r="F87" s="484">
        <v>0</v>
      </c>
      <c r="G87" s="483"/>
    </row>
    <row r="88" spans="1:7" ht="24.75" customHeight="1">
      <c r="A88" s="354" t="s">
        <v>39</v>
      </c>
      <c r="B88" s="441" t="s">
        <v>40</v>
      </c>
      <c r="C88" s="486">
        <v>1022.94893</v>
      </c>
      <c r="D88" s="487">
        <v>0</v>
      </c>
      <c r="E88" s="483">
        <f t="shared" si="5"/>
        <v>0</v>
      </c>
      <c r="F88" s="486">
        <v>0</v>
      </c>
      <c r="G88" s="483"/>
    </row>
    <row r="89" spans="1:7" ht="24" customHeight="1">
      <c r="A89" s="354" t="s">
        <v>41</v>
      </c>
      <c r="B89" s="441" t="s">
        <v>42</v>
      </c>
      <c r="C89" s="484">
        <v>31159.06927</v>
      </c>
      <c r="D89" s="485">
        <v>27193.01226</v>
      </c>
      <c r="E89" s="483">
        <f t="shared" si="5"/>
        <v>87.271580625103823</v>
      </c>
      <c r="F89" s="484">
        <v>14106.781859999999</v>
      </c>
      <c r="G89" s="483">
        <f t="shared" si="6"/>
        <v>192.76552604181262</v>
      </c>
    </row>
    <row r="90" spans="1:7" ht="49.5" customHeight="1">
      <c r="A90" s="538" t="s">
        <v>519</v>
      </c>
      <c r="B90" s="529" t="s">
        <v>520</v>
      </c>
      <c r="C90" s="534">
        <v>2137.5453200000002</v>
      </c>
      <c r="D90" s="535">
        <v>0</v>
      </c>
      <c r="E90" s="483">
        <f t="shared" si="5"/>
        <v>0</v>
      </c>
      <c r="F90" s="484"/>
      <c r="G90" s="483"/>
    </row>
    <row r="91" spans="1:7" s="6" customFormat="1" ht="26.25">
      <c r="A91" s="355" t="s">
        <v>43</v>
      </c>
      <c r="B91" s="442" t="s">
        <v>44</v>
      </c>
      <c r="C91" s="481">
        <f>C92</f>
        <v>1788.6</v>
      </c>
      <c r="D91" s="482">
        <f>D92</f>
        <v>1610.71795</v>
      </c>
      <c r="E91" s="483">
        <f t="shared" si="5"/>
        <v>90.054676842222975</v>
      </c>
      <c r="F91" s="481">
        <f>SUM(F92)</f>
        <v>1829.9714899999999</v>
      </c>
      <c r="G91" s="483">
        <f t="shared" si="6"/>
        <v>88.018745581659303</v>
      </c>
    </row>
    <row r="92" spans="1:7" ht="26.25">
      <c r="A92" s="356" t="s">
        <v>45</v>
      </c>
      <c r="B92" s="443" t="s">
        <v>46</v>
      </c>
      <c r="C92" s="484">
        <v>1788.6</v>
      </c>
      <c r="D92" s="485">
        <v>1610.71795</v>
      </c>
      <c r="E92" s="483">
        <f t="shared" si="5"/>
        <v>90.054676842222975</v>
      </c>
      <c r="F92" s="484">
        <v>1829.9714899999999</v>
      </c>
      <c r="G92" s="483">
        <f t="shared" si="6"/>
        <v>88.018745581659303</v>
      </c>
    </row>
    <row r="93" spans="1:7" s="6" customFormat="1" ht="21" customHeight="1">
      <c r="A93" s="353" t="s">
        <v>47</v>
      </c>
      <c r="B93" s="439" t="s">
        <v>48</v>
      </c>
      <c r="C93" s="481">
        <f>SUM(C94:C97)</f>
        <v>7022.5</v>
      </c>
      <c r="D93" s="482">
        <f>SUM(D94:D97)</f>
        <v>5605.8189699999994</v>
      </c>
      <c r="E93" s="483">
        <f t="shared" si="5"/>
        <v>79.826542826628682</v>
      </c>
      <c r="F93" s="481">
        <f>SUM(F94:F97)</f>
        <v>5115.4884700000002</v>
      </c>
      <c r="G93" s="483">
        <f t="shared" si="6"/>
        <v>109.58521366777705</v>
      </c>
    </row>
    <row r="94" spans="1:7" ht="26.25">
      <c r="A94" s="357" t="s">
        <v>51</v>
      </c>
      <c r="B94" s="441" t="s">
        <v>305</v>
      </c>
      <c r="C94" s="484">
        <v>1410.2</v>
      </c>
      <c r="D94" s="485">
        <v>1236.43236</v>
      </c>
      <c r="E94" s="483">
        <f t="shared" si="5"/>
        <v>87.677801730251019</v>
      </c>
      <c r="F94" s="484">
        <v>1095.3968299999999</v>
      </c>
      <c r="G94" s="483">
        <f t="shared" si="6"/>
        <v>112.87529104863306</v>
      </c>
    </row>
    <row r="95" spans="1:7" ht="36.75" customHeight="1">
      <c r="A95" s="358" t="s">
        <v>53</v>
      </c>
      <c r="B95" s="444" t="s">
        <v>54</v>
      </c>
      <c r="C95" s="484">
        <v>3710.3</v>
      </c>
      <c r="D95" s="485">
        <v>3083.15852</v>
      </c>
      <c r="E95" s="483">
        <f t="shared" si="5"/>
        <v>83.097283777592096</v>
      </c>
      <c r="F95" s="484">
        <v>2955.3526900000002</v>
      </c>
      <c r="G95" s="483">
        <f t="shared" si="6"/>
        <v>104.32455423789028</v>
      </c>
    </row>
    <row r="96" spans="1:7" ht="21" customHeight="1">
      <c r="A96" s="358" t="s">
        <v>210</v>
      </c>
      <c r="B96" s="444" t="s">
        <v>211</v>
      </c>
      <c r="C96" s="484">
        <v>540</v>
      </c>
      <c r="D96" s="485">
        <v>146.52808999999999</v>
      </c>
      <c r="E96" s="483">
        <f t="shared" si="5"/>
        <v>27.134831481481481</v>
      </c>
      <c r="F96" s="484">
        <v>434.53395</v>
      </c>
      <c r="G96" s="483">
        <f t="shared" si="6"/>
        <v>33.720746100506069</v>
      </c>
    </row>
    <row r="97" spans="1:8" ht="34.5" customHeight="1">
      <c r="A97" s="358" t="s">
        <v>331</v>
      </c>
      <c r="B97" s="444" t="s">
        <v>332</v>
      </c>
      <c r="C97" s="488">
        <v>1362</v>
      </c>
      <c r="D97" s="485">
        <v>1139.7</v>
      </c>
      <c r="E97" s="483">
        <f t="shared" si="5"/>
        <v>83.678414096916299</v>
      </c>
      <c r="F97" s="484">
        <v>630.20500000000004</v>
      </c>
      <c r="G97" s="483">
        <f t="shared" si="6"/>
        <v>180.84591521806396</v>
      </c>
    </row>
    <row r="98" spans="1:8" s="6" customFormat="1" ht="27" customHeight="1">
      <c r="A98" s="353" t="s">
        <v>55</v>
      </c>
      <c r="B98" s="439" t="s">
        <v>56</v>
      </c>
      <c r="C98" s="489">
        <f>SUM(C99+C101+C106+C108+C118)</f>
        <v>147303.14479000002</v>
      </c>
      <c r="D98" s="490">
        <f>SUM(D99+D101+D106+D108+D118)</f>
        <v>100256.10488</v>
      </c>
      <c r="E98" s="483">
        <f t="shared" si="5"/>
        <v>68.061075697282803</v>
      </c>
      <c r="F98" s="489">
        <f>SUM(F99+F101+F106+F108+F118)</f>
        <v>110131.85678999999</v>
      </c>
      <c r="G98" s="483">
        <f t="shared" si="6"/>
        <v>91.032792692462166</v>
      </c>
    </row>
    <row r="99" spans="1:8" ht="27" customHeight="1">
      <c r="A99" s="353" t="s">
        <v>388</v>
      </c>
      <c r="B99" s="544" t="s">
        <v>389</v>
      </c>
      <c r="C99" s="491">
        <v>250</v>
      </c>
      <c r="D99" s="492">
        <v>250</v>
      </c>
      <c r="E99" s="483">
        <f t="shared" si="5"/>
        <v>100</v>
      </c>
      <c r="F99" s="491">
        <v>200</v>
      </c>
      <c r="G99" s="483">
        <f t="shared" si="6"/>
        <v>125</v>
      </c>
    </row>
    <row r="100" spans="1:8" ht="68.25" customHeight="1">
      <c r="A100" s="354"/>
      <c r="B100" s="532" t="s">
        <v>502</v>
      </c>
      <c r="C100" s="557">
        <v>250</v>
      </c>
      <c r="D100" s="558">
        <v>250</v>
      </c>
      <c r="E100" s="483">
        <f t="shared" si="5"/>
        <v>100</v>
      </c>
      <c r="F100" s="491"/>
      <c r="G100" s="483"/>
    </row>
    <row r="101" spans="1:8" s="6" customFormat="1" ht="20.25" customHeight="1">
      <c r="A101" s="353" t="s">
        <v>57</v>
      </c>
      <c r="B101" s="543" t="s">
        <v>302</v>
      </c>
      <c r="C101" s="493">
        <v>1229.67679</v>
      </c>
      <c r="D101" s="487">
        <v>1034.8943899999999</v>
      </c>
      <c r="E101" s="483">
        <f t="shared" si="5"/>
        <v>84.159870172063663</v>
      </c>
      <c r="F101" s="484">
        <v>1482.1699799999999</v>
      </c>
      <c r="G101" s="483">
        <f t="shared" si="6"/>
        <v>69.822922064579942</v>
      </c>
      <c r="H101" s="50"/>
    </row>
    <row r="102" spans="1:8" s="6" customFormat="1" ht="63.75" customHeight="1">
      <c r="A102" s="354" t="s">
        <v>523</v>
      </c>
      <c r="B102" s="529" t="s">
        <v>559</v>
      </c>
      <c r="C102" s="493">
        <v>543.20000000000005</v>
      </c>
      <c r="D102" s="487">
        <v>361.01760000000002</v>
      </c>
      <c r="E102" s="483">
        <f t="shared" si="5"/>
        <v>66.461266568483055</v>
      </c>
      <c r="F102" s="484"/>
      <c r="G102" s="483"/>
      <c r="H102" s="50"/>
    </row>
    <row r="103" spans="1:8" s="6" customFormat="1" ht="40.5" customHeight="1">
      <c r="A103" s="354" t="s">
        <v>523</v>
      </c>
      <c r="B103" s="529" t="s">
        <v>521</v>
      </c>
      <c r="C103" s="493">
        <v>447</v>
      </c>
      <c r="D103" s="487">
        <v>447</v>
      </c>
      <c r="E103" s="483">
        <f t="shared" si="5"/>
        <v>100</v>
      </c>
      <c r="F103" s="484"/>
      <c r="G103" s="483"/>
      <c r="H103" s="50"/>
    </row>
    <row r="104" spans="1:8" s="6" customFormat="1" ht="38.25" customHeight="1">
      <c r="A104" s="354" t="s">
        <v>523</v>
      </c>
      <c r="B104" s="529" t="s">
        <v>522</v>
      </c>
      <c r="C104" s="493">
        <v>212.47678999999999</v>
      </c>
      <c r="D104" s="487">
        <v>212.47678999999999</v>
      </c>
      <c r="E104" s="483">
        <f t="shared" si="5"/>
        <v>100</v>
      </c>
      <c r="F104" s="484"/>
      <c r="G104" s="483"/>
      <c r="H104" s="50"/>
    </row>
    <row r="105" spans="1:8" s="6" customFormat="1" ht="105.75" customHeight="1">
      <c r="A105" s="354" t="s">
        <v>523</v>
      </c>
      <c r="B105" s="529" t="s">
        <v>524</v>
      </c>
      <c r="C105" s="493">
        <v>27</v>
      </c>
      <c r="D105" s="487">
        <v>14.4</v>
      </c>
      <c r="E105" s="483">
        <f t="shared" si="5"/>
        <v>53.333333333333336</v>
      </c>
      <c r="F105" s="484"/>
      <c r="G105" s="483"/>
      <c r="H105" s="50"/>
    </row>
    <row r="106" spans="1:8" s="6" customFormat="1" ht="20.25" customHeight="1">
      <c r="A106" s="354" t="s">
        <v>59</v>
      </c>
      <c r="B106" s="543" t="s">
        <v>384</v>
      </c>
      <c r="C106" s="491">
        <v>1423.9270899999999</v>
      </c>
      <c r="D106" s="485">
        <v>0</v>
      </c>
      <c r="E106" s="483">
        <f t="shared" si="5"/>
        <v>0</v>
      </c>
      <c r="F106" s="484">
        <v>506.65273999999999</v>
      </c>
      <c r="G106" s="483">
        <f t="shared" si="6"/>
        <v>0</v>
      </c>
      <c r="H106" s="50"/>
    </row>
    <row r="107" spans="1:8" s="6" customFormat="1" ht="77.25" customHeight="1">
      <c r="A107" s="354" t="s">
        <v>526</v>
      </c>
      <c r="B107" s="529" t="s">
        <v>525</v>
      </c>
      <c r="C107" s="493">
        <v>1423.9270899999999</v>
      </c>
      <c r="D107" s="487">
        <v>0</v>
      </c>
      <c r="E107" s="483">
        <f t="shared" si="5"/>
        <v>0</v>
      </c>
      <c r="F107" s="484"/>
      <c r="G107" s="483"/>
      <c r="H107" s="50"/>
    </row>
    <row r="108" spans="1:8" ht="26.25" customHeight="1">
      <c r="A108" s="525" t="s">
        <v>61</v>
      </c>
      <c r="B108" s="522" t="s">
        <v>454</v>
      </c>
      <c r="C108" s="489">
        <v>138399.24791000001</v>
      </c>
      <c r="D108" s="482">
        <v>95400.547080000004</v>
      </c>
      <c r="E108" s="483">
        <f t="shared" si="5"/>
        <v>68.931405712578922</v>
      </c>
      <c r="F108" s="481">
        <v>104540.29783</v>
      </c>
      <c r="G108" s="483">
        <f t="shared" si="6"/>
        <v>91.257198477793935</v>
      </c>
    </row>
    <row r="109" spans="1:8" ht="26.25" customHeight="1">
      <c r="A109" s="517" t="s">
        <v>460</v>
      </c>
      <c r="B109" s="521" t="s">
        <v>471</v>
      </c>
      <c r="C109" s="537">
        <v>39795.702649999999</v>
      </c>
      <c r="D109" s="535">
        <v>19868.074059999999</v>
      </c>
      <c r="E109" s="483">
        <f t="shared" si="5"/>
        <v>49.925174672094904</v>
      </c>
      <c r="F109" s="484">
        <v>0</v>
      </c>
      <c r="G109" s="483"/>
    </row>
    <row r="110" spans="1:8" ht="54" customHeight="1">
      <c r="A110" s="517" t="s">
        <v>461</v>
      </c>
      <c r="B110" s="528" t="s">
        <v>489</v>
      </c>
      <c r="C110" s="556">
        <f>SUM(C111:C117)</f>
        <v>98603.545259999999</v>
      </c>
      <c r="D110" s="556">
        <f>SUM(D111:D117)</f>
        <v>75532.473020000005</v>
      </c>
      <c r="E110" s="483">
        <f t="shared" si="5"/>
        <v>76.602187903928126</v>
      </c>
      <c r="F110" s="484"/>
      <c r="G110" s="483"/>
    </row>
    <row r="111" spans="1:8" ht="78" customHeight="1">
      <c r="A111" s="517"/>
      <c r="B111" s="527" t="s">
        <v>482</v>
      </c>
      <c r="C111" s="557">
        <v>10008.35094</v>
      </c>
      <c r="D111" s="551">
        <v>1660.1086499999999</v>
      </c>
      <c r="E111" s="483">
        <f t="shared" si="5"/>
        <v>16.587234599909024</v>
      </c>
      <c r="F111" s="484"/>
      <c r="G111" s="483"/>
    </row>
    <row r="112" spans="1:8" ht="61.5" customHeight="1">
      <c r="A112" s="517"/>
      <c r="B112" s="527" t="s">
        <v>483</v>
      </c>
      <c r="C112" s="557">
        <v>17018.172040000001</v>
      </c>
      <c r="D112" s="551">
        <v>17018.172040000001</v>
      </c>
      <c r="E112" s="483">
        <f t="shared" si="5"/>
        <v>100</v>
      </c>
      <c r="F112" s="484"/>
      <c r="G112" s="483"/>
    </row>
    <row r="113" spans="1:7" ht="64.5" customHeight="1">
      <c r="A113" s="517"/>
      <c r="B113" s="527" t="s">
        <v>484</v>
      </c>
      <c r="C113" s="557">
        <v>23284.786110000001</v>
      </c>
      <c r="D113" s="551">
        <v>19657.61349</v>
      </c>
      <c r="E113" s="483">
        <f t="shared" si="5"/>
        <v>84.42256414611316</v>
      </c>
      <c r="F113" s="484"/>
      <c r="G113" s="483"/>
    </row>
    <row r="114" spans="1:7" ht="62.25" customHeight="1">
      <c r="A114" s="517"/>
      <c r="B114" s="527" t="s">
        <v>485</v>
      </c>
      <c r="C114" s="557">
        <v>15144.085489999999</v>
      </c>
      <c r="D114" s="551">
        <v>11193.733550000001</v>
      </c>
      <c r="E114" s="483">
        <f t="shared" si="5"/>
        <v>73.914886160616902</v>
      </c>
      <c r="F114" s="484"/>
      <c r="G114" s="483"/>
    </row>
    <row r="115" spans="1:7" ht="47.25" customHeight="1">
      <c r="A115" s="517"/>
      <c r="B115" s="527" t="s">
        <v>486</v>
      </c>
      <c r="C115" s="557">
        <v>8919.65344</v>
      </c>
      <c r="D115" s="551">
        <v>5955.8243400000001</v>
      </c>
      <c r="E115" s="483">
        <f t="shared" si="5"/>
        <v>66.771925389962234</v>
      </c>
      <c r="F115" s="484"/>
      <c r="G115" s="483"/>
    </row>
    <row r="116" spans="1:7" ht="59.25" customHeight="1">
      <c r="A116" s="517"/>
      <c r="B116" s="527" t="s">
        <v>487</v>
      </c>
      <c r="C116" s="557">
        <v>1720.7527</v>
      </c>
      <c r="D116" s="551">
        <v>1720.7527</v>
      </c>
      <c r="E116" s="483">
        <f t="shared" si="5"/>
        <v>100</v>
      </c>
      <c r="F116" s="484"/>
      <c r="G116" s="483"/>
    </row>
    <row r="117" spans="1:7" ht="65.25" customHeight="1">
      <c r="A117" s="517"/>
      <c r="B117" s="527" t="s">
        <v>488</v>
      </c>
      <c r="C117" s="557">
        <v>22507.74454</v>
      </c>
      <c r="D117" s="551">
        <v>18326.268250000001</v>
      </c>
      <c r="E117" s="483">
        <f t="shared" si="5"/>
        <v>81.422055494859464</v>
      </c>
      <c r="F117" s="484"/>
      <c r="G117" s="483"/>
    </row>
    <row r="118" spans="1:7" ht="45" customHeight="1">
      <c r="A118" s="353" t="s">
        <v>63</v>
      </c>
      <c r="B118" s="543" t="s">
        <v>563</v>
      </c>
      <c r="C118" s="556">
        <v>6000.2929999999997</v>
      </c>
      <c r="D118" s="499">
        <v>3570.6634100000001</v>
      </c>
      <c r="E118" s="483">
        <f t="shared" si="5"/>
        <v>59.508150851966732</v>
      </c>
      <c r="F118" s="498">
        <v>3402.7362400000002</v>
      </c>
      <c r="G118" s="483">
        <f t="shared" si="6"/>
        <v>104.93506278935097</v>
      </c>
    </row>
    <row r="119" spans="1:7" ht="62.25" customHeight="1">
      <c r="A119" s="354" t="s">
        <v>511</v>
      </c>
      <c r="B119" s="529" t="s">
        <v>512</v>
      </c>
      <c r="C119" s="557">
        <v>164.77</v>
      </c>
      <c r="D119" s="551">
        <v>0</v>
      </c>
      <c r="E119" s="483">
        <f t="shared" si="5"/>
        <v>0</v>
      </c>
      <c r="F119" s="484"/>
      <c r="G119" s="483"/>
    </row>
    <row r="120" spans="1:7" ht="62.25" customHeight="1">
      <c r="A120" s="354" t="s">
        <v>519</v>
      </c>
      <c r="B120" s="529" t="s">
        <v>515</v>
      </c>
      <c r="C120" s="557">
        <v>518</v>
      </c>
      <c r="D120" s="551">
        <v>495.9</v>
      </c>
      <c r="E120" s="483">
        <f t="shared" si="5"/>
        <v>95.733590733590731</v>
      </c>
      <c r="F120" s="484"/>
      <c r="G120" s="483"/>
    </row>
    <row r="121" spans="1:7" ht="62.25" customHeight="1">
      <c r="A121" s="354" t="s">
        <v>519</v>
      </c>
      <c r="B121" s="529" t="s">
        <v>516</v>
      </c>
      <c r="C121" s="557">
        <v>699.202</v>
      </c>
      <c r="D121" s="551">
        <v>564.005</v>
      </c>
      <c r="E121" s="483">
        <f t="shared" si="5"/>
        <v>80.664099931064271</v>
      </c>
      <c r="F121" s="484"/>
      <c r="G121" s="483"/>
    </row>
    <row r="122" spans="1:7" ht="102.75">
      <c r="A122" s="354" t="s">
        <v>513</v>
      </c>
      <c r="B122" s="529" t="s">
        <v>490</v>
      </c>
      <c r="C122" s="557">
        <v>0</v>
      </c>
      <c r="D122" s="551">
        <v>0</v>
      </c>
      <c r="E122" s="483" t="e">
        <f t="shared" si="5"/>
        <v>#DIV/0!</v>
      </c>
      <c r="F122" s="484"/>
      <c r="G122" s="483"/>
    </row>
    <row r="123" spans="1:7" ht="38.25" customHeight="1">
      <c r="A123" s="354" t="s">
        <v>517</v>
      </c>
      <c r="B123" s="529" t="s">
        <v>518</v>
      </c>
      <c r="C123" s="537">
        <v>402.76100000000002</v>
      </c>
      <c r="D123" s="535">
        <v>385.8569</v>
      </c>
      <c r="E123" s="483">
        <f t="shared" si="5"/>
        <v>95.802945170957457</v>
      </c>
      <c r="F123" s="484"/>
      <c r="G123" s="483"/>
    </row>
    <row r="124" spans="1:7" ht="42">
      <c r="A124" s="354" t="s">
        <v>514</v>
      </c>
      <c r="B124" s="529" t="s">
        <v>491</v>
      </c>
      <c r="C124" s="537">
        <v>1744.1</v>
      </c>
      <c r="D124" s="535">
        <v>872.04300999999998</v>
      </c>
      <c r="E124" s="483">
        <f t="shared" si="5"/>
        <v>49.999599220228198</v>
      </c>
      <c r="F124" s="484"/>
      <c r="G124" s="483"/>
    </row>
    <row r="125" spans="1:7" ht="42">
      <c r="A125" s="354" t="s">
        <v>514</v>
      </c>
      <c r="B125" s="529" t="s">
        <v>492</v>
      </c>
      <c r="C125" s="537">
        <v>2436.96</v>
      </c>
      <c r="D125" s="535">
        <v>1218.4784999999999</v>
      </c>
      <c r="E125" s="483">
        <f t="shared" si="5"/>
        <v>49.999938447902302</v>
      </c>
      <c r="F125" s="484"/>
      <c r="G125" s="483"/>
    </row>
    <row r="126" spans="1:7" s="6" customFormat="1" ht="26.25">
      <c r="A126" s="353" t="s">
        <v>65</v>
      </c>
      <c r="B126" s="524" t="s">
        <v>66</v>
      </c>
      <c r="C126" s="481">
        <f>SUM(C127+C132+C140+C149)</f>
        <v>212826.17251000003</v>
      </c>
      <c r="D126" s="482">
        <f>SUM(D127+D132+D140+D149)</f>
        <v>129528.74326000002</v>
      </c>
      <c r="E126" s="483">
        <f t="shared" si="5"/>
        <v>60.861284931445105</v>
      </c>
      <c r="F126" s="481">
        <f>SUM(F127+F132+F140)</f>
        <v>105226.32948</v>
      </c>
      <c r="G126" s="483">
        <f t="shared" si="6"/>
        <v>123.09537346792952</v>
      </c>
    </row>
    <row r="127" spans="1:7" ht="26.25">
      <c r="A127" s="525" t="s">
        <v>67</v>
      </c>
      <c r="B127" s="523" t="s">
        <v>473</v>
      </c>
      <c r="C127" s="484">
        <v>8839.6500099999994</v>
      </c>
      <c r="D127" s="485">
        <v>598.68454999999994</v>
      </c>
      <c r="E127" s="483">
        <f t="shared" si="5"/>
        <v>6.7727178035638085</v>
      </c>
      <c r="F127" s="484">
        <v>7911.6523500000003</v>
      </c>
      <c r="G127" s="483">
        <f t="shared" si="6"/>
        <v>7.5671240787014611</v>
      </c>
    </row>
    <row r="128" spans="1:7" ht="57.75">
      <c r="A128" s="517" t="s">
        <v>459</v>
      </c>
      <c r="B128" s="516" t="s">
        <v>457</v>
      </c>
      <c r="C128" s="550">
        <v>764.5</v>
      </c>
      <c r="D128" s="551">
        <v>598.68454999999994</v>
      </c>
      <c r="E128" s="483">
        <f t="shared" si="5"/>
        <v>78.310601700457809</v>
      </c>
      <c r="F128" s="484"/>
      <c r="G128" s="483"/>
    </row>
    <row r="129" spans="1:7" ht="39">
      <c r="A129" s="517" t="s">
        <v>458</v>
      </c>
      <c r="B129" s="516" t="s">
        <v>509</v>
      </c>
      <c r="C129" s="554">
        <f>SUM(C130:C131)</f>
        <v>8075.0624699999998</v>
      </c>
      <c r="D129" s="555">
        <v>0</v>
      </c>
      <c r="E129" s="483">
        <f t="shared" si="5"/>
        <v>0</v>
      </c>
      <c r="F129" s="484">
        <v>0</v>
      </c>
      <c r="G129" s="483"/>
    </row>
    <row r="130" spans="1:7" ht="62.25" customHeight="1">
      <c r="A130" s="517"/>
      <c r="B130" s="516" t="s">
        <v>506</v>
      </c>
      <c r="C130" s="550">
        <v>6879.7</v>
      </c>
      <c r="D130" s="551">
        <v>0</v>
      </c>
      <c r="E130" s="483">
        <f t="shared" si="5"/>
        <v>0</v>
      </c>
      <c r="F130" s="484"/>
      <c r="G130" s="483"/>
    </row>
    <row r="131" spans="1:7" ht="62.25" customHeight="1">
      <c r="A131" s="517"/>
      <c r="B131" s="516" t="s">
        <v>508</v>
      </c>
      <c r="C131" s="550">
        <v>1195.36247</v>
      </c>
      <c r="D131" s="551">
        <v>0</v>
      </c>
      <c r="E131" s="483">
        <f t="shared" si="5"/>
        <v>0</v>
      </c>
      <c r="F131" s="484"/>
      <c r="G131" s="483"/>
    </row>
    <row r="132" spans="1:7" ht="23.25" customHeight="1">
      <c r="A132" s="525" t="s">
        <v>69</v>
      </c>
      <c r="B132" s="523" t="s">
        <v>456</v>
      </c>
      <c r="C132" s="486">
        <v>151742.6165</v>
      </c>
      <c r="D132" s="487">
        <v>88235.116160000005</v>
      </c>
      <c r="E132" s="483">
        <f t="shared" si="5"/>
        <v>58.147881060163478</v>
      </c>
      <c r="F132" s="484">
        <v>55398.677000000003</v>
      </c>
      <c r="G132" s="483">
        <f t="shared" si="6"/>
        <v>159.27296632011627</v>
      </c>
    </row>
    <row r="133" spans="1:7" ht="47.25" customHeight="1">
      <c r="A133" s="517" t="s">
        <v>459</v>
      </c>
      <c r="B133" s="516" t="s">
        <v>475</v>
      </c>
      <c r="C133" s="550">
        <v>1334.94868</v>
      </c>
      <c r="D133" s="551">
        <v>1046.0984599999999</v>
      </c>
      <c r="E133" s="483">
        <f t="shared" si="5"/>
        <v>78.36244761109468</v>
      </c>
      <c r="F133" s="484">
        <v>0</v>
      </c>
      <c r="G133" s="483"/>
    </row>
    <row r="134" spans="1:7" ht="24" customHeight="1">
      <c r="A134" s="517" t="s">
        <v>459</v>
      </c>
      <c r="B134" s="516" t="s">
        <v>476</v>
      </c>
      <c r="C134" s="550">
        <v>8500</v>
      </c>
      <c r="D134" s="551">
        <v>8500</v>
      </c>
      <c r="E134" s="483">
        <f t="shared" si="5"/>
        <v>100</v>
      </c>
      <c r="F134" s="484"/>
      <c r="G134" s="483"/>
    </row>
    <row r="135" spans="1:7" ht="39" customHeight="1">
      <c r="A135" s="517" t="s">
        <v>462</v>
      </c>
      <c r="B135" s="516" t="s">
        <v>455</v>
      </c>
      <c r="C135" s="550">
        <v>47659.505599999997</v>
      </c>
      <c r="D135" s="551">
        <v>23528.488069999999</v>
      </c>
      <c r="E135" s="483">
        <f t="shared" si="5"/>
        <v>49.36788112632037</v>
      </c>
      <c r="F135" s="484">
        <v>0</v>
      </c>
      <c r="G135" s="483"/>
    </row>
    <row r="136" spans="1:7" ht="26.25" customHeight="1">
      <c r="A136" s="517" t="s">
        <v>463</v>
      </c>
      <c r="B136" s="516" t="s">
        <v>474</v>
      </c>
      <c r="C136" s="550">
        <v>16374.59223</v>
      </c>
      <c r="D136" s="551">
        <v>6553.3021600000002</v>
      </c>
      <c r="E136" s="483">
        <f t="shared" si="5"/>
        <v>40.021162468972207</v>
      </c>
      <c r="F136" s="484"/>
      <c r="G136" s="483"/>
    </row>
    <row r="137" spans="1:7" ht="37.5" customHeight="1">
      <c r="A137" s="517" t="s">
        <v>463</v>
      </c>
      <c r="B137" s="516" t="s">
        <v>507</v>
      </c>
      <c r="C137" s="550">
        <v>6488.94</v>
      </c>
      <c r="D137" s="551">
        <v>5749.8876</v>
      </c>
      <c r="E137" s="483">
        <f t="shared" si="5"/>
        <v>88.610583546773441</v>
      </c>
      <c r="F137" s="484"/>
      <c r="G137" s="483"/>
    </row>
    <row r="138" spans="1:7" ht="37.5" customHeight="1">
      <c r="A138" s="517" t="s">
        <v>562</v>
      </c>
      <c r="B138" s="516" t="s">
        <v>527</v>
      </c>
      <c r="C138" s="550">
        <v>1635.4813799999999</v>
      </c>
      <c r="D138" s="551">
        <v>0</v>
      </c>
      <c r="E138" s="483">
        <f t="shared" si="5"/>
        <v>0</v>
      </c>
      <c r="F138" s="484"/>
      <c r="G138" s="483"/>
    </row>
    <row r="139" spans="1:7" ht="23.25" customHeight="1">
      <c r="A139" s="517" t="s">
        <v>460</v>
      </c>
      <c r="B139" s="521" t="s">
        <v>471</v>
      </c>
      <c r="C139" s="534">
        <v>69749.148610000004</v>
      </c>
      <c r="D139" s="535">
        <v>42857.339870000003</v>
      </c>
      <c r="E139" s="483">
        <f t="shared" si="5"/>
        <v>61.444964883564914</v>
      </c>
      <c r="F139" s="484">
        <v>0</v>
      </c>
      <c r="G139" s="483"/>
    </row>
    <row r="140" spans="1:7" ht="27.75" customHeight="1">
      <c r="A140" s="525" t="s">
        <v>71</v>
      </c>
      <c r="B140" s="522" t="s">
        <v>472</v>
      </c>
      <c r="C140" s="484">
        <v>52240.205999999998</v>
      </c>
      <c r="D140" s="485">
        <v>40694.94255</v>
      </c>
      <c r="E140" s="483">
        <f t="shared" si="5"/>
        <v>77.899659411756531</v>
      </c>
      <c r="F140" s="484">
        <v>41916.00013</v>
      </c>
      <c r="G140" s="483">
        <f t="shared" si="6"/>
        <v>97.08689384432445</v>
      </c>
    </row>
    <row r="141" spans="1:7" ht="57" customHeight="1">
      <c r="A141" s="354" t="s">
        <v>469</v>
      </c>
      <c r="B141" s="526" t="s">
        <v>480</v>
      </c>
      <c r="C141" s="486">
        <f>SUM(C142:C146)</f>
        <v>39505.21963</v>
      </c>
      <c r="D141" s="487">
        <f>SUM(D142:D146)</f>
        <v>31283.9915</v>
      </c>
      <c r="E141" s="483">
        <f t="shared" si="5"/>
        <v>79.189514178129386</v>
      </c>
      <c r="F141" s="484">
        <v>6317.2378600000002</v>
      </c>
      <c r="G141" s="483">
        <f t="shared" si="6"/>
        <v>495.21629853589212</v>
      </c>
    </row>
    <row r="142" spans="1:7" ht="27" customHeight="1">
      <c r="A142" s="354" t="s">
        <v>469</v>
      </c>
      <c r="B142" s="521" t="s">
        <v>477</v>
      </c>
      <c r="C142" s="550">
        <v>8361.6</v>
      </c>
      <c r="D142" s="551">
        <v>6051.6724299999996</v>
      </c>
      <c r="E142" s="483">
        <f t="shared" si="5"/>
        <v>72.374574602946794</v>
      </c>
      <c r="F142" s="484"/>
      <c r="G142" s="483"/>
    </row>
    <row r="143" spans="1:7" ht="44.25" customHeight="1">
      <c r="A143" s="354" t="s">
        <v>469</v>
      </c>
      <c r="B143" s="521" t="s">
        <v>478</v>
      </c>
      <c r="C143" s="550">
        <v>15652.33633</v>
      </c>
      <c r="D143" s="551">
        <v>14212.23323</v>
      </c>
      <c r="E143" s="483">
        <f t="shared" si="5"/>
        <v>90.799436776477691</v>
      </c>
      <c r="F143" s="484"/>
      <c r="G143" s="483"/>
    </row>
    <row r="144" spans="1:7" ht="28.5" customHeight="1">
      <c r="A144" s="354" t="s">
        <v>469</v>
      </c>
      <c r="B144" s="521" t="s">
        <v>479</v>
      </c>
      <c r="C144" s="550">
        <v>8882.5954199999996</v>
      </c>
      <c r="D144" s="551">
        <v>5491.3979600000002</v>
      </c>
      <c r="E144" s="483">
        <f t="shared" si="5"/>
        <v>61.821997967346356</v>
      </c>
      <c r="F144" s="484"/>
      <c r="G144" s="483"/>
    </row>
    <row r="145" spans="1:7" ht="28.5" customHeight="1">
      <c r="A145" s="354" t="s">
        <v>469</v>
      </c>
      <c r="B145" s="521" t="s">
        <v>493</v>
      </c>
      <c r="C145" s="550">
        <v>5528.6878800000004</v>
      </c>
      <c r="D145" s="551">
        <v>5528.6878800000004</v>
      </c>
      <c r="E145" s="483">
        <f t="shared" si="5"/>
        <v>100</v>
      </c>
      <c r="F145" s="484"/>
      <c r="G145" s="483"/>
    </row>
    <row r="146" spans="1:7" ht="38.25" customHeight="1">
      <c r="A146" s="354" t="s">
        <v>469</v>
      </c>
      <c r="B146" s="521" t="s">
        <v>510</v>
      </c>
      <c r="C146" s="550">
        <v>1080</v>
      </c>
      <c r="D146" s="551">
        <v>0</v>
      </c>
      <c r="E146" s="483">
        <f t="shared" si="5"/>
        <v>0</v>
      </c>
      <c r="F146" s="484"/>
      <c r="G146" s="483"/>
    </row>
    <row r="147" spans="1:7" ht="27.75" customHeight="1">
      <c r="A147" s="517" t="s">
        <v>460</v>
      </c>
      <c r="B147" s="521" t="s">
        <v>471</v>
      </c>
      <c r="C147" s="550">
        <v>10660.898370000001</v>
      </c>
      <c r="D147" s="551">
        <v>9410.9510499999997</v>
      </c>
      <c r="E147" s="483">
        <f t="shared" si="5"/>
        <v>88.27540347333786</v>
      </c>
      <c r="F147" s="484">
        <v>713.85311000000002</v>
      </c>
      <c r="G147" s="483">
        <f t="shared" si="6"/>
        <v>1318.331589253705</v>
      </c>
    </row>
    <row r="148" spans="1:7" ht="50.25" customHeight="1">
      <c r="A148" s="517" t="s">
        <v>470</v>
      </c>
      <c r="B148" s="521" t="s">
        <v>481</v>
      </c>
      <c r="C148" s="550">
        <v>2074.0880000000002</v>
      </c>
      <c r="D148" s="551">
        <v>0</v>
      </c>
      <c r="E148" s="483">
        <f t="shared" si="5"/>
        <v>0</v>
      </c>
      <c r="F148" s="484">
        <v>266.53287</v>
      </c>
      <c r="G148" s="483">
        <f t="shared" si="6"/>
        <v>0</v>
      </c>
    </row>
    <row r="149" spans="1:7" ht="45.75" customHeight="1">
      <c r="A149" s="539" t="s">
        <v>247</v>
      </c>
      <c r="B149" s="543" t="s">
        <v>257</v>
      </c>
      <c r="C149" s="486">
        <v>3.7</v>
      </c>
      <c r="D149" s="487">
        <v>0</v>
      </c>
      <c r="E149" s="483">
        <f t="shared" si="5"/>
        <v>0</v>
      </c>
      <c r="F149" s="484">
        <v>0</v>
      </c>
      <c r="G149" s="483"/>
    </row>
    <row r="150" spans="1:7" s="6" customFormat="1" ht="26.25">
      <c r="A150" s="525" t="s">
        <v>73</v>
      </c>
      <c r="B150" s="541" t="s">
        <v>74</v>
      </c>
      <c r="C150" s="489">
        <f>SUM(C152)</f>
        <v>600</v>
      </c>
      <c r="D150" s="489">
        <f>SUM(D152)</f>
        <v>487.64774</v>
      </c>
      <c r="E150" s="483">
        <f t="shared" si="5"/>
        <v>81.274623333333324</v>
      </c>
      <c r="F150" s="489">
        <f>SUM(F151)</f>
        <v>62</v>
      </c>
      <c r="G150" s="483">
        <f t="shared" si="6"/>
        <v>786.52861290322585</v>
      </c>
    </row>
    <row r="151" spans="1:7" s="6" customFormat="1" ht="47.25">
      <c r="A151" s="539" t="s">
        <v>498</v>
      </c>
      <c r="B151" s="545" t="s">
        <v>499</v>
      </c>
      <c r="C151" s="489"/>
      <c r="D151" s="490"/>
      <c r="E151" s="483"/>
      <c r="F151" s="491">
        <v>62</v>
      </c>
      <c r="G151" s="483"/>
    </row>
    <row r="152" spans="1:7" ht="28.5" customHeight="1">
      <c r="A152" s="539" t="s">
        <v>437</v>
      </c>
      <c r="B152" s="543" t="s">
        <v>438</v>
      </c>
      <c r="C152" s="493">
        <v>600</v>
      </c>
      <c r="D152" s="487">
        <v>487.64774</v>
      </c>
      <c r="E152" s="483">
        <f t="shared" si="5"/>
        <v>81.274623333333324</v>
      </c>
      <c r="F152" s="486">
        <v>0</v>
      </c>
      <c r="G152" s="483" t="e">
        <f t="shared" si="6"/>
        <v>#DIV/0!</v>
      </c>
    </row>
    <row r="153" spans="1:7" s="6" customFormat="1" ht="26.25">
      <c r="A153" s="525" t="s">
        <v>75</v>
      </c>
      <c r="B153" s="541" t="s">
        <v>76</v>
      </c>
      <c r="C153" s="489">
        <f>SUM(C154+C159+C164+C169+C170+C171)</f>
        <v>637223.59454000008</v>
      </c>
      <c r="D153" s="490">
        <f>D154+D159+D170+D171+D164+D169</f>
        <v>547029.22852999996</v>
      </c>
      <c r="E153" s="483">
        <f t="shared" si="5"/>
        <v>85.84572718543015</v>
      </c>
      <c r="F153" s="489">
        <f>SUM(F154:F171)</f>
        <v>502559.19141999993</v>
      </c>
      <c r="G153" s="483">
        <f t="shared" si="6"/>
        <v>108.84871630431199</v>
      </c>
    </row>
    <row r="154" spans="1:7" ht="26.25">
      <c r="A154" s="539" t="s">
        <v>77</v>
      </c>
      <c r="B154" s="540" t="s">
        <v>242</v>
      </c>
      <c r="C154" s="491">
        <v>131932.45897000001</v>
      </c>
      <c r="D154" s="485">
        <v>114058.47663999999</v>
      </c>
      <c r="E154" s="483">
        <f t="shared" si="5"/>
        <v>86.452172217858561</v>
      </c>
      <c r="F154" s="484">
        <v>107935.51151</v>
      </c>
      <c r="G154" s="483">
        <f t="shared" si="6"/>
        <v>105.67279947474258</v>
      </c>
    </row>
    <row r="155" spans="1:7" ht="62.25">
      <c r="A155" s="354" t="s">
        <v>529</v>
      </c>
      <c r="B155" s="531" t="s">
        <v>540</v>
      </c>
      <c r="C155" s="537">
        <v>7260.6417099999999</v>
      </c>
      <c r="D155" s="535">
        <v>4011.59</v>
      </c>
      <c r="E155" s="483"/>
      <c r="F155" s="484"/>
      <c r="G155" s="483"/>
    </row>
    <row r="156" spans="1:7" ht="102.75">
      <c r="A156" s="354" t="s">
        <v>529</v>
      </c>
      <c r="B156" s="531" t="s">
        <v>541</v>
      </c>
      <c r="C156" s="537">
        <v>1463.3</v>
      </c>
      <c r="D156" s="535">
        <v>968.68</v>
      </c>
      <c r="E156" s="483"/>
      <c r="F156" s="484"/>
      <c r="G156" s="483"/>
    </row>
    <row r="157" spans="1:7" ht="90" customHeight="1">
      <c r="A157" s="354" t="s">
        <v>529</v>
      </c>
      <c r="B157" s="531" t="s">
        <v>567</v>
      </c>
      <c r="C157" s="537">
        <v>1820</v>
      </c>
      <c r="D157" s="535">
        <v>0</v>
      </c>
      <c r="E157" s="483"/>
      <c r="F157" s="484"/>
      <c r="G157" s="483"/>
    </row>
    <row r="158" spans="1:7" ht="48" customHeight="1">
      <c r="A158" s="354" t="s">
        <v>528</v>
      </c>
      <c r="B158" s="531" t="s">
        <v>542</v>
      </c>
      <c r="C158" s="537">
        <v>60</v>
      </c>
      <c r="D158" s="535">
        <v>60</v>
      </c>
      <c r="E158" s="483"/>
      <c r="F158" s="484"/>
      <c r="G158" s="483"/>
    </row>
    <row r="159" spans="1:7" ht="26.25">
      <c r="A159" s="539" t="s">
        <v>78</v>
      </c>
      <c r="B159" s="540" t="s">
        <v>243</v>
      </c>
      <c r="C159" s="491">
        <v>466920.91837000003</v>
      </c>
      <c r="D159" s="485">
        <v>398506.57844000001</v>
      </c>
      <c r="E159" s="483">
        <f t="shared" si="5"/>
        <v>85.347767204598284</v>
      </c>
      <c r="F159" s="484">
        <v>367411.60920000001</v>
      </c>
      <c r="G159" s="483">
        <f t="shared" si="6"/>
        <v>108.46325169411659</v>
      </c>
    </row>
    <row r="160" spans="1:7" ht="62.25">
      <c r="A160" s="354" t="s">
        <v>529</v>
      </c>
      <c r="B160" s="531" t="s">
        <v>543</v>
      </c>
      <c r="C160" s="537">
        <v>22398.53529</v>
      </c>
      <c r="D160" s="535">
        <v>9203.2278200000001</v>
      </c>
      <c r="E160" s="483"/>
      <c r="F160" s="484"/>
      <c r="G160" s="483"/>
    </row>
    <row r="161" spans="1:7" ht="62.25">
      <c r="A161" s="354" t="s">
        <v>529</v>
      </c>
      <c r="B161" s="531" t="s">
        <v>544</v>
      </c>
      <c r="C161" s="537">
        <v>2566.34</v>
      </c>
      <c r="D161" s="535">
        <v>1302.9750200000001</v>
      </c>
      <c r="E161" s="483"/>
      <c r="F161" s="484"/>
      <c r="G161" s="483"/>
    </row>
    <row r="162" spans="1:7" ht="42">
      <c r="A162" s="354" t="s">
        <v>553</v>
      </c>
      <c r="B162" s="531" t="s">
        <v>542</v>
      </c>
      <c r="C162" s="537">
        <v>200</v>
      </c>
      <c r="D162" s="535">
        <v>200</v>
      </c>
      <c r="E162" s="483"/>
      <c r="F162" s="484"/>
      <c r="G162" s="483"/>
    </row>
    <row r="163" spans="1:7" ht="105" customHeight="1">
      <c r="A163" s="354" t="s">
        <v>530</v>
      </c>
      <c r="B163" s="531" t="s">
        <v>557</v>
      </c>
      <c r="C163" s="537">
        <v>3194.7211499999999</v>
      </c>
      <c r="D163" s="535">
        <v>2928.4944700000001</v>
      </c>
      <c r="E163" s="483"/>
      <c r="F163" s="484"/>
      <c r="G163" s="483"/>
    </row>
    <row r="164" spans="1:7" ht="26.25">
      <c r="A164" s="539" t="s">
        <v>311</v>
      </c>
      <c r="B164" s="540" t="s">
        <v>312</v>
      </c>
      <c r="C164" s="491">
        <v>29368.263200000001</v>
      </c>
      <c r="D164" s="485">
        <v>26821.802</v>
      </c>
      <c r="E164" s="483">
        <f t="shared" ref="E164:E205" si="7">SUM(D164/C164*100)</f>
        <v>91.329207373761207</v>
      </c>
      <c r="F164" s="484">
        <v>21562.090690000001</v>
      </c>
      <c r="G164" s="483">
        <f t="shared" si="6"/>
        <v>124.39332709253156</v>
      </c>
    </row>
    <row r="165" spans="1:7" ht="42">
      <c r="A165" s="517" t="s">
        <v>529</v>
      </c>
      <c r="B165" s="531" t="s">
        <v>505</v>
      </c>
      <c r="C165" s="537">
        <v>7880.3</v>
      </c>
      <c r="D165" s="535">
        <v>6650.558</v>
      </c>
      <c r="E165" s="483"/>
      <c r="F165" s="484"/>
      <c r="G165" s="483"/>
    </row>
    <row r="166" spans="1:7" ht="48" customHeight="1">
      <c r="A166" s="517" t="s">
        <v>529</v>
      </c>
      <c r="B166" s="531" t="s">
        <v>549</v>
      </c>
      <c r="C166" s="537">
        <v>9806.6769999999997</v>
      </c>
      <c r="D166" s="535">
        <v>9806.6769999999997</v>
      </c>
      <c r="E166" s="483"/>
      <c r="F166" s="484"/>
      <c r="G166" s="483"/>
    </row>
    <row r="167" spans="1:7" ht="144.75" customHeight="1">
      <c r="A167" s="517" t="s">
        <v>529</v>
      </c>
      <c r="B167" s="542" t="s">
        <v>550</v>
      </c>
      <c r="C167" s="537">
        <v>2860.2159999999999</v>
      </c>
      <c r="D167" s="535">
        <v>2860.2159999999999</v>
      </c>
      <c r="E167" s="483"/>
      <c r="F167" s="484"/>
      <c r="G167" s="483"/>
    </row>
    <row r="168" spans="1:7" ht="45.75" customHeight="1">
      <c r="A168" s="354" t="s">
        <v>552</v>
      </c>
      <c r="B168" s="531" t="s">
        <v>551</v>
      </c>
      <c r="C168" s="537">
        <v>8589.9079999999994</v>
      </c>
      <c r="D168" s="535">
        <v>7504.3509999999997</v>
      </c>
      <c r="E168" s="483"/>
      <c r="F168" s="484"/>
      <c r="G168" s="483"/>
    </row>
    <row r="169" spans="1:7" ht="47.25">
      <c r="A169" s="539" t="s">
        <v>428</v>
      </c>
      <c r="B169" s="540" t="s">
        <v>429</v>
      </c>
      <c r="C169" s="493">
        <v>70</v>
      </c>
      <c r="D169" s="487">
        <v>48.6</v>
      </c>
      <c r="E169" s="483">
        <f t="shared" si="7"/>
        <v>69.428571428571431</v>
      </c>
      <c r="F169" s="484">
        <v>0</v>
      </c>
      <c r="G169" s="483" t="e">
        <f t="shared" si="6"/>
        <v>#DIV/0!</v>
      </c>
    </row>
    <row r="170" spans="1:7" ht="26.25">
      <c r="A170" s="539" t="s">
        <v>79</v>
      </c>
      <c r="B170" s="540" t="s">
        <v>244</v>
      </c>
      <c r="C170" s="493">
        <v>505</v>
      </c>
      <c r="D170" s="487">
        <v>260.01420000000002</v>
      </c>
      <c r="E170" s="483">
        <f t="shared" si="7"/>
        <v>51.487960396039611</v>
      </c>
      <c r="F170" s="484">
        <v>3065.3391000000001</v>
      </c>
      <c r="G170" s="483">
        <f t="shared" si="6"/>
        <v>8.4823959606948538</v>
      </c>
    </row>
    <row r="171" spans="1:7" ht="26.25">
      <c r="A171" s="539" t="s">
        <v>80</v>
      </c>
      <c r="B171" s="540" t="s">
        <v>245</v>
      </c>
      <c r="C171" s="493">
        <v>8426.9539999999997</v>
      </c>
      <c r="D171" s="487">
        <v>7333.7572499999997</v>
      </c>
      <c r="E171" s="483">
        <f t="shared" si="7"/>
        <v>87.027379643937778</v>
      </c>
      <c r="F171" s="484">
        <v>2584.6409199999998</v>
      </c>
      <c r="G171" s="483">
        <f t="shared" si="6"/>
        <v>283.74375694709653</v>
      </c>
    </row>
    <row r="172" spans="1:7" ht="42">
      <c r="A172" s="517" t="s">
        <v>554</v>
      </c>
      <c r="B172" s="531" t="s">
        <v>500</v>
      </c>
      <c r="C172" s="493">
        <v>2606.154</v>
      </c>
      <c r="D172" s="487">
        <v>2606.154</v>
      </c>
      <c r="E172" s="483">
        <f t="shared" si="7"/>
        <v>100</v>
      </c>
      <c r="F172" s="484"/>
      <c r="G172" s="483"/>
    </row>
    <row r="173" spans="1:7" s="6" customFormat="1" ht="26.25">
      <c r="A173" s="353" t="s">
        <v>81</v>
      </c>
      <c r="B173" s="439" t="s">
        <v>82</v>
      </c>
      <c r="C173" s="481">
        <f>SUM(C174+C181)</f>
        <v>79353.372709999996</v>
      </c>
      <c r="D173" s="482">
        <f>SUM(D174+D181)</f>
        <v>59768.838649999998</v>
      </c>
      <c r="E173" s="483">
        <f t="shared" si="7"/>
        <v>75.319846666666024</v>
      </c>
      <c r="F173" s="481">
        <f>SUM(F174+F181)</f>
        <v>54965.693859999999</v>
      </c>
      <c r="G173" s="483">
        <f t="shared" si="6"/>
        <v>108.73844111243973</v>
      </c>
    </row>
    <row r="174" spans="1:7" ht="26.25">
      <c r="A174" s="539" t="s">
        <v>83</v>
      </c>
      <c r="B174" s="543" t="s">
        <v>225</v>
      </c>
      <c r="C174" s="484">
        <v>77564.072709999993</v>
      </c>
      <c r="D174" s="485">
        <v>58308.260679999999</v>
      </c>
      <c r="E174" s="483">
        <f t="shared" si="7"/>
        <v>75.1743154308123</v>
      </c>
      <c r="F174" s="484">
        <v>53710.680240000002</v>
      </c>
      <c r="G174" s="483">
        <f t="shared" si="6"/>
        <v>108.55989985503113</v>
      </c>
    </row>
    <row r="175" spans="1:7" ht="26.25">
      <c r="A175" s="517" t="s">
        <v>460</v>
      </c>
      <c r="B175" s="521" t="s">
        <v>471</v>
      </c>
      <c r="C175" s="484">
        <v>6780</v>
      </c>
      <c r="D175" s="485">
        <v>205.35</v>
      </c>
      <c r="E175" s="483">
        <f t="shared" si="7"/>
        <v>3.0287610619469025</v>
      </c>
      <c r="F175" s="484"/>
      <c r="G175" s="483"/>
    </row>
    <row r="176" spans="1:7" ht="62.25">
      <c r="A176" s="354" t="s">
        <v>545</v>
      </c>
      <c r="B176" s="529" t="s">
        <v>546</v>
      </c>
      <c r="C176" s="550">
        <v>7732.3899600000004</v>
      </c>
      <c r="D176" s="551">
        <v>4010.3269399999999</v>
      </c>
      <c r="E176" s="483">
        <f t="shared" si="7"/>
        <v>51.86400273066414</v>
      </c>
      <c r="F176" s="486"/>
      <c r="G176" s="483"/>
    </row>
    <row r="177" spans="1:8" ht="42">
      <c r="A177" s="354" t="s">
        <v>545</v>
      </c>
      <c r="B177" s="529" t="s">
        <v>547</v>
      </c>
      <c r="C177" s="550">
        <v>201.69499999999999</v>
      </c>
      <c r="D177" s="551">
        <v>201.69499999999999</v>
      </c>
      <c r="E177" s="483">
        <f t="shared" si="7"/>
        <v>100</v>
      </c>
      <c r="F177" s="486"/>
      <c r="G177" s="483"/>
    </row>
    <row r="178" spans="1:8" ht="42">
      <c r="A178" s="354" t="s">
        <v>545</v>
      </c>
      <c r="B178" s="529" t="s">
        <v>548</v>
      </c>
      <c r="C178" s="550">
        <v>1552.93381</v>
      </c>
      <c r="D178" s="551">
        <v>1413.5338099999999</v>
      </c>
      <c r="E178" s="483">
        <f t="shared" si="7"/>
        <v>91.023442267639211</v>
      </c>
      <c r="F178" s="486"/>
      <c r="G178" s="483"/>
    </row>
    <row r="179" spans="1:8" ht="62.25" customHeight="1">
      <c r="A179" s="354" t="s">
        <v>545</v>
      </c>
      <c r="B179" s="529" t="s">
        <v>503</v>
      </c>
      <c r="C179" s="550">
        <v>85</v>
      </c>
      <c r="D179" s="551">
        <v>85</v>
      </c>
      <c r="E179" s="483">
        <f t="shared" si="7"/>
        <v>100</v>
      </c>
      <c r="F179" s="486"/>
      <c r="G179" s="483"/>
    </row>
    <row r="180" spans="1:8" ht="26.25">
      <c r="A180" s="354" t="s">
        <v>545</v>
      </c>
      <c r="B180" s="529" t="s">
        <v>504</v>
      </c>
      <c r="C180" s="550">
        <v>5000</v>
      </c>
      <c r="D180" s="551">
        <v>5000</v>
      </c>
      <c r="E180" s="483">
        <f t="shared" si="7"/>
        <v>100</v>
      </c>
      <c r="F180" s="486"/>
      <c r="G180" s="483"/>
    </row>
    <row r="181" spans="1:8" ht="32.25" customHeight="1">
      <c r="A181" s="354" t="s">
        <v>254</v>
      </c>
      <c r="B181" s="441" t="s">
        <v>255</v>
      </c>
      <c r="C181" s="486">
        <v>1789.3</v>
      </c>
      <c r="D181" s="487">
        <v>1460.5779700000001</v>
      </c>
      <c r="E181" s="483">
        <f t="shared" si="7"/>
        <v>81.628456379589792</v>
      </c>
      <c r="F181" s="486">
        <v>1255.0136199999999</v>
      </c>
      <c r="G181" s="483">
        <f t="shared" si="6"/>
        <v>116.37945172260362</v>
      </c>
    </row>
    <row r="182" spans="1:8" s="6" customFormat="1" ht="26.25">
      <c r="A182" s="359">
        <v>1000</v>
      </c>
      <c r="B182" s="439" t="s">
        <v>84</v>
      </c>
      <c r="C182" s="498">
        <f>SUM(C183+C184+C188+C192)</f>
        <v>67784.897559999998</v>
      </c>
      <c r="D182" s="552">
        <f>D183+D184+D188+D192</f>
        <v>42413.618750000001</v>
      </c>
      <c r="E182" s="483">
        <f t="shared" si="7"/>
        <v>62.570897466441501</v>
      </c>
      <c r="F182" s="553">
        <f>SUM(F183:F192)</f>
        <v>47994.292969999995</v>
      </c>
      <c r="G182" s="483">
        <f t="shared" si="6"/>
        <v>88.37221287229228</v>
      </c>
      <c r="H182" s="93"/>
    </row>
    <row r="183" spans="1:8" ht="26.25">
      <c r="A183" s="546">
        <v>1001</v>
      </c>
      <c r="B183" s="547" t="s">
        <v>85</v>
      </c>
      <c r="C183" s="486">
        <v>60</v>
      </c>
      <c r="D183" s="487">
        <v>0</v>
      </c>
      <c r="E183" s="483">
        <f t="shared" si="7"/>
        <v>0</v>
      </c>
      <c r="F183" s="486">
        <v>11.88325</v>
      </c>
      <c r="G183" s="483">
        <f t="shared" si="6"/>
        <v>0</v>
      </c>
    </row>
    <row r="184" spans="1:8" ht="26.25">
      <c r="A184" s="546">
        <v>1003</v>
      </c>
      <c r="B184" s="547" t="s">
        <v>86</v>
      </c>
      <c r="C184" s="486">
        <v>9968.7865600000005</v>
      </c>
      <c r="D184" s="487">
        <v>9015.6712299999999</v>
      </c>
      <c r="E184" s="483">
        <f t="shared" si="7"/>
        <v>90.439003541068885</v>
      </c>
      <c r="F184" s="486">
        <v>8022.9840999999997</v>
      </c>
      <c r="G184" s="483">
        <f t="shared" si="6"/>
        <v>112.37304122290359</v>
      </c>
    </row>
    <row r="185" spans="1:8" ht="48" customHeight="1">
      <c r="A185" s="533" t="s">
        <v>531</v>
      </c>
      <c r="B185" s="530" t="s">
        <v>532</v>
      </c>
      <c r="C185" s="550">
        <v>1155.1467500000001</v>
      </c>
      <c r="D185" s="551">
        <v>1152.1373900000001</v>
      </c>
      <c r="E185" s="483">
        <f t="shared" si="7"/>
        <v>99.739482451039237</v>
      </c>
      <c r="F185" s="486"/>
      <c r="G185" s="483"/>
    </row>
    <row r="186" spans="1:8" ht="65.25" customHeight="1">
      <c r="A186" s="533" t="s">
        <v>529</v>
      </c>
      <c r="B186" s="530" t="s">
        <v>501</v>
      </c>
      <c r="C186" s="550">
        <v>110</v>
      </c>
      <c r="D186" s="551">
        <v>105.45023</v>
      </c>
      <c r="E186" s="483">
        <f t="shared" si="7"/>
        <v>95.863845454545455</v>
      </c>
      <c r="F186" s="484"/>
      <c r="G186" s="483"/>
    </row>
    <row r="187" spans="1:8" ht="102.75" customHeight="1">
      <c r="A187" s="533" t="s">
        <v>534</v>
      </c>
      <c r="B187" s="530" t="s">
        <v>533</v>
      </c>
      <c r="C187" s="550">
        <v>246.04596000000001</v>
      </c>
      <c r="D187" s="551">
        <v>222.01906</v>
      </c>
      <c r="E187" s="483">
        <f t="shared" si="7"/>
        <v>90.234791906357657</v>
      </c>
      <c r="F187" s="484"/>
      <c r="G187" s="483"/>
    </row>
    <row r="188" spans="1:8" ht="26.25">
      <c r="A188" s="546">
        <v>1004</v>
      </c>
      <c r="B188" s="547" t="s">
        <v>494</v>
      </c>
      <c r="C188" s="484">
        <v>57675.211000000003</v>
      </c>
      <c r="D188" s="494">
        <v>33329.719360000003</v>
      </c>
      <c r="E188" s="483">
        <f t="shared" si="7"/>
        <v>57.788638796657374</v>
      </c>
      <c r="F188" s="495">
        <v>39580.344259999998</v>
      </c>
      <c r="G188" s="483">
        <f t="shared" si="6"/>
        <v>84.207755094447492</v>
      </c>
    </row>
    <row r="189" spans="1:8" ht="26.25">
      <c r="A189" s="533" t="s">
        <v>458</v>
      </c>
      <c r="B189" s="530" t="s">
        <v>495</v>
      </c>
      <c r="C189" s="534">
        <v>15858</v>
      </c>
      <c r="D189" s="536">
        <v>15507</v>
      </c>
      <c r="E189" s="483">
        <f t="shared" si="7"/>
        <v>97.786606129398407</v>
      </c>
      <c r="F189" s="495"/>
      <c r="G189" s="483"/>
    </row>
    <row r="190" spans="1:8" ht="26.25">
      <c r="A190" s="533" t="s">
        <v>535</v>
      </c>
      <c r="B190" s="530" t="s">
        <v>496</v>
      </c>
      <c r="C190" s="534">
        <v>27649.149000000001</v>
      </c>
      <c r="D190" s="536">
        <v>7843.5060000000003</v>
      </c>
      <c r="E190" s="483">
        <f t="shared" si="7"/>
        <v>28.367983405203539</v>
      </c>
      <c r="F190" s="495"/>
      <c r="G190" s="483"/>
    </row>
    <row r="191" spans="1:8" ht="42">
      <c r="A191" s="533" t="s">
        <v>458</v>
      </c>
      <c r="B191" s="530" t="s">
        <v>497</v>
      </c>
      <c r="C191" s="550">
        <v>13653.66</v>
      </c>
      <c r="D191" s="549">
        <v>9505.3832000000002</v>
      </c>
      <c r="E191" s="483">
        <f t="shared" si="7"/>
        <v>69.617840198159314</v>
      </c>
      <c r="F191" s="495"/>
      <c r="G191" s="483"/>
    </row>
    <row r="192" spans="1:8" ht="28.5" customHeight="1">
      <c r="A192" s="539" t="s">
        <v>88</v>
      </c>
      <c r="B192" s="543" t="s">
        <v>89</v>
      </c>
      <c r="C192" s="484">
        <v>80.900000000000006</v>
      </c>
      <c r="D192" s="485">
        <v>68.228160000000003</v>
      </c>
      <c r="E192" s="483">
        <f t="shared" si="7"/>
        <v>84.336415327564893</v>
      </c>
      <c r="F192" s="484">
        <v>379.08136000000002</v>
      </c>
      <c r="G192" s="483">
        <f t="shared" si="6"/>
        <v>17.998289338204337</v>
      </c>
    </row>
    <row r="193" spans="1:9" ht="26.25">
      <c r="A193" s="353" t="s">
        <v>90</v>
      </c>
      <c r="B193" s="439" t="s">
        <v>91</v>
      </c>
      <c r="C193" s="481">
        <f>C194+C196</f>
        <v>9794.0661999999993</v>
      </c>
      <c r="D193" s="482">
        <f>D194+D196</f>
        <v>8802.6113000000005</v>
      </c>
      <c r="E193" s="483">
        <f t="shared" si="7"/>
        <v>89.876983882342969</v>
      </c>
      <c r="F193" s="481">
        <f>SUM(F194:F196)</f>
        <v>7012.7716399999999</v>
      </c>
      <c r="G193" s="483">
        <f t="shared" si="6"/>
        <v>125.52257155774147</v>
      </c>
    </row>
    <row r="194" spans="1:9" ht="26.25">
      <c r="A194" s="539" t="s">
        <v>92</v>
      </c>
      <c r="B194" s="543" t="s">
        <v>93</v>
      </c>
      <c r="C194" s="484">
        <v>1091.4000000000001</v>
      </c>
      <c r="D194" s="485">
        <v>911.56129999999996</v>
      </c>
      <c r="E194" s="483">
        <f t="shared" si="7"/>
        <v>83.522200842953993</v>
      </c>
      <c r="F194" s="484">
        <v>607.303</v>
      </c>
      <c r="G194" s="483">
        <f t="shared" si="6"/>
        <v>150.09991717478755</v>
      </c>
    </row>
    <row r="195" spans="1:9" ht="38.25" customHeight="1">
      <c r="A195" s="517" t="s">
        <v>536</v>
      </c>
      <c r="B195" s="529" t="s">
        <v>558</v>
      </c>
      <c r="C195" s="534">
        <v>1091.4459999999999</v>
      </c>
      <c r="D195" s="535">
        <v>911.56129999999996</v>
      </c>
      <c r="E195" s="483">
        <f t="shared" si="7"/>
        <v>83.518680722637683</v>
      </c>
      <c r="F195" s="484"/>
      <c r="G195" s="483"/>
    </row>
    <row r="196" spans="1:9" ht="26.25" customHeight="1">
      <c r="A196" s="539" t="s">
        <v>94</v>
      </c>
      <c r="B196" s="543" t="s">
        <v>95</v>
      </c>
      <c r="C196" s="484">
        <v>8702.6661999999997</v>
      </c>
      <c r="D196" s="485">
        <v>7891.05</v>
      </c>
      <c r="E196" s="483">
        <f t="shared" si="7"/>
        <v>90.673936224280325</v>
      </c>
      <c r="F196" s="484">
        <v>6405.4686400000001</v>
      </c>
      <c r="G196" s="483">
        <f t="shared" si="6"/>
        <v>123.19239143133171</v>
      </c>
    </row>
    <row r="197" spans="1:9" ht="44.25" customHeight="1">
      <c r="A197" s="517" t="s">
        <v>536</v>
      </c>
      <c r="B197" s="529" t="s">
        <v>537</v>
      </c>
      <c r="C197" s="534">
        <v>6072.8680000000004</v>
      </c>
      <c r="D197" s="534">
        <v>6072.8680000000004</v>
      </c>
      <c r="E197" s="483">
        <f t="shared" si="7"/>
        <v>100</v>
      </c>
      <c r="F197" s="484"/>
      <c r="G197" s="483"/>
    </row>
    <row r="198" spans="1:9" ht="47.25" customHeight="1">
      <c r="A198" s="517" t="s">
        <v>538</v>
      </c>
      <c r="B198" s="529" t="s">
        <v>539</v>
      </c>
      <c r="C198" s="534">
        <v>2629.7982000000002</v>
      </c>
      <c r="D198" s="535">
        <v>1818.182</v>
      </c>
      <c r="E198" s="483">
        <f t="shared" si="7"/>
        <v>69.137700375640989</v>
      </c>
      <c r="F198" s="484"/>
      <c r="G198" s="483"/>
    </row>
    <row r="199" spans="1:9" ht="23.25" customHeight="1">
      <c r="A199" s="539" t="s">
        <v>98</v>
      </c>
      <c r="B199" s="543" t="s">
        <v>99</v>
      </c>
      <c r="C199" s="484"/>
      <c r="D199" s="485"/>
      <c r="E199" s="483"/>
      <c r="F199" s="484"/>
      <c r="G199" s="483"/>
    </row>
    <row r="200" spans="1:9" ht="48" customHeight="1">
      <c r="A200" s="539" t="s">
        <v>100</v>
      </c>
      <c r="B200" s="543" t="s">
        <v>99</v>
      </c>
      <c r="C200" s="484"/>
      <c r="D200" s="485"/>
      <c r="E200" s="483"/>
      <c r="F200" s="484"/>
      <c r="G200" s="483"/>
    </row>
    <row r="201" spans="1:9" ht="31.5" customHeight="1">
      <c r="A201" s="353" t="s">
        <v>102</v>
      </c>
      <c r="B201" s="439" t="s">
        <v>103</v>
      </c>
      <c r="C201" s="481">
        <f>C202</f>
        <v>0</v>
      </c>
      <c r="D201" s="496">
        <f>D202</f>
        <v>0</v>
      </c>
      <c r="E201" s="483"/>
      <c r="F201" s="497"/>
      <c r="G201" s="483"/>
    </row>
    <row r="202" spans="1:9" ht="0.75" customHeight="1">
      <c r="A202" s="539" t="s">
        <v>104</v>
      </c>
      <c r="B202" s="543" t="s">
        <v>105</v>
      </c>
      <c r="C202" s="484">
        <v>0</v>
      </c>
      <c r="D202" s="485">
        <v>0</v>
      </c>
      <c r="E202" s="483"/>
      <c r="F202" s="484">
        <v>0</v>
      </c>
      <c r="G202" s="483"/>
    </row>
    <row r="203" spans="1:9" ht="42.75" customHeight="1">
      <c r="A203" s="353" t="s">
        <v>106</v>
      </c>
      <c r="B203" s="442" t="s">
        <v>107</v>
      </c>
      <c r="C203" s="498">
        <f>C204</f>
        <v>0</v>
      </c>
      <c r="D203" s="499">
        <v>0</v>
      </c>
      <c r="E203" s="483"/>
      <c r="F203" s="498">
        <v>0</v>
      </c>
      <c r="G203" s="483"/>
    </row>
    <row r="204" spans="1:9" ht="45.75" hidden="1" customHeight="1">
      <c r="A204" s="539" t="s">
        <v>108</v>
      </c>
      <c r="B204" s="548" t="s">
        <v>556</v>
      </c>
      <c r="C204" s="486">
        <v>0</v>
      </c>
      <c r="D204" s="487">
        <v>0</v>
      </c>
      <c r="E204" s="483"/>
      <c r="F204" s="486">
        <v>0</v>
      </c>
      <c r="G204" s="483"/>
    </row>
    <row r="205" spans="1:9" s="6" customFormat="1" ht="27" thickBot="1">
      <c r="A205" s="359"/>
      <c r="B205" s="445" t="s">
        <v>113</v>
      </c>
      <c r="C205" s="500">
        <f>C82+C91+C93+C98+C126+C150+C153+C173+C182+C193+C201+C203</f>
        <v>1273311.2275100001</v>
      </c>
      <c r="D205" s="500">
        <f>D82+D91+D93+D98+D126+D150+D153+D173+D182+D193+D201+D203</f>
        <v>987024.54399000003</v>
      </c>
      <c r="E205" s="510">
        <f t="shared" si="7"/>
        <v>77.516362273829728</v>
      </c>
      <c r="F205" s="500">
        <f>F82+F91+F93+F98+F126+F150+F153+F173+F182+F193+F201+F203</f>
        <v>900841.96322999988</v>
      </c>
      <c r="G205" s="501">
        <f t="shared" si="6"/>
        <v>109.56689233825094</v>
      </c>
      <c r="H205" s="93"/>
      <c r="I205" s="93"/>
    </row>
    <row r="206" spans="1:9" ht="20.25">
      <c r="A206" s="360"/>
      <c r="B206" s="361"/>
      <c r="C206" s="362"/>
      <c r="D206" s="373"/>
      <c r="E206" s="373"/>
      <c r="F206" s="373"/>
      <c r="G206" s="363"/>
    </row>
    <row r="207" spans="1:9" s="65" customFormat="1" ht="20.25">
      <c r="A207" s="364" t="s">
        <v>447</v>
      </c>
      <c r="B207" s="364"/>
      <c r="C207" s="365"/>
      <c r="D207" s="365"/>
      <c r="E207" s="365"/>
      <c r="F207" s="365"/>
      <c r="G207" s="366"/>
    </row>
    <row r="208" spans="1:9" s="65" customFormat="1" ht="20.25">
      <c r="A208" s="367" t="s">
        <v>431</v>
      </c>
      <c r="B208" s="367"/>
      <c r="C208" s="365" t="s">
        <v>432</v>
      </c>
      <c r="D208" s="365"/>
      <c r="E208" s="365"/>
      <c r="F208" s="365"/>
      <c r="G208" s="366"/>
    </row>
  </sheetData>
  <customSheetViews>
    <customSheetView guid="{61528DAC-5C4C-48F4-ADE2-8A724B05A086}" scale="62" showPageBreaks="1" printArea="1" hiddenRows="1" view="pageBreakPreview" topLeftCell="A52">
      <selection activeCell="C59" sqref="C59"/>
      <rowBreaks count="2" manualBreakCount="2">
        <brk id="80" max="5" man="1"/>
        <brk id="129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5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8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9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10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1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5" orientation="portrait" r:id="rId13"/>
  <headerFooter alignWithMargins="0"/>
  <rowBreaks count="2" manualBreakCount="2">
    <brk id="80" max="5" man="1"/>
    <brk id="12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603" t="s">
        <v>409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220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259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261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265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260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266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219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218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222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217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124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399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125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128</v>
      </c>
      <c r="C34" s="5">
        <f>SUM(C36)</f>
        <v>434.851</v>
      </c>
      <c r="D34" s="242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406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6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223</v>
      </c>
      <c r="C40" s="213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3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3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281</v>
      </c>
      <c r="C43" s="213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3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1">
        <v>0</v>
      </c>
      <c r="D45" s="210">
        <v>0</v>
      </c>
      <c r="E45" s="5" t="e">
        <f t="shared" si="0"/>
        <v>#DIV/0!</v>
      </c>
      <c r="F45" s="5">
        <f>SUM(D45-C45)</f>
        <v>0</v>
      </c>
    </row>
    <row r="46" spans="1:11" s="372" customFormat="1" ht="17.25" customHeight="1">
      <c r="A46" s="3">
        <v>3000000000</v>
      </c>
      <c r="B46" s="13" t="s">
        <v>24</v>
      </c>
      <c r="C46" s="222">
        <v>0</v>
      </c>
      <c r="D46" s="22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00">
        <f>C37+C38</f>
        <v>7133.6502700000001</v>
      </c>
      <c r="D47" s="392">
        <f>D37+D38</f>
        <v>7163.87752</v>
      </c>
      <c r="E47" s="269">
        <f t="shared" si="0"/>
        <v>100.42372766894836</v>
      </c>
      <c r="F47" s="269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300</v>
      </c>
      <c r="C48" s="397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395</v>
      </c>
      <c r="D50" s="399" t="s">
        <v>410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210</v>
      </c>
      <c r="B66" s="47" t="s">
        <v>211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331</v>
      </c>
      <c r="B67" s="47" t="s">
        <v>385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225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109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110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111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112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113</v>
      </c>
      <c r="C94" s="386">
        <f>C52+C60+C62+C68+C73+C77+C84</f>
        <v>7895.2142299999996</v>
      </c>
      <c r="D94" s="386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114</v>
      </c>
      <c r="B96" s="63"/>
      <c r="C96" s="178"/>
      <c r="D96" s="178"/>
    </row>
    <row r="97" spans="1:3" s="65" customFormat="1" ht="20.25" customHeight="1">
      <c r="A97" s="66" t="s">
        <v>115</v>
      </c>
      <c r="B97" s="66"/>
      <c r="C97" s="65" t="s">
        <v>116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5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8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9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425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220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259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261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267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260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269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221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219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122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306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216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124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396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308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125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126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214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236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391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128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212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76">
        <f>C43+C44+C45+C47+C48+C46+C49</f>
        <v>55210.448759999999</v>
      </c>
      <c r="D42" s="421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77">
        <v>5604.2</v>
      </c>
      <c r="D43" s="378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223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323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324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3"/>
      <c r="D50" s="262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1">
        <v>0</v>
      </c>
      <c r="D51" s="261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4">
        <v>0</v>
      </c>
      <c r="D52" s="261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4">
        <f>SUM(C41,C42,C52)</f>
        <v>59182.848760000001</v>
      </c>
      <c r="D53" s="393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299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01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02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210</v>
      </c>
      <c r="B72" s="47" t="s">
        <v>211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331</v>
      </c>
      <c r="B73" s="47" t="s">
        <v>332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74" t="s">
        <v>55</v>
      </c>
      <c r="B74" s="31" t="s">
        <v>56</v>
      </c>
      <c r="C74" s="403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04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247</v>
      </c>
      <c r="B83" s="39" t="s">
        <v>248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225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254</v>
      </c>
      <c r="B86" s="39" t="s">
        <v>255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109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110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111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112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113</v>
      </c>
      <c r="C102" s="386">
        <f>C58+C66+C68+C74+C79+C84+C92+C87+C98</f>
        <v>60977.588550000008</v>
      </c>
      <c r="D102" s="386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114</v>
      </c>
      <c r="B104" s="63"/>
      <c r="C104" s="131"/>
      <c r="D104" s="64"/>
    </row>
    <row r="105" spans="1:7" s="65" customFormat="1" ht="12.75">
      <c r="A105" s="66" t="s">
        <v>115</v>
      </c>
      <c r="B105" s="66"/>
      <c r="C105" s="131" t="s">
        <v>116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4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5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8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9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424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220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259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261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267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260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269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219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122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278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216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124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396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308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125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126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214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236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405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128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406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4">
        <f>C43+C45+C47+C48+C49+C50+C44+C46</f>
        <v>15010.93842</v>
      </c>
      <c r="D42" s="247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75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223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323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4">
        <f>C41+C42</f>
        <v>18638.026559999998</v>
      </c>
      <c r="D51" s="394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299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210</v>
      </c>
      <c r="B70" s="47" t="s">
        <v>211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331</v>
      </c>
      <c r="B71" s="47" t="s">
        <v>382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210</v>
      </c>
      <c r="B78" s="47" t="s">
        <v>211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225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109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110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111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112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113</v>
      </c>
      <c r="C100" s="386">
        <f>C56+C64+C66+C72+C79+C83+C85+C90+C77</f>
        <v>19744.993429999999</v>
      </c>
      <c r="D100" s="386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114</v>
      </c>
      <c r="B102" s="63"/>
      <c r="C102" s="114"/>
      <c r="D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5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10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1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423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220</v>
      </c>
      <c r="C6" s="211">
        <v>594</v>
      </c>
      <c r="D6" s="212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259</v>
      </c>
      <c r="C7" s="256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261</v>
      </c>
      <c r="C8" s="211">
        <v>390.95299999999997</v>
      </c>
      <c r="D8" s="212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267</v>
      </c>
      <c r="C9" s="211">
        <v>3.702</v>
      </c>
      <c r="D9" s="212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260</v>
      </c>
      <c r="C10" s="211">
        <v>576.65499999999997</v>
      </c>
      <c r="D10" s="212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268</v>
      </c>
      <c r="C11" s="211">
        <v>0</v>
      </c>
      <c r="D11" s="210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221</v>
      </c>
      <c r="C13" s="213">
        <v>75</v>
      </c>
      <c r="D13" s="212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129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1">
        <v>473</v>
      </c>
      <c r="D15" s="212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1">
        <v>3000</v>
      </c>
      <c r="D16" s="212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219</v>
      </c>
      <c r="C18" s="211">
        <v>10</v>
      </c>
      <c r="D18" s="212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1"/>
      <c r="D19" s="21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187"/>
      <c r="D21" s="2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187"/>
      <c r="D22" s="2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187"/>
      <c r="D23" s="2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187"/>
      <c r="D24" s="2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122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217</v>
      </c>
      <c r="C27" s="213">
        <v>200</v>
      </c>
      <c r="D27" s="210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216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124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215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403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128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406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212</v>
      </c>
      <c r="C38" s="211">
        <v>0</v>
      </c>
      <c r="D38" s="21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5">
        <f>SUM(C4,C25)</f>
        <v>6189.3122599999997</v>
      </c>
      <c r="D39" s="215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6">
        <v>2418.1</v>
      </c>
      <c r="D41" s="217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223</v>
      </c>
      <c r="C42" s="216">
        <v>0</v>
      </c>
      <c r="D42" s="21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6">
        <v>3774.8609999999999</v>
      </c>
      <c r="D43" s="212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323</v>
      </c>
      <c r="C44" s="379">
        <v>0</v>
      </c>
      <c r="D44" s="380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3">
        <v>280.75860999999998</v>
      </c>
      <c r="D45" s="218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3">
        <v>332.13299999999998</v>
      </c>
      <c r="D46" s="219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324</v>
      </c>
      <c r="C47" s="213"/>
      <c r="D47" s="219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4"/>
      <c r="D48" s="2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0">
        <v>0</v>
      </c>
      <c r="D49" s="2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3">
        <f>C39+C40</f>
        <v>12995.164869999999</v>
      </c>
      <c r="D50" s="241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299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8"/>
      <c r="D52" s="208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210</v>
      </c>
      <c r="B69" s="47" t="s">
        <v>211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331</v>
      </c>
      <c r="B70" s="47" t="s">
        <v>385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225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110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111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112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113</v>
      </c>
      <c r="C97" s="243">
        <f>C55+C63+C65+C71+C76+C80+C82+C87+C93</f>
        <v>15075.563150000002</v>
      </c>
      <c r="D97" s="243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114</v>
      </c>
      <c r="B98" s="63"/>
      <c r="C98" s="178"/>
      <c r="D98" s="178"/>
    </row>
    <row r="99" spans="1:6" ht="16.5" customHeight="1">
      <c r="A99" s="66" t="s">
        <v>115</v>
      </c>
      <c r="B99" s="66"/>
      <c r="C99" s="178" t="s">
        <v>116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422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220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258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261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267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260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269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238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219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121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122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124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399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125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126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236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128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4">
        <f>C41+C43+C45+C46+C47+C49+C42+C44+C48</f>
        <v>23611.258590000005</v>
      </c>
      <c r="D40" s="397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323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276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0">
        <f>SUM(C39,C40,C50)</f>
        <v>29606.026700000006</v>
      </c>
      <c r="D51" s="241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299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210</v>
      </c>
      <c r="B70" s="47" t="s">
        <v>211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331</v>
      </c>
      <c r="B71" s="47" t="s">
        <v>386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225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247</v>
      </c>
      <c r="B83" s="39" t="s">
        <v>248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109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111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113</v>
      </c>
      <c r="C98" s="243">
        <f>C56+C72+C77+C84+C89+C95+C66+C81</f>
        <v>31911.257020000001</v>
      </c>
      <c r="D98" s="243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114</v>
      </c>
      <c r="B100" s="63"/>
      <c r="C100" s="117"/>
      <c r="D100" s="64"/>
    </row>
    <row r="101" spans="1:7" s="65" customFormat="1" ht="12.75">
      <c r="A101" s="66" t="s">
        <v>115</v>
      </c>
      <c r="B101" s="66"/>
      <c r="C101" s="132" t="s">
        <v>116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5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10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2023-12-04T06:11:57Z</cp:lastPrinted>
  <dcterms:created xsi:type="dcterms:W3CDTF">1996-10-08T23:32:33Z</dcterms:created>
  <dcterms:modified xsi:type="dcterms:W3CDTF">2023-12-13T07:06:26Z</dcterms:modified>
</cp:coreProperties>
</file>