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4980" tabRatio="606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оперативка!$A$2:$Y$239</definedName>
  </definedNames>
  <calcPr calcId="145621"/>
</workbook>
</file>

<file path=xl/calcChain.xml><?xml version="1.0" encoding="utf-8"?>
<calcChain xmlns="http://schemas.openxmlformats.org/spreadsheetml/2006/main">
  <c r="C143" i="1" l="1"/>
  <c r="B186" i="1" l="1"/>
  <c r="E119" i="1" l="1"/>
  <c r="E124" i="1"/>
  <c r="L163" i="1" l="1"/>
  <c r="C108" i="1" l="1"/>
  <c r="C115" i="1"/>
  <c r="S121" i="1" l="1"/>
  <c r="E104" i="1" l="1"/>
  <c r="L186" i="1" l="1"/>
  <c r="C150" i="1" l="1"/>
  <c r="C153" i="1"/>
  <c r="R103" i="1" l="1"/>
  <c r="R100" i="1"/>
  <c r="U166" i="1" l="1"/>
  <c r="U164" i="1"/>
  <c r="C198" i="1" l="1"/>
  <c r="C199" i="1"/>
  <c r="G164" i="1" l="1"/>
  <c r="G163" i="1"/>
  <c r="E102" i="1" l="1"/>
  <c r="T163" i="1" l="1"/>
  <c r="T164" i="1"/>
  <c r="G166" i="1" l="1"/>
  <c r="C166" i="1" s="1"/>
  <c r="S140" i="1" l="1"/>
  <c r="U171" i="1" l="1"/>
  <c r="H119" i="1" l="1"/>
  <c r="N163" i="1" l="1"/>
  <c r="Q191" i="1" l="1"/>
  <c r="G174" i="1"/>
  <c r="Y162" i="1"/>
  <c r="Y163" i="1"/>
  <c r="R138" i="1" l="1"/>
  <c r="C170" i="1" l="1"/>
  <c r="W163" i="1" l="1"/>
  <c r="W162" i="1"/>
  <c r="K163" i="1"/>
  <c r="K177" i="1"/>
  <c r="X183" i="1" l="1"/>
  <c r="O140" i="1" l="1"/>
  <c r="T191" i="1" l="1"/>
  <c r="T165" i="1" l="1"/>
  <c r="S164" i="1"/>
  <c r="C164" i="1" s="1"/>
  <c r="F163" i="1" l="1"/>
  <c r="F177" i="1"/>
  <c r="H163" i="1" l="1"/>
  <c r="H131" i="1" l="1"/>
  <c r="C125" i="1"/>
  <c r="C118" i="1"/>
  <c r="H140" i="1"/>
  <c r="C131" i="1" l="1"/>
  <c r="R149" i="1"/>
  <c r="R140" i="1"/>
  <c r="R155" i="1" l="1"/>
  <c r="S106" i="1"/>
  <c r="I145" i="1" l="1"/>
  <c r="N140" i="1" l="1"/>
  <c r="V155" i="1"/>
  <c r="J186" i="1" l="1"/>
  <c r="D131" i="1" l="1"/>
  <c r="D125" i="1"/>
  <c r="G186" i="1" l="1"/>
  <c r="N164" i="1"/>
  <c r="C172" i="1" l="1"/>
  <c r="O206" i="1" l="1"/>
  <c r="I166" i="1" l="1"/>
  <c r="I164" i="1"/>
  <c r="I171" i="1"/>
  <c r="F155" i="1"/>
  <c r="G167" i="1" l="1"/>
  <c r="Q163" i="1"/>
  <c r="Q161" i="1"/>
  <c r="Y155" i="1" l="1"/>
  <c r="S155" i="1"/>
  <c r="L103" i="1" l="1"/>
  <c r="H104" i="1" l="1"/>
  <c r="U167" i="1" l="1"/>
  <c r="Q207" i="1"/>
  <c r="U186" i="1"/>
  <c r="R164" i="1" l="1"/>
  <c r="R163" i="1"/>
  <c r="N130" i="1"/>
  <c r="M140" i="1"/>
  <c r="X186" i="1"/>
  <c r="V167" i="1"/>
  <c r="V163" i="1"/>
  <c r="V165" i="1" s="1"/>
  <c r="V171" i="1" l="1"/>
  <c r="Q186" i="1" l="1"/>
  <c r="Q206" i="1"/>
  <c r="C113" i="1" l="1"/>
  <c r="L228" i="1" l="1"/>
  <c r="L155" i="1"/>
  <c r="S177" i="1" l="1"/>
  <c r="E167" i="1" l="1"/>
  <c r="E171" i="1"/>
  <c r="U177" i="1" l="1"/>
  <c r="U183" i="1" l="1"/>
  <c r="H145" i="1" l="1"/>
  <c r="I140" i="1"/>
  <c r="G183" i="1"/>
  <c r="Y186" i="1" l="1"/>
  <c r="W155" i="1" l="1"/>
  <c r="N177" i="1"/>
  <c r="P191" i="1" l="1"/>
  <c r="R228" i="1" l="1"/>
  <c r="Q171" i="1" l="1"/>
  <c r="F171" i="1" l="1"/>
  <c r="H227" i="1" l="1"/>
  <c r="H223" i="1"/>
  <c r="H219" i="1"/>
  <c r="H228" i="1"/>
  <c r="X227" i="1"/>
  <c r="X223" i="1"/>
  <c r="X219" i="1"/>
  <c r="O200" i="1"/>
  <c r="O155" i="1"/>
  <c r="X234" i="1" l="1"/>
  <c r="H234" i="1"/>
  <c r="H236" i="1" s="1"/>
  <c r="R166" i="1"/>
  <c r="V145" i="1" l="1"/>
  <c r="V140" i="1"/>
  <c r="B177" i="1" l="1"/>
  <c r="W228" i="1" l="1"/>
  <c r="Q228" i="1"/>
  <c r="I155" i="1"/>
  <c r="M228" i="1" l="1"/>
  <c r="L174" i="1"/>
  <c r="G155" i="1" l="1"/>
  <c r="G177" i="1"/>
  <c r="N228" i="1" l="1"/>
  <c r="J155" i="1" l="1"/>
  <c r="J145" i="1"/>
  <c r="R191" i="1" l="1"/>
  <c r="R174" i="1"/>
  <c r="T228" i="1"/>
  <c r="T200" i="1"/>
  <c r="T121" i="1"/>
  <c r="T113" i="1"/>
  <c r="T106" i="1"/>
  <c r="W140" i="1"/>
  <c r="F228" i="1"/>
  <c r="F103" i="1"/>
  <c r="K103" i="1" l="1"/>
  <c r="S145" i="1"/>
  <c r="P155" i="1"/>
  <c r="P140" i="1"/>
  <c r="Q140" i="1"/>
  <c r="P145" i="1"/>
  <c r="Q145" i="1"/>
  <c r="X103" i="1" l="1"/>
  <c r="X130" i="1" l="1"/>
  <c r="H130" i="1"/>
  <c r="W145" i="1" l="1"/>
  <c r="B105" i="1" l="1"/>
  <c r="B112" i="1"/>
  <c r="B120" i="1"/>
  <c r="B144" i="1"/>
  <c r="B149" i="1"/>
  <c r="B154" i="1"/>
  <c r="B159" i="1"/>
  <c r="B165" i="1"/>
  <c r="B167" i="1"/>
  <c r="B171" i="1"/>
  <c r="B174" i="1"/>
  <c r="B180" i="1"/>
  <c r="B183" i="1"/>
  <c r="B191" i="1"/>
  <c r="B202" i="1"/>
  <c r="B206" i="1"/>
  <c r="B219" i="1"/>
  <c r="B223" i="1"/>
  <c r="B156" i="1" l="1"/>
  <c r="C149" i="1" l="1"/>
  <c r="F149" i="1"/>
  <c r="F151" i="1" s="1"/>
  <c r="G149" i="1"/>
  <c r="G151" i="1" s="1"/>
  <c r="H149" i="1"/>
  <c r="I149" i="1"/>
  <c r="I151" i="1" s="1"/>
  <c r="J149" i="1"/>
  <c r="J151" i="1" s="1"/>
  <c r="K149" i="1"/>
  <c r="K151" i="1" s="1"/>
  <c r="L149" i="1"/>
  <c r="L151" i="1" s="1"/>
  <c r="M149" i="1"/>
  <c r="M151" i="1" s="1"/>
  <c r="N149" i="1"/>
  <c r="N151" i="1" s="1"/>
  <c r="O151" i="1"/>
  <c r="P149" i="1"/>
  <c r="P151" i="1" s="1"/>
  <c r="Q149" i="1"/>
  <c r="R151" i="1"/>
  <c r="S149" i="1"/>
  <c r="S151" i="1" s="1"/>
  <c r="T149" i="1"/>
  <c r="T151" i="1" s="1"/>
  <c r="U149" i="1"/>
  <c r="V151" i="1"/>
  <c r="W149" i="1"/>
  <c r="W151" i="1" s="1"/>
  <c r="X149" i="1"/>
  <c r="X151" i="1" s="1"/>
  <c r="Y149" i="1"/>
  <c r="Y151" i="1" s="1"/>
  <c r="E149" i="1"/>
  <c r="E151" i="1" s="1"/>
  <c r="D163" i="1" l="1"/>
  <c r="I163" i="1"/>
  <c r="J163" i="1"/>
  <c r="M163" i="1"/>
  <c r="P163" i="1"/>
  <c r="P165" i="1" s="1"/>
  <c r="S163" i="1"/>
  <c r="U163" i="1"/>
  <c r="U165" i="1" s="1"/>
  <c r="X163" i="1"/>
  <c r="E163" i="1"/>
  <c r="E165" i="1" s="1"/>
  <c r="Y228" i="1" l="1"/>
  <c r="G130" i="1"/>
  <c r="U121" i="1"/>
  <c r="U106" i="1"/>
  <c r="U228" i="1"/>
  <c r="M155" i="1" l="1"/>
  <c r="F174" i="1"/>
  <c r="F167" i="1" l="1"/>
  <c r="F165" i="1"/>
  <c r="X155" i="1"/>
  <c r="F140" i="1"/>
  <c r="G140" i="1"/>
  <c r="J140" i="1"/>
  <c r="K140" i="1"/>
  <c r="L140" i="1"/>
  <c r="T140" i="1"/>
  <c r="U140" i="1"/>
  <c r="X140" i="1"/>
  <c r="E140" i="1"/>
  <c r="X133" i="1" l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Y133" i="1"/>
  <c r="E133" i="1"/>
  <c r="G145" i="1" l="1"/>
  <c r="G121" i="1"/>
  <c r="G106" i="1"/>
  <c r="M145" i="1" l="1"/>
  <c r="N166" i="1"/>
  <c r="R165" i="1"/>
  <c r="S165" i="1"/>
  <c r="S166" i="1"/>
  <c r="C167" i="1" s="1"/>
  <c r="T166" i="1"/>
  <c r="Q174" i="1"/>
  <c r="W200" i="1"/>
  <c r="U145" i="1"/>
  <c r="N165" i="1" l="1"/>
  <c r="Q167" i="1"/>
  <c r="Q165" i="1"/>
  <c r="L167" i="1"/>
  <c r="L165" i="1"/>
  <c r="R167" i="1"/>
  <c r="S167" i="1"/>
  <c r="N167" i="1"/>
  <c r="T167" i="1"/>
  <c r="S200" i="1" l="1"/>
  <c r="O145" i="1" l="1"/>
  <c r="R200" i="1"/>
  <c r="R145" i="1"/>
  <c r="N145" i="1" l="1"/>
  <c r="E130" i="1" l="1"/>
  <c r="H200" i="1" l="1"/>
  <c r="X228" i="1" l="1"/>
  <c r="S171" i="1" l="1"/>
  <c r="C119" i="1"/>
  <c r="T103" i="1"/>
  <c r="J159" i="1" l="1"/>
  <c r="V206" i="1"/>
  <c r="G228" i="1" l="1"/>
  <c r="X174" i="1" l="1"/>
  <c r="X145" i="1"/>
  <c r="L206" i="1" l="1"/>
  <c r="L171" i="1" l="1"/>
  <c r="R206" i="1"/>
  <c r="R171" i="1"/>
  <c r="U206" i="1" l="1"/>
  <c r="I206" i="1" l="1"/>
  <c r="X206" i="1" l="1"/>
  <c r="M206" i="1"/>
  <c r="T206" i="1"/>
  <c r="N206" i="1"/>
  <c r="F145" i="1"/>
  <c r="N174" i="1" l="1"/>
  <c r="X191" i="1" l="1"/>
  <c r="C102" i="1" l="1"/>
  <c r="C111" i="1"/>
  <c r="C126" i="1" s="1"/>
  <c r="J126" i="1"/>
  <c r="I126" i="1"/>
  <c r="H126" i="1"/>
  <c r="G126" i="1"/>
  <c r="F126" i="1"/>
  <c r="E126" i="1"/>
  <c r="P171" i="1" l="1"/>
  <c r="E206" i="1" l="1"/>
  <c r="F206" i="1" l="1"/>
  <c r="G206" i="1" l="1"/>
  <c r="T174" i="1" l="1"/>
  <c r="W171" i="1" l="1"/>
  <c r="Q128" i="1"/>
  <c r="Y171" i="1"/>
  <c r="Y159" i="1"/>
  <c r="L145" i="1" l="1"/>
  <c r="L128" i="1"/>
  <c r="L129" i="1"/>
  <c r="P206" i="1" l="1"/>
  <c r="W206" i="1"/>
  <c r="Y206" i="1"/>
  <c r="H206" i="1"/>
  <c r="J206" i="1"/>
  <c r="O228" i="1"/>
  <c r="X159" i="1" l="1"/>
  <c r="J171" i="1"/>
  <c r="Q103" i="1" l="1"/>
  <c r="Q105" i="1" s="1"/>
  <c r="Q104" i="1" l="1"/>
  <c r="G171" i="1"/>
  <c r="N155" i="1" l="1"/>
  <c r="X171" i="1"/>
  <c r="F104" i="1" l="1"/>
  <c r="H171" i="1" l="1"/>
  <c r="H174" i="1"/>
  <c r="J174" i="1" l="1"/>
  <c r="J128" i="1"/>
  <c r="F128" i="1" l="1"/>
  <c r="K145" i="1" l="1"/>
  <c r="P128" i="1" l="1"/>
  <c r="U159" i="1" l="1"/>
  <c r="T155" i="1" l="1"/>
  <c r="T145" i="1"/>
  <c r="M128" i="1" l="1"/>
  <c r="N129" i="1" l="1"/>
  <c r="E155" i="1"/>
  <c r="E128" i="1"/>
  <c r="E129" i="1"/>
  <c r="M174" i="1" l="1"/>
  <c r="M129" i="1"/>
  <c r="O129" i="1"/>
  <c r="K228" i="1"/>
  <c r="K174" i="1"/>
  <c r="P129" i="1"/>
  <c r="Q129" i="1"/>
  <c r="R128" i="1" l="1"/>
  <c r="R129" i="1"/>
  <c r="R126" i="1"/>
  <c r="G159" i="1"/>
  <c r="K129" i="1"/>
  <c r="P126" i="1"/>
  <c r="D143" i="1" l="1"/>
  <c r="F129" i="1"/>
  <c r="S129" i="1" l="1"/>
  <c r="T129" i="1"/>
  <c r="I128" i="1" l="1"/>
  <c r="W128" i="1" l="1"/>
  <c r="W129" i="1"/>
  <c r="C133" i="1" l="1"/>
  <c r="D133" i="1" s="1"/>
  <c r="F202" i="1" l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U129" i="1" l="1"/>
  <c r="T128" i="1" l="1"/>
  <c r="J129" i="1"/>
  <c r="J127" i="1"/>
  <c r="H128" i="1" l="1"/>
  <c r="C157" i="1" l="1"/>
  <c r="C135" i="1"/>
  <c r="D135" i="1" s="1"/>
  <c r="C136" i="1"/>
  <c r="C145" i="1"/>
  <c r="C142" i="1"/>
  <c r="D142" i="1" s="1"/>
  <c r="D146" i="1"/>
  <c r="C147" i="1"/>
  <c r="C148" i="1"/>
  <c r="C152" i="1"/>
  <c r="D152" i="1" s="1"/>
  <c r="C155" i="1"/>
  <c r="C134" i="1"/>
  <c r="D134" i="1" s="1"/>
  <c r="C140" i="1" l="1"/>
  <c r="D140" i="1" s="1"/>
  <c r="D150" i="1"/>
  <c r="C151" i="1"/>
  <c r="D136" i="1"/>
  <c r="D157" i="1"/>
  <c r="D145" i="1"/>
  <c r="D139" i="1"/>
  <c r="D153" i="1"/>
  <c r="O127" i="1" l="1"/>
  <c r="P127" i="1"/>
  <c r="Q127" i="1"/>
  <c r="R127" i="1"/>
  <c r="Y129" i="1" l="1"/>
  <c r="Y127" i="1"/>
  <c r="V127" i="1" l="1"/>
  <c r="S128" i="1" l="1"/>
  <c r="S127" i="1"/>
  <c r="S126" i="1"/>
  <c r="I129" i="1" l="1"/>
  <c r="O128" i="1" l="1"/>
  <c r="T127" i="1" l="1"/>
  <c r="K128" i="1" l="1"/>
  <c r="X128" i="1"/>
  <c r="Y128" i="1" l="1"/>
  <c r="Y126" i="1"/>
  <c r="W127" i="1"/>
  <c r="W126" i="1"/>
  <c r="Q126" i="1"/>
  <c r="K126" i="1" l="1"/>
  <c r="K127" i="1"/>
  <c r="N127" i="1" l="1"/>
  <c r="N126" i="1"/>
  <c r="F127" i="1" l="1"/>
  <c r="C158" i="1" l="1"/>
  <c r="C161" i="1"/>
  <c r="C162" i="1"/>
  <c r="C169" i="1"/>
  <c r="D170" i="1"/>
  <c r="C173" i="1"/>
  <c r="C175" i="1"/>
  <c r="C176" i="1"/>
  <c r="C178" i="1"/>
  <c r="D178" i="1" s="1"/>
  <c r="C179" i="1"/>
  <c r="D179" i="1" s="1"/>
  <c r="C181" i="1"/>
  <c r="C182" i="1"/>
  <c r="D182" i="1" s="1"/>
  <c r="C184" i="1"/>
  <c r="C185" i="1"/>
  <c r="D185" i="1" s="1"/>
  <c r="C187" i="1"/>
  <c r="D187" i="1" s="1"/>
  <c r="C188" i="1"/>
  <c r="D188" i="1" s="1"/>
  <c r="C189" i="1"/>
  <c r="C190" i="1"/>
  <c r="D190" i="1" s="1"/>
  <c r="C192" i="1"/>
  <c r="D192" i="1" s="1"/>
  <c r="C193" i="1"/>
  <c r="D193" i="1" s="1"/>
  <c r="O126" i="1"/>
  <c r="V129" i="1"/>
  <c r="V126" i="1"/>
  <c r="D184" i="1" l="1"/>
  <c r="C186" i="1"/>
  <c r="D186" i="1" s="1"/>
  <c r="D173" i="1"/>
  <c r="C174" i="1"/>
  <c r="D189" i="1"/>
  <c r="C191" i="1"/>
  <c r="D169" i="1"/>
  <c r="C171" i="1"/>
  <c r="D171" i="1" s="1"/>
  <c r="D181" i="1"/>
  <c r="C183" i="1"/>
  <c r="D175" i="1"/>
  <c r="C177" i="1"/>
  <c r="D176" i="1"/>
  <c r="D158" i="1"/>
  <c r="C159" i="1"/>
  <c r="D172" i="1"/>
  <c r="H129" i="1"/>
  <c r="L127" i="1" l="1"/>
  <c r="L126" i="1"/>
  <c r="D115" i="1" l="1"/>
  <c r="H127" i="1" l="1"/>
  <c r="U126" i="1" l="1"/>
  <c r="U127" i="1"/>
  <c r="I127" i="1"/>
  <c r="T126" i="1"/>
  <c r="G129" i="1" l="1"/>
  <c r="P228" i="1" l="1"/>
  <c r="M127" i="1" l="1"/>
  <c r="M126" i="1"/>
  <c r="S228" i="1" l="1"/>
  <c r="E127" i="1" l="1"/>
  <c r="X126" i="1" l="1"/>
  <c r="J228" i="1" l="1"/>
  <c r="C222" i="1" l="1"/>
  <c r="O197" i="1" l="1"/>
  <c r="C225" i="1" l="1"/>
  <c r="D225" i="1" s="1"/>
  <c r="E224" i="1" l="1"/>
  <c r="Y196" i="1" l="1"/>
  <c r="T196" i="1"/>
  <c r="P196" i="1"/>
  <c r="G197" i="1"/>
  <c r="G196" i="1"/>
  <c r="M196" i="1"/>
  <c r="Y197" i="1" l="1"/>
  <c r="P197" i="1"/>
  <c r="M197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C100" i="1"/>
  <c r="D100" i="1" s="1"/>
  <c r="C101" i="1"/>
  <c r="D101" i="1" s="1"/>
  <c r="D102" i="1"/>
  <c r="C106" i="1"/>
  <c r="D106" i="1" s="1"/>
  <c r="C107" i="1"/>
  <c r="D107" i="1" s="1"/>
  <c r="D108" i="1"/>
  <c r="C109" i="1"/>
  <c r="D109" i="1" s="1"/>
  <c r="C110" i="1"/>
  <c r="D110" i="1" s="1"/>
  <c r="D111" i="1"/>
  <c r="D113" i="1"/>
  <c r="C114" i="1"/>
  <c r="D114" i="1" s="1"/>
  <c r="C116" i="1"/>
  <c r="C117" i="1"/>
  <c r="D119" i="1"/>
  <c r="C121" i="1"/>
  <c r="D121" i="1" s="1"/>
  <c r="C122" i="1"/>
  <c r="D122" i="1" s="1"/>
  <c r="C123" i="1"/>
  <c r="C124" i="1"/>
  <c r="D124" i="1" s="1"/>
  <c r="C194" i="1"/>
  <c r="D194" i="1" s="1"/>
  <c r="C195" i="1"/>
  <c r="D195" i="1" s="1"/>
  <c r="C79" i="1"/>
  <c r="D118" i="1" l="1"/>
  <c r="D116" i="1"/>
  <c r="C130" i="1"/>
  <c r="D130" i="1" s="1"/>
  <c r="C129" i="1"/>
  <c r="D129" i="1" s="1"/>
  <c r="D123" i="1"/>
  <c r="D117" i="1"/>
  <c r="C127" i="1"/>
  <c r="D127" i="1" s="1"/>
  <c r="C128" i="1"/>
  <c r="D128" i="1" s="1"/>
  <c r="C197" i="1"/>
  <c r="D197" i="1" s="1"/>
  <c r="E62" i="1"/>
  <c r="D126" i="1" l="1"/>
  <c r="V224" i="1"/>
  <c r="O220" i="1" l="1"/>
  <c r="U224" i="1"/>
  <c r="U220" i="1"/>
  <c r="L224" i="1" l="1"/>
  <c r="L220" i="1"/>
  <c r="J224" i="1" l="1"/>
  <c r="P220" i="1" l="1"/>
  <c r="N220" i="1"/>
  <c r="V220" i="1"/>
  <c r="V59" i="1"/>
  <c r="F220" i="1" l="1"/>
  <c r="M220" i="1" l="1"/>
  <c r="R220" i="1" l="1"/>
  <c r="K220" i="1"/>
  <c r="E44" i="1" l="1"/>
  <c r="C41" i="1"/>
  <c r="Q220" i="1" l="1"/>
  <c r="E220" i="1"/>
  <c r="O224" i="1" l="1"/>
  <c r="S220" i="1" l="1"/>
  <c r="N224" i="1"/>
  <c r="H224" i="1" l="1"/>
  <c r="H220" i="1"/>
  <c r="J220" i="1" l="1"/>
  <c r="I224" i="1" l="1"/>
  <c r="T220" i="1" l="1"/>
  <c r="W224" i="1"/>
  <c r="W220" i="1"/>
  <c r="P224" i="1" l="1"/>
  <c r="R224" i="1"/>
  <c r="V55" i="1"/>
  <c r="S224" i="1" l="1"/>
  <c r="Q224" i="1"/>
  <c r="K224" i="1" l="1"/>
  <c r="I220" i="1" l="1"/>
  <c r="X220" i="1"/>
  <c r="X224" i="1"/>
  <c r="F224" i="1"/>
  <c r="G224" i="1"/>
  <c r="M224" i="1"/>
  <c r="T224" i="1"/>
  <c r="Y224" i="1"/>
  <c r="U59" i="1" l="1"/>
  <c r="S62" i="1" l="1"/>
  <c r="L62" i="1"/>
  <c r="L58" i="1" l="1"/>
  <c r="E63" i="1" l="1"/>
  <c r="N59" i="1"/>
  <c r="C211" i="1" l="1"/>
  <c r="D211" i="1" s="1"/>
  <c r="F59" i="1" l="1"/>
  <c r="Y219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C49" i="1" l="1"/>
  <c r="D77" i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J165" i="1" l="1"/>
  <c r="N112" i="1" l="1"/>
  <c r="W105" i="1" l="1"/>
  <c r="V138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H105" i="1" l="1"/>
  <c r="H138" i="1" l="1"/>
  <c r="O103" i="1" l="1"/>
  <c r="V103" i="1" l="1"/>
  <c r="M103" i="1" l="1"/>
  <c r="M104" i="1" l="1"/>
  <c r="M112" i="1"/>
  <c r="H168" i="1" l="1"/>
  <c r="H165" i="1"/>
  <c r="E105" i="1"/>
  <c r="E156" i="1"/>
  <c r="W138" i="1"/>
  <c r="E168" i="1" l="1"/>
  <c r="Y164" i="1" l="1"/>
  <c r="Y166" i="1"/>
  <c r="Y168" i="1" l="1"/>
  <c r="Y165" i="1"/>
  <c r="Y167" i="1"/>
  <c r="L168" i="1" l="1"/>
  <c r="G165" i="1"/>
  <c r="G168" i="1" l="1"/>
  <c r="J168" i="1"/>
  <c r="K165" i="1"/>
  <c r="N168" i="1"/>
  <c r="O168" i="1"/>
  <c r="I168" i="1" l="1"/>
  <c r="I165" i="1"/>
  <c r="M168" i="1"/>
  <c r="M165" i="1"/>
  <c r="K168" i="1"/>
  <c r="F168" i="1"/>
  <c r="X168" i="1" l="1"/>
  <c r="X165" i="1"/>
  <c r="Q168" i="1"/>
  <c r="R105" i="1"/>
  <c r="M105" i="1"/>
  <c r="R168" i="1"/>
  <c r="S168" i="1"/>
  <c r="U168" i="1"/>
  <c r="V168" i="1"/>
  <c r="W168" i="1" l="1"/>
  <c r="W165" i="1"/>
  <c r="T168" i="1"/>
  <c r="P168" i="1"/>
  <c r="C165" i="1" l="1"/>
  <c r="D165" i="1" s="1"/>
  <c r="D167" i="1"/>
  <c r="D164" i="1"/>
  <c r="C168" i="1"/>
  <c r="D168" i="1" s="1"/>
  <c r="D166" i="1"/>
  <c r="X105" i="1" l="1"/>
  <c r="Y105" i="1"/>
  <c r="F227" i="1" l="1"/>
  <c r="G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W227" i="1"/>
  <c r="Y227" i="1"/>
  <c r="X104" i="1" l="1"/>
  <c r="M167" i="1" l="1"/>
  <c r="I167" i="1"/>
  <c r="H167" i="1"/>
  <c r="J167" i="1"/>
  <c r="P167" i="1"/>
  <c r="X167" i="1"/>
  <c r="W167" i="1"/>
  <c r="K167" i="1"/>
  <c r="T105" i="1" l="1"/>
  <c r="C208" i="1" l="1"/>
  <c r="D208" i="1" s="1"/>
  <c r="C207" i="1"/>
  <c r="D207" i="1" s="1"/>
  <c r="G103" i="1" l="1"/>
  <c r="I103" i="1"/>
  <c r="I105" i="1" s="1"/>
  <c r="J103" i="1"/>
  <c r="N103" i="1"/>
  <c r="P103" i="1"/>
  <c r="R104" i="1"/>
  <c r="S103" i="1"/>
  <c r="T104" i="1"/>
  <c r="U103" i="1"/>
  <c r="Y104" i="1"/>
  <c r="C103" i="1" l="1"/>
  <c r="C104" i="1" s="1"/>
  <c r="I104" i="1"/>
  <c r="P104" i="1"/>
  <c r="P105" i="1"/>
  <c r="L104" i="1"/>
  <c r="L105" i="1"/>
  <c r="W104" i="1"/>
  <c r="O104" i="1"/>
  <c r="O105" i="1"/>
  <c r="K104" i="1"/>
  <c r="K105" i="1"/>
  <c r="G104" i="1"/>
  <c r="G105" i="1"/>
  <c r="N104" i="1"/>
  <c r="N105" i="1"/>
  <c r="J104" i="1"/>
  <c r="J105" i="1"/>
  <c r="F105" i="1"/>
  <c r="U104" i="1"/>
  <c r="U105" i="1"/>
  <c r="S104" i="1"/>
  <c r="S105" i="1"/>
  <c r="V104" i="1"/>
  <c r="V105" i="1"/>
  <c r="D177" i="1"/>
  <c r="C105" i="1" l="1"/>
  <c r="D105" i="1" s="1"/>
  <c r="D199" i="1" l="1"/>
  <c r="D198" i="1" l="1"/>
  <c r="C200" i="1"/>
  <c r="D200" i="1" s="1"/>
  <c r="C180" i="1" l="1"/>
  <c r="D180" i="1" s="1"/>
  <c r="D191" i="1" l="1"/>
  <c r="E145" i="1" l="1"/>
  <c r="F138" i="1" l="1"/>
  <c r="G138" i="1"/>
  <c r="I138" i="1"/>
  <c r="J138" i="1"/>
  <c r="L138" i="1"/>
  <c r="M138" i="1"/>
  <c r="U138" i="1"/>
  <c r="X138" i="1"/>
  <c r="Y138" i="1"/>
  <c r="G156" i="1"/>
  <c r="H156" i="1"/>
  <c r="M156" i="1"/>
  <c r="Q156" i="1"/>
  <c r="R156" i="1"/>
  <c r="U156" i="1"/>
  <c r="D149" i="1" l="1"/>
  <c r="Y156" i="1"/>
  <c r="T156" i="1"/>
  <c r="W156" i="1"/>
  <c r="P156" i="1"/>
  <c r="O156" i="1"/>
  <c r="V156" i="1"/>
  <c r="N156" i="1"/>
  <c r="J156" i="1"/>
  <c r="F156" i="1"/>
  <c r="X156" i="1"/>
  <c r="L156" i="1"/>
  <c r="S156" i="1"/>
  <c r="K156" i="1"/>
  <c r="I156" i="1"/>
  <c r="C204" i="1"/>
  <c r="D204" i="1" s="1"/>
  <c r="C141" i="1" l="1"/>
  <c r="D141" i="1" s="1"/>
  <c r="C156" i="1"/>
  <c r="D156" i="1" s="1"/>
  <c r="K155" i="1"/>
  <c r="P230" i="1" l="1"/>
  <c r="D155" i="1" l="1"/>
  <c r="C213" i="1" l="1"/>
  <c r="D213" i="1" s="1"/>
  <c r="F223" i="1" l="1"/>
  <c r="G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Y223" i="1"/>
  <c r="E223" i="1"/>
  <c r="F219" i="1"/>
  <c r="G219" i="1"/>
  <c r="I219" i="1"/>
  <c r="I234" i="1" s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E219" i="1"/>
  <c r="L234" i="1" l="1"/>
  <c r="L236" i="1" s="1"/>
  <c r="E234" i="1"/>
  <c r="E236" i="1" s="1"/>
  <c r="X236" i="1"/>
  <c r="O234" i="1"/>
  <c r="O236" i="1" s="1"/>
  <c r="F234" i="1"/>
  <c r="F236" i="1" s="1"/>
  <c r="B230" i="1"/>
  <c r="I228" i="1" l="1"/>
  <c r="C264" i="1" l="1"/>
  <c r="C258" i="1"/>
  <c r="C256" i="1"/>
  <c r="C254" i="1"/>
  <c r="C253" i="1"/>
  <c r="C252" i="1"/>
  <c r="C251" i="1"/>
  <c r="C250" i="1"/>
  <c r="C242" i="1"/>
  <c r="C241" i="1"/>
  <c r="C240" i="1"/>
  <c r="C239" i="1"/>
  <c r="C238" i="1"/>
  <c r="C235" i="1"/>
  <c r="Y234" i="1"/>
  <c r="Y236" i="1" s="1"/>
  <c r="W234" i="1"/>
  <c r="W236" i="1" s="1"/>
  <c r="V234" i="1"/>
  <c r="V236" i="1" s="1"/>
  <c r="U234" i="1"/>
  <c r="U236" i="1" s="1"/>
  <c r="T234" i="1"/>
  <c r="T236" i="1" s="1"/>
  <c r="S234" i="1"/>
  <c r="S236" i="1" s="1"/>
  <c r="R234" i="1"/>
  <c r="R236" i="1" s="1"/>
  <c r="Q234" i="1"/>
  <c r="Q236" i="1" s="1"/>
  <c r="P234" i="1"/>
  <c r="P236" i="1" s="1"/>
  <c r="N234" i="1"/>
  <c r="N236" i="1" s="1"/>
  <c r="M234" i="1"/>
  <c r="M236" i="1" s="1"/>
  <c r="K234" i="1"/>
  <c r="K236" i="1" s="1"/>
  <c r="J234" i="1"/>
  <c r="J236" i="1" s="1"/>
  <c r="I236" i="1"/>
  <c r="G234" i="1"/>
  <c r="G236" i="1" s="1"/>
  <c r="C233" i="1"/>
  <c r="B232" i="1"/>
  <c r="C231" i="1"/>
  <c r="C232" i="1" s="1"/>
  <c r="C229" i="1"/>
  <c r="C230" i="1" s="1"/>
  <c r="C226" i="1"/>
  <c r="D226" i="1" s="1"/>
  <c r="C227" i="1"/>
  <c r="D227" i="1" s="1"/>
  <c r="D222" i="1"/>
  <c r="C221" i="1"/>
  <c r="D221" i="1" s="1"/>
  <c r="Y220" i="1"/>
  <c r="G220" i="1"/>
  <c r="C218" i="1"/>
  <c r="D218" i="1" s="1"/>
  <c r="C217" i="1"/>
  <c r="C214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C210" i="1"/>
  <c r="D210" i="1" s="1"/>
  <c r="C209" i="1"/>
  <c r="D209" i="1" s="1"/>
  <c r="S206" i="1"/>
  <c r="K206" i="1"/>
  <c r="C205" i="1"/>
  <c r="D205" i="1" s="1"/>
  <c r="C203" i="1"/>
  <c r="D203" i="1" s="1"/>
  <c r="C201" i="1"/>
  <c r="D201" i="1" s="1"/>
  <c r="D183" i="1"/>
  <c r="I174" i="1"/>
  <c r="D174" i="1" s="1"/>
  <c r="D159" i="1"/>
  <c r="Y154" i="1"/>
  <c r="W154" i="1"/>
  <c r="U154" i="1"/>
  <c r="T154" i="1"/>
  <c r="S154" i="1"/>
  <c r="R154" i="1"/>
  <c r="O154" i="1"/>
  <c r="M154" i="1"/>
  <c r="C154" i="1" s="1"/>
  <c r="D151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C144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E112" i="1"/>
  <c r="C112" i="1" s="1"/>
  <c r="D104" i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144" i="1" l="1"/>
  <c r="D120" i="1"/>
  <c r="D112" i="1"/>
  <c r="D154" i="1"/>
  <c r="C202" i="1"/>
  <c r="D202" i="1" s="1"/>
  <c r="C228" i="1"/>
  <c r="D228" i="1" s="1"/>
  <c r="C219" i="1"/>
  <c r="D219" i="1" s="1"/>
  <c r="D217" i="1"/>
  <c r="C224" i="1"/>
  <c r="D224" i="1" s="1"/>
  <c r="C220" i="1"/>
  <c r="D220" i="1" s="1"/>
  <c r="D58" i="1"/>
  <c r="C59" i="1"/>
  <c r="D59" i="1" s="1"/>
  <c r="D54" i="1"/>
  <c r="C26" i="1"/>
  <c r="D26" i="1" s="1"/>
  <c r="C22" i="1"/>
  <c r="D22" i="1" s="1"/>
  <c r="C206" i="1"/>
  <c r="D206" i="1" s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1" i="1"/>
  <c r="C39" i="1"/>
  <c r="D39" i="1" s="1"/>
  <c r="D229" i="1"/>
  <c r="D232" i="1"/>
  <c r="C55" i="1"/>
  <c r="D55" i="1" s="1"/>
  <c r="C223" i="1"/>
  <c r="D223" i="1" s="1"/>
  <c r="C212" i="1"/>
  <c r="D212" i="1" s="1"/>
  <c r="C234" i="1" l="1"/>
  <c r="C236" i="1" s="1"/>
  <c r="D236" i="1" l="1"/>
  <c r="D234" i="1"/>
  <c r="C196" i="1" l="1"/>
  <c r="D196" i="1" s="1"/>
  <c r="T138" i="1"/>
  <c r="C137" i="1"/>
  <c r="D137" i="1" s="1"/>
  <c r="P138" i="1"/>
  <c r="C138" i="1" l="1"/>
  <c r="D138" i="1" s="1"/>
</calcChain>
</file>

<file path=xl/sharedStrings.xml><?xml version="1.0" encoding="utf-8"?>
<sst xmlns="http://schemas.openxmlformats.org/spreadsheetml/2006/main" count="277" uniqueCount="219">
  <si>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</si>
  <si>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</si>
  <si>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</si>
  <si>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</si>
  <si>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</si>
  <si>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</si>
  <si>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</si>
  <si>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</si>
  <si>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</si>
  <si>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</si>
  <si>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</si>
  <si>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</si>
  <si>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</si>
  <si>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</si>
  <si>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</si>
  <si>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</si>
  <si>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</si>
  <si>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</si>
  <si>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</si>
  <si>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</si>
  <si>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</si>
  <si>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</si>
  <si>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</si>
  <si>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</si>
  <si>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</si>
  <si>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</si>
  <si>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</si>
  <si>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</si>
  <si>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</si>
  <si>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</si>
  <si>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</si>
  <si>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</si>
  <si>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</si>
  <si>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</si>
  <si>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</si>
  <si>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</si>
  <si>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</si>
  <si>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</si>
  <si>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</si>
  <si>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</si>
  <si>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</si>
  <si>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</si>
  <si>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</si>
  <si>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</si>
  <si>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</si>
  <si>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</si>
  <si>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</si>
  <si>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</si>
  <si>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</si>
  <si>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</si>
  <si>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</si>
  <si>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</si>
  <si>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</si>
  <si>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</si>
  <si>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</si>
  <si>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</si>
  <si>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</si>
  <si>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</si>
  <si>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</si>
  <si>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</si>
  <si>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</si>
  <si>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</si>
  <si>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</si>
  <si>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</si>
  <si>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</si>
  <si>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</si>
  <si>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</si>
  <si>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</si>
  <si>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</si>
  <si>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</si>
  <si>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</si>
  <si>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</si>
  <si>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</si>
  <si>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</si>
  <si>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</si>
  <si>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</si>
  <si>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</si>
  <si>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</si>
  <si>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</si>
  <si>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</si>
  <si>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</si>
  <si>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</si>
  <si>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</si>
  <si>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</si>
  <si>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</si>
  <si>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</si>
  <si>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</si>
  <si>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</si>
  <si>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</si>
  <si>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</si>
  <si>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</si>
  <si>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</si>
  <si>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</si>
  <si>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</si>
  <si>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</si>
  <si>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</si>
  <si>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</si>
  <si>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</si>
  <si>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</si>
  <si>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</si>
  <si>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</si>
  <si>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</si>
  <si>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</si>
  <si>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</si>
  <si>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</si>
  <si>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</si>
  <si>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</si>
  <si>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</si>
  <si>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</si>
  <si>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</si>
  <si>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</si>
  <si>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</si>
  <si>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</si>
  <si>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</si>
  <si>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</si>
  <si>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</si>
  <si>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</si>
  <si>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</si>
  <si>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</si>
  <si>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</si>
  <si>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</si>
  <si>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</si>
  <si>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</si>
  <si>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</si>
  <si>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</si>
  <si>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</si>
  <si>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</si>
  <si>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</si>
  <si>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</si>
  <si>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</si>
  <si>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</si>
  <si>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</si>
  <si>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</si>
  <si>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</si>
  <si>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</si>
  <si>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</si>
  <si>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</si>
  <si>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</si>
  <si>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</si>
  <si>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</si>
  <si>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</si>
  <si>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</si>
  <si>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</si>
  <si>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</si>
  <si>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</si>
  <si>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</si>
  <si>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</si>
  <si>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</si>
  <si>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</si>
  <si>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</si>
  <si>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</si>
  <si>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</si>
  <si>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</si>
  <si>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</si>
  <si>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</si>
  <si>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</si>
  <si>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</si>
  <si>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</si>
  <si>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</si>
  <si>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</si>
  <si>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</si>
  <si>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</si>
  <si>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</si>
  <si>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</si>
  <si>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</si>
  <si>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</si>
  <si>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</si>
  <si>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</si>
  <si>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</si>
  <si>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</si>
  <si>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</si>
  <si>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</si>
  <si>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</si>
  <si>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</si>
  <si>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</si>
  <si>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</si>
  <si>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</si>
  <si>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</si>
  <si>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</si>
  <si>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</si>
  <si>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</si>
  <si>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</si>
  <si>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</si>
  <si>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</si>
  <si>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</si>
  <si>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</si>
  <si>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</si>
  <si>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</si>
  <si>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</si>
  <si>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</si>
  <si>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</si>
  <si>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</si>
  <si>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</si>
  <si>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</si>
  <si>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</si>
  <si>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</si>
  <si>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</si>
  <si>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</si>
  <si>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</si>
  <si>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</si>
  <si>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</si>
  <si>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</si>
  <si>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 xml:space="preserve">         кукурузы</t>
  </si>
  <si>
    <t xml:space="preserve">         кукурузы на зерно</t>
  </si>
  <si>
    <t>Погибло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</si>
  <si>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</si>
  <si>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</si>
  <si>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</si>
  <si>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</si>
  <si>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</si>
  <si>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</si>
  <si>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</si>
  <si>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 xml:space="preserve">Скошено многолетних трав, га                                           </t>
  </si>
  <si>
    <r>
      <t>Укосная площадь многолетних трав, га</t>
    </r>
    <r>
      <rPr>
        <i/>
        <sz val="17"/>
        <rFont val="Times New Roman"/>
        <family val="1"/>
        <charset val="204"/>
      </rPr>
      <t xml:space="preserve"> (на 2023 г. данные 4-сх)</t>
    </r>
  </si>
  <si>
    <t>Посевная площадь технических, га</t>
  </si>
  <si>
    <t>Убрано масличных культур, га</t>
  </si>
  <si>
    <t>Валовой сбор масличных культур, тонн</t>
  </si>
  <si>
    <t>Уборочная площадь масличных, га</t>
  </si>
  <si>
    <t>Информация о сельскохозяйственных работах по состоянию на 18 октября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</si>
</sst>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9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23" fillId="2" borderId="9" xfId="0" applyFont="1" applyFill="1" applyBorder="1" applyAlignment="1">
      <alignment horizontal="center" textRotation="90" wrapText="1"/>
    </xf>
    <xf numFmtId="0" fontId="23" fillId="2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R279"/>
  <sheetViews>
    <sheetView tabSelected="1" view="pageBreakPreview" zoomScale="60" zoomScaleNormal="70" zoomScalePageLayoutView="82" workbookViewId="0">
      <pane xSplit="3" ySplit="6" topLeftCell="D122" activePane="bottomRight" state="frozen"/>
      <selection activeCell="A2" sqref="A2"/>
      <selection pane="topRight" activeCell="F2" sqref="F2"/>
      <selection pane="bottomLeft" activeCell="A7" sqref="A7"/>
      <selection pane="bottomRight" activeCell="M131" sqref="M131"/>
    </sheetView>
  </sheetViews>
  <sheetFormatPr defaultColWidth="9.140625" defaultRowHeight="16.5" outlineLevelRow="1" x14ac:dyDescent="0.25"/>
  <cols>
    <col min="1" max="1" width="103" style="69" customWidth="1"/>
    <col min="2" max="2" width="17.28515625" style="2" customWidth="1"/>
    <col min="3" max="3" width="15.42578125" style="2" customWidth="1"/>
    <col min="4" max="4" width="16.85546875" style="2" customWidth="1"/>
    <col min="5" max="8" width="13.7109375" style="89" customWidth="1"/>
    <col min="9" max="9" width="14" style="89" customWidth="1"/>
    <col min="10" max="11" width="13.7109375" style="89" customWidth="1"/>
    <col min="12" max="12" width="13.7109375" style="1" customWidth="1"/>
    <col min="13" max="16" width="13.7109375" style="89" customWidth="1"/>
    <col min="17" max="17" width="13.5703125" style="89" customWidth="1"/>
    <col min="18" max="25" width="13.7109375" style="89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2"/>
    </row>
    <row r="2" spans="1:26" s="3" customFormat="1" ht="29.25" customHeight="1" thickBot="1" x14ac:dyDescent="0.3">
      <c r="A2" s="175" t="s">
        <v>218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</row>
    <row r="3" spans="1:26" s="3" customFormat="1" ht="3.75" hidden="1" customHeight="1" thickBot="1" x14ac:dyDescent="0.3">
      <c r="A3" s="4"/>
      <c r="B3" s="4"/>
      <c r="C3" s="4"/>
      <c r="D3" s="4"/>
      <c r="E3" s="90"/>
      <c r="F3" s="90"/>
      <c r="G3" s="90" t="s">
        <v>1</v>
      </c>
      <c r="H3" s="90"/>
      <c r="I3" s="90"/>
      <c r="J3" s="90"/>
      <c r="K3" s="90"/>
      <c r="L3" s="4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111" t="s">
        <v>2</v>
      </c>
      <c r="Y3" s="111"/>
    </row>
    <row r="4" spans="1:26" s="2" customFormat="1" ht="17.25" customHeight="1" thickBot="1" x14ac:dyDescent="0.35">
      <c r="A4" s="176" t="s">
        <v>3</v>
      </c>
      <c r="B4" s="179" t="s">
        <v>206</v>
      </c>
      <c r="C4" s="182" t="s">
        <v>207</v>
      </c>
      <c r="D4" s="182" t="s">
        <v>208</v>
      </c>
      <c r="E4" s="185" t="s">
        <v>4</v>
      </c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7"/>
      <c r="Z4" s="2" t="s">
        <v>0</v>
      </c>
    </row>
    <row r="5" spans="1:26" s="2" customFormat="1" ht="87" customHeight="1" x14ac:dyDescent="0.25">
      <c r="A5" s="177"/>
      <c r="B5" s="180"/>
      <c r="C5" s="183"/>
      <c r="D5" s="183"/>
      <c r="E5" s="188" t="s">
        <v>5</v>
      </c>
      <c r="F5" s="188" t="s">
        <v>6</v>
      </c>
      <c r="G5" s="188" t="s">
        <v>7</v>
      </c>
      <c r="H5" s="188" t="s">
        <v>8</v>
      </c>
      <c r="I5" s="188" t="s">
        <v>9</v>
      </c>
      <c r="J5" s="188" t="s">
        <v>10</v>
      </c>
      <c r="K5" s="193" t="s">
        <v>11</v>
      </c>
      <c r="L5" s="193" t="s">
        <v>12</v>
      </c>
      <c r="M5" s="188" t="s">
        <v>13</v>
      </c>
      <c r="N5" s="188" t="s">
        <v>14</v>
      </c>
      <c r="O5" s="188" t="s">
        <v>15</v>
      </c>
      <c r="P5" s="188" t="s">
        <v>16</v>
      </c>
      <c r="Q5" s="188" t="s">
        <v>17</v>
      </c>
      <c r="R5" s="188" t="s">
        <v>18</v>
      </c>
      <c r="S5" s="188" t="s">
        <v>19</v>
      </c>
      <c r="T5" s="188" t="s">
        <v>20</v>
      </c>
      <c r="U5" s="188" t="s">
        <v>21</v>
      </c>
      <c r="V5" s="188" t="s">
        <v>22</v>
      </c>
      <c r="W5" s="188" t="s">
        <v>23</v>
      </c>
      <c r="X5" s="188" t="s">
        <v>24</v>
      </c>
      <c r="Y5" s="188" t="s">
        <v>25</v>
      </c>
    </row>
    <row r="6" spans="1:26" s="2" customFormat="1" ht="69.75" customHeight="1" thickBot="1" x14ac:dyDescent="0.3">
      <c r="A6" s="178"/>
      <c r="B6" s="181"/>
      <c r="C6" s="184"/>
      <c r="D6" s="184"/>
      <c r="E6" s="189"/>
      <c r="F6" s="189"/>
      <c r="G6" s="189"/>
      <c r="H6" s="189"/>
      <c r="I6" s="189"/>
      <c r="J6" s="189"/>
      <c r="K6" s="194"/>
      <c r="L6" s="194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</row>
    <row r="7" spans="1:26" s="2" customFormat="1" ht="30" hidden="1" customHeight="1" x14ac:dyDescent="0.25">
      <c r="A7" s="6" t="s">
        <v>26</v>
      </c>
      <c r="B7" s="168">
        <v>48111</v>
      </c>
      <c r="C7" s="168">
        <f>SUM(E7:Y7)</f>
        <v>48111</v>
      </c>
      <c r="D7" s="169">
        <f t="shared" ref="D7:D41" si="0">C7/B7</f>
        <v>1</v>
      </c>
      <c r="E7" s="162">
        <v>2068</v>
      </c>
      <c r="F7" s="162">
        <v>1426</v>
      </c>
      <c r="G7" s="162">
        <v>3311</v>
      </c>
      <c r="H7" s="162">
        <v>3013</v>
      </c>
      <c r="I7" s="162">
        <v>1381</v>
      </c>
      <c r="J7" s="162">
        <v>3235</v>
      </c>
      <c r="K7" s="162">
        <v>2215</v>
      </c>
      <c r="L7" s="162">
        <v>2793</v>
      </c>
      <c r="M7" s="162">
        <v>2281</v>
      </c>
      <c r="N7" s="162">
        <v>692</v>
      </c>
      <c r="O7" s="162">
        <v>1579</v>
      </c>
      <c r="P7" s="162">
        <v>1997</v>
      </c>
      <c r="Q7" s="162">
        <v>2796</v>
      </c>
      <c r="R7" s="162">
        <v>3011</v>
      </c>
      <c r="S7" s="162">
        <v>3199</v>
      </c>
      <c r="T7" s="162">
        <v>2334</v>
      </c>
      <c r="U7" s="162">
        <v>2066</v>
      </c>
      <c r="V7" s="162">
        <v>685</v>
      </c>
      <c r="W7" s="162">
        <v>1885</v>
      </c>
      <c r="X7" s="162">
        <v>3999</v>
      </c>
      <c r="Y7" s="162">
        <v>2145</v>
      </c>
    </row>
    <row r="8" spans="1:26" s="11" customFormat="1" ht="30" hidden="1" customHeight="1" x14ac:dyDescent="0.2">
      <c r="A8" s="10" t="s">
        <v>27</v>
      </c>
      <c r="B8" s="168">
        <v>49567</v>
      </c>
      <c r="C8" s="168">
        <f>SUM(E8:Y8)</f>
        <v>54734.5</v>
      </c>
      <c r="D8" s="169">
        <f t="shared" si="0"/>
        <v>1.1042528295035003</v>
      </c>
      <c r="E8" s="162">
        <v>3726</v>
      </c>
      <c r="F8" s="162">
        <v>1536</v>
      </c>
      <c r="G8" s="162">
        <v>3338</v>
      </c>
      <c r="H8" s="162">
        <v>3013</v>
      </c>
      <c r="I8" s="162">
        <v>1381</v>
      </c>
      <c r="J8" s="162">
        <v>3791</v>
      </c>
      <c r="K8" s="162">
        <v>2220</v>
      </c>
      <c r="L8" s="162">
        <v>2813.5</v>
      </c>
      <c r="M8" s="162">
        <v>3160</v>
      </c>
      <c r="N8" s="162">
        <v>830</v>
      </c>
      <c r="O8" s="162">
        <v>1728</v>
      </c>
      <c r="P8" s="162">
        <v>1997</v>
      </c>
      <c r="Q8" s="162">
        <v>4261</v>
      </c>
      <c r="R8" s="162">
        <v>3011</v>
      </c>
      <c r="S8" s="162">
        <v>3310</v>
      </c>
      <c r="T8" s="162">
        <v>2315</v>
      </c>
      <c r="U8" s="162">
        <v>2066</v>
      </c>
      <c r="V8" s="162">
        <v>685</v>
      </c>
      <c r="W8" s="162">
        <v>2207</v>
      </c>
      <c r="X8" s="162">
        <v>4285</v>
      </c>
      <c r="Y8" s="162">
        <v>3061</v>
      </c>
    </row>
    <row r="9" spans="1:26" s="11" customFormat="1" ht="30" hidden="1" customHeight="1" x14ac:dyDescent="0.2">
      <c r="A9" s="12" t="s">
        <v>28</v>
      </c>
      <c r="B9" s="170">
        <f t="shared" ref="B9:Y9" si="1">B8/B7</f>
        <v>1.0302633493379891</v>
      </c>
      <c r="C9" s="170">
        <f t="shared" si="1"/>
        <v>1.1376712186402278</v>
      </c>
      <c r="D9" s="169">
        <f t="shared" si="0"/>
        <v>1.1042528295035003</v>
      </c>
      <c r="E9" s="171">
        <f t="shared" si="1"/>
        <v>1.8017408123791103</v>
      </c>
      <c r="F9" s="171">
        <f t="shared" si="1"/>
        <v>1.0771388499298737</v>
      </c>
      <c r="G9" s="171">
        <f t="shared" si="1"/>
        <v>1.0081546360616127</v>
      </c>
      <c r="H9" s="171">
        <f t="shared" si="1"/>
        <v>1</v>
      </c>
      <c r="I9" s="171">
        <f t="shared" si="1"/>
        <v>1</v>
      </c>
      <c r="J9" s="171">
        <f t="shared" si="1"/>
        <v>1.1718701700154559</v>
      </c>
      <c r="K9" s="171">
        <f t="shared" si="1"/>
        <v>1.0022573363431151</v>
      </c>
      <c r="L9" s="171">
        <f t="shared" si="1"/>
        <v>1.0073397780164697</v>
      </c>
      <c r="M9" s="171">
        <f t="shared" si="1"/>
        <v>1.3853572994300745</v>
      </c>
      <c r="N9" s="171">
        <f t="shared" si="1"/>
        <v>1.199421965317919</v>
      </c>
      <c r="O9" s="171">
        <f t="shared" si="1"/>
        <v>1.0943635212159595</v>
      </c>
      <c r="P9" s="171">
        <f t="shared" si="1"/>
        <v>1</v>
      </c>
      <c r="Q9" s="171">
        <f t="shared" si="1"/>
        <v>1.5239628040057225</v>
      </c>
      <c r="R9" s="171">
        <f t="shared" si="1"/>
        <v>1</v>
      </c>
      <c r="S9" s="171">
        <f t="shared" si="1"/>
        <v>1.0346983432322601</v>
      </c>
      <c r="T9" s="171">
        <f t="shared" si="1"/>
        <v>0.99185946872322195</v>
      </c>
      <c r="U9" s="171">
        <f t="shared" si="1"/>
        <v>1</v>
      </c>
      <c r="V9" s="171">
        <f t="shared" si="1"/>
        <v>1</v>
      </c>
      <c r="W9" s="171">
        <f t="shared" si="1"/>
        <v>1.1708222811671087</v>
      </c>
      <c r="X9" s="171">
        <f t="shared" si="1"/>
        <v>1.0715178794698674</v>
      </c>
      <c r="Y9" s="171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168">
        <v>47750</v>
      </c>
      <c r="C10" s="168">
        <f>SUM(E10:Y10)</f>
        <v>53686.400000000001</v>
      </c>
      <c r="D10" s="169">
        <f t="shared" si="0"/>
        <v>1.1243225130890053</v>
      </c>
      <c r="E10" s="162">
        <v>3726</v>
      </c>
      <c r="F10" s="162">
        <v>1472</v>
      </c>
      <c r="G10" s="162">
        <v>3338</v>
      </c>
      <c r="H10" s="162">
        <v>2862</v>
      </c>
      <c r="I10" s="162">
        <v>1381</v>
      </c>
      <c r="J10" s="162">
        <v>3791</v>
      </c>
      <c r="K10" s="162">
        <v>2139</v>
      </c>
      <c r="L10" s="162">
        <v>2671</v>
      </c>
      <c r="M10" s="162">
        <v>3160</v>
      </c>
      <c r="N10" s="162">
        <v>810</v>
      </c>
      <c r="O10" s="162">
        <v>1688</v>
      </c>
      <c r="P10" s="162">
        <v>1997</v>
      </c>
      <c r="Q10" s="162">
        <v>4251</v>
      </c>
      <c r="R10" s="162">
        <v>3011</v>
      </c>
      <c r="S10" s="162">
        <v>3310.4</v>
      </c>
      <c r="T10" s="162">
        <v>2081</v>
      </c>
      <c r="U10" s="162">
        <v>2005</v>
      </c>
      <c r="V10" s="162">
        <v>440</v>
      </c>
      <c r="W10" s="162">
        <v>2207</v>
      </c>
      <c r="X10" s="162">
        <v>4285</v>
      </c>
      <c r="Y10" s="162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3">
        <f>E10/E8</f>
        <v>1</v>
      </c>
      <c r="F11" s="133">
        <f>F10/F8</f>
        <v>0.95833333333333337</v>
      </c>
      <c r="G11" s="133">
        <f t="shared" ref="G11:Y11" si="2">G10/G8</f>
        <v>1</v>
      </c>
      <c r="H11" s="133">
        <v>0.99</v>
      </c>
      <c r="I11" s="133">
        <f t="shared" si="2"/>
        <v>1</v>
      </c>
      <c r="J11" s="133">
        <f t="shared" si="2"/>
        <v>1</v>
      </c>
      <c r="K11" s="133">
        <v>1</v>
      </c>
      <c r="L11" s="133">
        <v>0.99</v>
      </c>
      <c r="M11" s="133">
        <f t="shared" si="2"/>
        <v>1</v>
      </c>
      <c r="N11" s="133">
        <f t="shared" si="2"/>
        <v>0.97590361445783136</v>
      </c>
      <c r="O11" s="133">
        <v>0.98</v>
      </c>
      <c r="P11" s="133">
        <f t="shared" si="2"/>
        <v>1</v>
      </c>
      <c r="Q11" s="133">
        <v>0.998</v>
      </c>
      <c r="R11" s="133">
        <f t="shared" si="2"/>
        <v>1</v>
      </c>
      <c r="S11" s="133">
        <f t="shared" si="2"/>
        <v>1.0001208459214501</v>
      </c>
      <c r="T11" s="133">
        <v>0.93</v>
      </c>
      <c r="U11" s="133">
        <v>1</v>
      </c>
      <c r="V11" s="133">
        <v>1</v>
      </c>
      <c r="W11" s="133">
        <f t="shared" si="2"/>
        <v>1</v>
      </c>
      <c r="X11" s="133">
        <f t="shared" si="2"/>
        <v>1</v>
      </c>
      <c r="Y11" s="133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4">
        <v>110</v>
      </c>
      <c r="F12" s="134">
        <v>830</v>
      </c>
      <c r="G12" s="134">
        <v>3010</v>
      </c>
      <c r="H12" s="134">
        <v>2395</v>
      </c>
      <c r="I12" s="134">
        <v>873</v>
      </c>
      <c r="J12" s="134">
        <v>3250</v>
      </c>
      <c r="K12" s="134">
        <v>780</v>
      </c>
      <c r="L12" s="134">
        <v>681</v>
      </c>
      <c r="M12" s="134">
        <v>725</v>
      </c>
      <c r="N12" s="134">
        <v>525</v>
      </c>
      <c r="O12" s="134">
        <v>860</v>
      </c>
      <c r="P12" s="134">
        <v>920</v>
      </c>
      <c r="Q12" s="134">
        <v>1513</v>
      </c>
      <c r="R12" s="134"/>
      <c r="S12" s="134">
        <v>1662</v>
      </c>
      <c r="T12" s="134">
        <v>675</v>
      </c>
      <c r="U12" s="134">
        <v>1620</v>
      </c>
      <c r="V12" s="134">
        <v>534</v>
      </c>
      <c r="W12" s="134">
        <v>1349</v>
      </c>
      <c r="X12" s="134">
        <v>4370</v>
      </c>
      <c r="Y12" s="134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3">
        <v>268.39999999999998</v>
      </c>
      <c r="F16" s="113">
        <v>181.8</v>
      </c>
      <c r="G16" s="113">
        <v>597.6</v>
      </c>
      <c r="H16" s="113">
        <v>1396.4</v>
      </c>
      <c r="I16" s="113">
        <v>363.2</v>
      </c>
      <c r="J16" s="113">
        <v>496.3</v>
      </c>
      <c r="K16" s="113">
        <v>781</v>
      </c>
      <c r="L16" s="113">
        <v>850.5</v>
      </c>
      <c r="M16" s="113">
        <v>782.1</v>
      </c>
      <c r="N16" s="113">
        <v>210</v>
      </c>
      <c r="O16" s="113">
        <v>484.8</v>
      </c>
      <c r="P16" s="113">
        <v>248.3</v>
      </c>
      <c r="Q16" s="113">
        <v>516.20000000000005</v>
      </c>
      <c r="R16" s="113">
        <v>356</v>
      </c>
      <c r="S16" s="113">
        <v>868</v>
      </c>
      <c r="T16" s="113">
        <v>561.20000000000005</v>
      </c>
      <c r="U16" s="113">
        <v>219.8</v>
      </c>
      <c r="V16" s="113">
        <v>145.1</v>
      </c>
      <c r="W16" s="113">
        <v>605.70000000000005</v>
      </c>
      <c r="X16" s="113">
        <v>1368.7</v>
      </c>
      <c r="Y16" s="113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8">
        <v>7600</v>
      </c>
      <c r="F20" s="88">
        <v>1982</v>
      </c>
      <c r="G20" s="88">
        <v>4437</v>
      </c>
      <c r="H20" s="88">
        <v>4816</v>
      </c>
      <c r="I20" s="88">
        <v>3156</v>
      </c>
      <c r="J20" s="88">
        <v>5900</v>
      </c>
      <c r="K20" s="88">
        <v>2436</v>
      </c>
      <c r="L20" s="88">
        <v>2915</v>
      </c>
      <c r="M20" s="88">
        <v>4229</v>
      </c>
      <c r="N20" s="88">
        <v>1458.5</v>
      </c>
      <c r="O20" s="88">
        <v>2125</v>
      </c>
      <c r="P20" s="88">
        <v>5235</v>
      </c>
      <c r="Q20" s="88">
        <v>3645</v>
      </c>
      <c r="R20" s="88">
        <v>5112</v>
      </c>
      <c r="S20" s="88">
        <v>6843</v>
      </c>
      <c r="T20" s="88">
        <v>3550</v>
      </c>
      <c r="U20" s="88">
        <v>1693</v>
      </c>
      <c r="V20" s="88">
        <v>691</v>
      </c>
      <c r="W20" s="88">
        <v>6400</v>
      </c>
      <c r="X20" s="88">
        <v>5492</v>
      </c>
      <c r="Y20" s="88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7">
        <f t="shared" ref="E22:Y22" si="5">E21/E20</f>
        <v>0</v>
      </c>
      <c r="F22" s="87">
        <f t="shared" si="5"/>
        <v>0</v>
      </c>
      <c r="G22" s="87">
        <f t="shared" si="5"/>
        <v>0</v>
      </c>
      <c r="H22" s="87">
        <f t="shared" si="5"/>
        <v>0</v>
      </c>
      <c r="I22" s="87">
        <f t="shared" si="5"/>
        <v>0</v>
      </c>
      <c r="J22" s="87">
        <f t="shared" si="5"/>
        <v>0</v>
      </c>
      <c r="K22" s="87">
        <f t="shared" si="5"/>
        <v>0</v>
      </c>
      <c r="L22" s="87">
        <f t="shared" si="5"/>
        <v>0</v>
      </c>
      <c r="M22" s="87">
        <f t="shared" si="5"/>
        <v>0</v>
      </c>
      <c r="N22" s="87">
        <f t="shared" si="5"/>
        <v>0</v>
      </c>
      <c r="O22" s="87">
        <f t="shared" si="5"/>
        <v>0</v>
      </c>
      <c r="P22" s="87">
        <f t="shared" si="5"/>
        <v>0</v>
      </c>
      <c r="Q22" s="87">
        <f t="shared" si="5"/>
        <v>0</v>
      </c>
      <c r="R22" s="87">
        <f t="shared" si="5"/>
        <v>0</v>
      </c>
      <c r="S22" s="87">
        <f t="shared" si="5"/>
        <v>0</v>
      </c>
      <c r="T22" s="87">
        <f t="shared" si="5"/>
        <v>0</v>
      </c>
      <c r="U22" s="87">
        <f t="shared" si="5"/>
        <v>0</v>
      </c>
      <c r="V22" s="87">
        <f t="shared" si="5"/>
        <v>0</v>
      </c>
      <c r="W22" s="87">
        <f t="shared" si="5"/>
        <v>0</v>
      </c>
      <c r="X22" s="87">
        <f t="shared" si="5"/>
        <v>0</v>
      </c>
      <c r="Y22" s="87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6" customFormat="1" ht="30" hidden="1" customHeight="1" x14ac:dyDescent="0.2">
      <c r="A27" s="84" t="s">
        <v>184</v>
      </c>
      <c r="B27" s="85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7">
        <f t="shared" si="9"/>
        <v>1</v>
      </c>
      <c r="F29" s="87">
        <f t="shared" si="9"/>
        <v>0.72149344096871848</v>
      </c>
      <c r="G29" s="87">
        <f t="shared" si="9"/>
        <v>1</v>
      </c>
      <c r="H29" s="87">
        <f t="shared" si="9"/>
        <v>0.20307308970099669</v>
      </c>
      <c r="I29" s="87">
        <f t="shared" si="9"/>
        <v>0.93346007604562742</v>
      </c>
      <c r="J29" s="87">
        <f t="shared" si="9"/>
        <v>0.86881355932203386</v>
      </c>
      <c r="K29" s="87">
        <f t="shared" si="9"/>
        <v>0.99589490968801309</v>
      </c>
      <c r="L29" s="87">
        <f t="shared" si="9"/>
        <v>1</v>
      </c>
      <c r="M29" s="87">
        <f t="shared" si="9"/>
        <v>0.11302908489004493</v>
      </c>
      <c r="N29" s="87">
        <f t="shared" si="9"/>
        <v>1.0003428179636613</v>
      </c>
      <c r="O29" s="87">
        <f t="shared" si="9"/>
        <v>0.94117647058823528</v>
      </c>
      <c r="P29" s="87">
        <f t="shared" si="9"/>
        <v>0.96829035339063996</v>
      </c>
      <c r="Q29" s="87">
        <f t="shared" si="9"/>
        <v>0.95884773662551437</v>
      </c>
      <c r="R29" s="87">
        <f t="shared" si="9"/>
        <v>0</v>
      </c>
      <c r="S29" s="87">
        <f t="shared" si="9"/>
        <v>1</v>
      </c>
      <c r="T29" s="87">
        <f t="shared" si="9"/>
        <v>1</v>
      </c>
      <c r="U29" s="87">
        <f t="shared" si="9"/>
        <v>0.59066745422327227</v>
      </c>
      <c r="V29" s="87">
        <f t="shared" si="9"/>
        <v>0.98552821997105644</v>
      </c>
      <c r="W29" s="87">
        <f t="shared" si="9"/>
        <v>1</v>
      </c>
      <c r="X29" s="87">
        <f t="shared" si="9"/>
        <v>1</v>
      </c>
      <c r="Y29" s="87">
        <f t="shared" si="9"/>
        <v>1</v>
      </c>
    </row>
    <row r="30" spans="1:26" s="11" customFormat="1" ht="30" hidden="1" customHeight="1" x14ac:dyDescent="0.2">
      <c r="A30" s="10" t="s">
        <v>209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7">
        <f>B31/B30</f>
        <v>0</v>
      </c>
      <c r="C32" s="22">
        <f t="shared" si="8"/>
        <v>0</v>
      </c>
      <c r="D32" s="14" t="e">
        <f t="shared" si="0"/>
        <v>#DIV/0!</v>
      </c>
      <c r="E32" s="87">
        <f>E31/E30</f>
        <v>0</v>
      </c>
      <c r="F32" s="87">
        <f t="shared" ref="F32:Y32" si="10">F31/F30</f>
        <v>0</v>
      </c>
      <c r="G32" s="87">
        <f t="shared" si="10"/>
        <v>0</v>
      </c>
      <c r="H32" s="87">
        <f t="shared" si="10"/>
        <v>0</v>
      </c>
      <c r="I32" s="87">
        <f t="shared" si="10"/>
        <v>0</v>
      </c>
      <c r="J32" s="87">
        <f t="shared" si="10"/>
        <v>0</v>
      </c>
      <c r="K32" s="87">
        <f t="shared" si="10"/>
        <v>0</v>
      </c>
      <c r="L32" s="87">
        <f t="shared" si="10"/>
        <v>0</v>
      </c>
      <c r="M32" s="87">
        <f t="shared" si="10"/>
        <v>0</v>
      </c>
      <c r="N32" s="87">
        <f t="shared" si="10"/>
        <v>0</v>
      </c>
      <c r="O32" s="87">
        <f t="shared" si="10"/>
        <v>0</v>
      </c>
      <c r="P32" s="87">
        <f>P31/Q30</f>
        <v>0</v>
      </c>
      <c r="Q32" s="87">
        <f>Q31/R30</f>
        <v>0</v>
      </c>
      <c r="R32" s="87">
        <f>R31/S30</f>
        <v>0</v>
      </c>
      <c r="S32" s="87">
        <f>S31/T30</f>
        <v>0</v>
      </c>
      <c r="T32" s="87">
        <f t="shared" si="10"/>
        <v>0</v>
      </c>
      <c r="U32" s="87">
        <f t="shared" si="10"/>
        <v>0</v>
      </c>
      <c r="V32" s="87">
        <f t="shared" si="10"/>
        <v>0</v>
      </c>
      <c r="W32" s="87">
        <f t="shared" si="10"/>
        <v>0</v>
      </c>
      <c r="X32" s="87">
        <f t="shared" si="10"/>
        <v>0</v>
      </c>
      <c r="Y32" s="87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7">
        <f t="shared" si="12"/>
        <v>0.3427265803503427</v>
      </c>
      <c r="F36" s="87">
        <f t="shared" si="12"/>
        <v>0.71439336850037682</v>
      </c>
      <c r="G36" s="87">
        <f t="shared" si="12"/>
        <v>0.84695147241808377</v>
      </c>
      <c r="H36" s="87">
        <f t="shared" si="12"/>
        <v>0.40746017355264863</v>
      </c>
      <c r="I36" s="87">
        <f t="shared" si="12"/>
        <v>0.26930894308943087</v>
      </c>
      <c r="J36" s="87">
        <f t="shared" si="12"/>
        <v>0.80649717514124297</v>
      </c>
      <c r="K36" s="87">
        <f t="shared" si="12"/>
        <v>0.87356321839080464</v>
      </c>
      <c r="L36" s="87">
        <f t="shared" si="12"/>
        <v>0.82304785894206545</v>
      </c>
      <c r="M36" s="87">
        <f t="shared" si="12"/>
        <v>0.37468982630272951</v>
      </c>
      <c r="N36" s="87">
        <f t="shared" si="12"/>
        <v>0.75131894484412465</v>
      </c>
      <c r="O36" s="87">
        <f t="shared" si="12"/>
        <v>0.70854044283777673</v>
      </c>
      <c r="P36" s="87">
        <f>P35/Q30</f>
        <v>0.61972990777338599</v>
      </c>
      <c r="Q36" s="87">
        <f>Q35/R30</f>
        <v>1.1366683857658586</v>
      </c>
      <c r="R36" s="87">
        <f>R35/S30</f>
        <v>0.5235814419225634</v>
      </c>
      <c r="S36" s="87">
        <f>S35/T30</f>
        <v>0.66561043802423114</v>
      </c>
      <c r="T36" s="87">
        <f t="shared" si="12"/>
        <v>0.78546132339235786</v>
      </c>
      <c r="U36" s="87">
        <f t="shared" si="12"/>
        <v>0.59113300492610843</v>
      </c>
      <c r="V36" s="87">
        <f t="shared" si="12"/>
        <v>0.26510234648027958</v>
      </c>
      <c r="W36" s="87">
        <f t="shared" si="12"/>
        <v>0.72366717665058256</v>
      </c>
      <c r="X36" s="87">
        <f t="shared" si="12"/>
        <v>0.99484906564446574</v>
      </c>
      <c r="Y36" s="87">
        <f t="shared" si="12"/>
        <v>0.9873495834618945</v>
      </c>
      <c r="Z36" s="87"/>
      <c r="AA36" s="87"/>
      <c r="AB36" s="87"/>
      <c r="AC36" s="87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7" t="e">
        <f>E38/E37</f>
        <v>#DIV/0!</v>
      </c>
      <c r="F39" s="87" t="e">
        <f t="shared" ref="F39:Y39" si="13">F38/F37</f>
        <v>#DIV/0!</v>
      </c>
      <c r="G39" s="87" t="e">
        <f t="shared" si="13"/>
        <v>#DIV/0!</v>
      </c>
      <c r="H39" s="87" t="e">
        <f t="shared" si="13"/>
        <v>#DIV/0!</v>
      </c>
      <c r="I39" s="87" t="e">
        <f t="shared" si="13"/>
        <v>#DIV/0!</v>
      </c>
      <c r="J39" s="87" t="e">
        <f t="shared" si="13"/>
        <v>#DIV/0!</v>
      </c>
      <c r="K39" s="87" t="e">
        <f t="shared" si="13"/>
        <v>#DIV/0!</v>
      </c>
      <c r="L39" s="87" t="e">
        <f t="shared" si="13"/>
        <v>#DIV/0!</v>
      </c>
      <c r="M39" s="87" t="e">
        <f t="shared" si="13"/>
        <v>#DIV/0!</v>
      </c>
      <c r="N39" s="87" t="e">
        <f t="shared" si="13"/>
        <v>#DIV/0!</v>
      </c>
      <c r="O39" s="87" t="e">
        <f t="shared" si="13"/>
        <v>#DIV/0!</v>
      </c>
      <c r="P39" s="87" t="e">
        <f t="shared" si="13"/>
        <v>#DIV/0!</v>
      </c>
      <c r="Q39" s="87" t="e">
        <f t="shared" si="13"/>
        <v>#DIV/0!</v>
      </c>
      <c r="R39" s="87" t="e">
        <f t="shared" si="13"/>
        <v>#DIV/0!</v>
      </c>
      <c r="S39" s="87" t="e">
        <f t="shared" si="13"/>
        <v>#DIV/0!</v>
      </c>
      <c r="T39" s="87" t="e">
        <f t="shared" si="13"/>
        <v>#DIV/0!</v>
      </c>
      <c r="U39" s="87" t="e">
        <f t="shared" si="13"/>
        <v>#DIV/0!</v>
      </c>
      <c r="V39" s="87" t="e">
        <f t="shared" si="13"/>
        <v>#DIV/0!</v>
      </c>
      <c r="W39" s="87" t="e">
        <f t="shared" si="13"/>
        <v>#DIV/0!</v>
      </c>
      <c r="X39" s="87" t="e">
        <f t="shared" si="13"/>
        <v>#DIV/0!</v>
      </c>
      <c r="Y39" s="87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28" customFormat="1" ht="30" hidden="1" customHeight="1" x14ac:dyDescent="0.25">
      <c r="A41" s="125" t="s">
        <v>158</v>
      </c>
      <c r="B41" s="126">
        <v>214000</v>
      </c>
      <c r="C41" s="126">
        <f>SUM(E41:Y41)</f>
        <v>222813.5</v>
      </c>
      <c r="D41" s="14">
        <f t="shared" si="0"/>
        <v>1.0411845794392522</v>
      </c>
      <c r="E41" s="9">
        <v>16100</v>
      </c>
      <c r="F41" s="136">
        <v>7260</v>
      </c>
      <c r="G41" s="136">
        <v>15601</v>
      </c>
      <c r="H41" s="136">
        <v>13502</v>
      </c>
      <c r="I41" s="136">
        <v>6156</v>
      </c>
      <c r="J41" s="136">
        <v>15698</v>
      </c>
      <c r="K41" s="136">
        <v>7757</v>
      </c>
      <c r="L41" s="136">
        <v>11282</v>
      </c>
      <c r="M41" s="136">
        <v>10636</v>
      </c>
      <c r="N41" s="136">
        <v>3724</v>
      </c>
      <c r="O41" s="136">
        <v>6680</v>
      </c>
      <c r="P41" s="136">
        <v>9900</v>
      </c>
      <c r="Q41" s="136">
        <v>13435</v>
      </c>
      <c r="R41" s="136">
        <v>12998</v>
      </c>
      <c r="S41" s="136">
        <v>11222</v>
      </c>
      <c r="T41" s="136">
        <v>9728</v>
      </c>
      <c r="U41" s="136">
        <v>9102</v>
      </c>
      <c r="V41" s="136">
        <v>4626.5</v>
      </c>
      <c r="W41" s="136">
        <v>8736</v>
      </c>
      <c r="X41" s="136">
        <v>18395</v>
      </c>
      <c r="Y41" s="136">
        <v>10275</v>
      </c>
      <c r="Z41" s="127"/>
    </row>
    <row r="42" spans="1:29" s="2" customFormat="1" ht="30" hidden="1" customHeight="1" x14ac:dyDescent="0.25">
      <c r="A42" s="29" t="s">
        <v>211</v>
      </c>
      <c r="B42" s="22">
        <v>218554</v>
      </c>
      <c r="C42" s="22">
        <f>SUM(E42:Y42)</f>
        <v>223108.45</v>
      </c>
      <c r="D42" s="14">
        <f>C42/B42</f>
        <v>1.0208390146142372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183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hidden="1" customHeight="1" x14ac:dyDescent="0.25">
      <c r="A44" s="17" t="s">
        <v>52</v>
      </c>
      <c r="B44" s="30">
        <v>1.036</v>
      </c>
      <c r="C44" s="30">
        <f>C42/C41</f>
        <v>1.0013237528246719</v>
      </c>
      <c r="D44" s="14">
        <f t="shared" ref="D44:D109" si="14">C44/B44</f>
        <v>0.96652871894273351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157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hidden="1" customHeight="1" outlineLevel="1" x14ac:dyDescent="0.25">
      <c r="A51" s="16" t="s">
        <v>159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4035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160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4035</v>
      </c>
      <c r="W52" s="31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5" t="s">
        <v>59</v>
      </c>
      <c r="B53" s="126">
        <v>5500</v>
      </c>
      <c r="C53" s="126">
        <f>SUM(E53:Y53)</f>
        <v>5134</v>
      </c>
      <c r="D53" s="14">
        <f t="shared" si="14"/>
        <v>0.93345454545454543</v>
      </c>
      <c r="E53" s="137">
        <v>180</v>
      </c>
      <c r="F53" s="137">
        <v>130</v>
      </c>
      <c r="G53" s="31">
        <v>802</v>
      </c>
      <c r="H53" s="31">
        <v>367</v>
      </c>
      <c r="I53" s="137">
        <v>10</v>
      </c>
      <c r="J53" s="137">
        <v>150</v>
      </c>
      <c r="K53" s="31">
        <v>505</v>
      </c>
      <c r="L53" s="31">
        <v>767</v>
      </c>
      <c r="M53" s="31">
        <v>250</v>
      </c>
      <c r="N53" s="137">
        <v>30</v>
      </c>
      <c r="O53" s="137">
        <v>180</v>
      </c>
      <c r="P53" s="137">
        <v>291</v>
      </c>
      <c r="Q53" s="137">
        <v>12</v>
      </c>
      <c r="R53" s="137">
        <v>400</v>
      </c>
      <c r="S53" s="137">
        <v>154</v>
      </c>
      <c r="T53" s="31">
        <v>60</v>
      </c>
      <c r="U53" s="31">
        <v>105</v>
      </c>
      <c r="V53" s="31">
        <v>20</v>
      </c>
      <c r="W53" s="31">
        <v>355</v>
      </c>
      <c r="X53" s="137">
        <v>366</v>
      </c>
      <c r="Y53" s="138"/>
      <c r="Z53" s="19"/>
    </row>
    <row r="54" spans="1:26" s="2" customFormat="1" ht="28.5" hidden="1" customHeight="1" x14ac:dyDescent="0.25">
      <c r="A54" s="29" t="s">
        <v>60</v>
      </c>
      <c r="B54" s="22">
        <v>5579</v>
      </c>
      <c r="C54" s="22">
        <f t="shared" si="16"/>
        <v>5161.1499999999996</v>
      </c>
      <c r="D54" s="14">
        <f t="shared" si="14"/>
        <v>0.92510306506542384</v>
      </c>
      <c r="E54" s="139">
        <v>180</v>
      </c>
      <c r="F54" s="139">
        <v>150</v>
      </c>
      <c r="G54" s="140">
        <v>802</v>
      </c>
      <c r="H54" s="140">
        <v>359</v>
      </c>
      <c r="I54" s="140">
        <v>52</v>
      </c>
      <c r="J54" s="140">
        <v>150</v>
      </c>
      <c r="K54" s="140">
        <v>566</v>
      </c>
      <c r="L54" s="140">
        <v>709</v>
      </c>
      <c r="M54" s="140">
        <v>244.25</v>
      </c>
      <c r="N54" s="139">
        <v>30</v>
      </c>
      <c r="O54" s="140">
        <v>217.5</v>
      </c>
      <c r="P54" s="140">
        <v>315</v>
      </c>
      <c r="Q54" s="140">
        <v>13</v>
      </c>
      <c r="R54" s="139">
        <v>401.5</v>
      </c>
      <c r="S54" s="140">
        <v>156.5</v>
      </c>
      <c r="T54" s="140">
        <v>60</v>
      </c>
      <c r="U54" s="140">
        <v>95</v>
      </c>
      <c r="V54" s="140">
        <v>41.4</v>
      </c>
      <c r="W54" s="140">
        <v>253</v>
      </c>
      <c r="X54" s="140">
        <v>366</v>
      </c>
      <c r="Y54" s="140"/>
      <c r="Z54" s="19"/>
    </row>
    <row r="55" spans="1:26" s="128" customFormat="1" ht="30" hidden="1" customHeight="1" x14ac:dyDescent="0.25">
      <c r="A55" s="17" t="s">
        <v>52</v>
      </c>
      <c r="B55" s="30">
        <v>1.0109999999999999</v>
      </c>
      <c r="C55" s="14">
        <f>C54/C53</f>
        <v>1.0052882742500973</v>
      </c>
      <c r="D55" s="14">
        <f t="shared" si="14"/>
        <v>0.99435041963412196</v>
      </c>
      <c r="E55" s="141">
        <f t="shared" ref="E55:X55" si="17">E54/E53</f>
        <v>1</v>
      </c>
      <c r="F55" s="141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41">
        <f t="shared" si="17"/>
        <v>5.2</v>
      </c>
      <c r="J55" s="141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41">
        <f t="shared" si="17"/>
        <v>1</v>
      </c>
      <c r="O55" s="32">
        <f t="shared" si="17"/>
        <v>1.2083333333333333</v>
      </c>
      <c r="P55" s="32">
        <f t="shared" si="17"/>
        <v>1.0824742268041236</v>
      </c>
      <c r="Q55" s="141">
        <f t="shared" si="17"/>
        <v>1.0833333333333333</v>
      </c>
      <c r="R55" s="141">
        <f t="shared" si="17"/>
        <v>1.0037499999999999</v>
      </c>
      <c r="S55" s="141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41">
        <f t="shared" si="17"/>
        <v>1</v>
      </c>
      <c r="Y55" s="142"/>
      <c r="Z55" s="129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37"/>
      <c r="G56" s="31">
        <v>690</v>
      </c>
      <c r="H56" s="31"/>
      <c r="I56" s="31"/>
      <c r="J56" s="31"/>
      <c r="K56" s="31"/>
      <c r="L56" s="31"/>
      <c r="M56" s="31"/>
      <c r="N56" s="137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5" t="s">
        <v>152</v>
      </c>
      <c r="B57" s="126">
        <v>900</v>
      </c>
      <c r="C57" s="126">
        <f>SUM(E57:Y57)</f>
        <v>902</v>
      </c>
      <c r="D57" s="117">
        <f t="shared" si="14"/>
        <v>1.0022222222222221</v>
      </c>
      <c r="E57" s="137">
        <v>25</v>
      </c>
      <c r="F57" s="137">
        <v>100</v>
      </c>
      <c r="G57" s="31">
        <v>82</v>
      </c>
      <c r="H57" s="138"/>
      <c r="I57" s="137">
        <v>16</v>
      </c>
      <c r="J57" s="137">
        <v>10</v>
      </c>
      <c r="K57" s="31">
        <v>118</v>
      </c>
      <c r="L57" s="31">
        <v>75</v>
      </c>
      <c r="M57" s="31">
        <v>50</v>
      </c>
      <c r="N57" s="137">
        <v>4</v>
      </c>
      <c r="O57" s="137">
        <v>35</v>
      </c>
      <c r="P57" s="137">
        <v>97</v>
      </c>
      <c r="Q57" s="138"/>
      <c r="R57" s="137">
        <v>6</v>
      </c>
      <c r="S57" s="137">
        <v>36</v>
      </c>
      <c r="T57" s="31">
        <v>28</v>
      </c>
      <c r="U57" s="31">
        <v>5</v>
      </c>
      <c r="V57" s="31">
        <v>10</v>
      </c>
      <c r="W57" s="31">
        <v>95</v>
      </c>
      <c r="X57" s="137">
        <v>90</v>
      </c>
      <c r="Y57" s="137">
        <v>20</v>
      </c>
      <c r="Z57" s="19"/>
    </row>
    <row r="58" spans="1:26" s="2" customFormat="1" ht="28.5" hidden="1" customHeight="1" x14ac:dyDescent="0.25">
      <c r="A58" s="29" t="s">
        <v>153</v>
      </c>
      <c r="B58" s="25">
        <v>939</v>
      </c>
      <c r="C58" s="25">
        <f t="shared" si="16"/>
        <v>842.19500000000005</v>
      </c>
      <c r="D58" s="14">
        <f t="shared" si="14"/>
        <v>0.89690628328008526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103</v>
      </c>
      <c r="Q58" s="25"/>
      <c r="R58" s="143">
        <v>0.59499999999999997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hidden="1" customHeight="1" x14ac:dyDescent="0.25">
      <c r="A59" s="17" t="s">
        <v>52</v>
      </c>
      <c r="B59" s="8">
        <v>1.1180000000000001</v>
      </c>
      <c r="C59" s="8">
        <f>C58/C57</f>
        <v>0.93369733924611975</v>
      </c>
      <c r="D59" s="14">
        <f t="shared" si="14"/>
        <v>0.83514967732211065</v>
      </c>
      <c r="E59" s="87">
        <f>E58/E57</f>
        <v>1</v>
      </c>
      <c r="F59" s="87">
        <f t="shared" ref="F59:T59" si="18">F58/F57</f>
        <v>0.67500000000000004</v>
      </c>
      <c r="G59" s="87">
        <f t="shared" si="18"/>
        <v>1</v>
      </c>
      <c r="H59" s="87"/>
      <c r="I59" s="87">
        <f t="shared" si="18"/>
        <v>0.6875</v>
      </c>
      <c r="J59" s="87">
        <f>J58/J57</f>
        <v>1</v>
      </c>
      <c r="K59" s="87">
        <f t="shared" si="18"/>
        <v>1</v>
      </c>
      <c r="L59" s="87">
        <f t="shared" si="18"/>
        <v>1.0533333333333332</v>
      </c>
      <c r="M59" s="87">
        <f t="shared" si="18"/>
        <v>1</v>
      </c>
      <c r="N59" s="87">
        <f t="shared" si="18"/>
        <v>1</v>
      </c>
      <c r="O59" s="87">
        <f t="shared" si="18"/>
        <v>1.3714285714285714</v>
      </c>
      <c r="P59" s="87">
        <f t="shared" si="18"/>
        <v>1.0618556701030928</v>
      </c>
      <c r="Q59" s="87"/>
      <c r="R59" s="87">
        <f t="shared" si="18"/>
        <v>9.9166666666666667E-2</v>
      </c>
      <c r="S59" s="87">
        <f t="shared" si="18"/>
        <v>0.86111111111111116</v>
      </c>
      <c r="T59" s="87">
        <f t="shared" si="18"/>
        <v>0.32142857142857145</v>
      </c>
      <c r="U59" s="87">
        <f t="shared" ref="U59:Y59" si="19">U58/U57</f>
        <v>1.6</v>
      </c>
      <c r="V59" s="87">
        <f t="shared" si="19"/>
        <v>0.11000000000000001</v>
      </c>
      <c r="W59" s="87">
        <f t="shared" si="19"/>
        <v>1</v>
      </c>
      <c r="X59" s="87">
        <f t="shared" si="19"/>
        <v>1.0444444444444445</v>
      </c>
      <c r="Y59" s="87">
        <f t="shared" si="19"/>
        <v>0.3</v>
      </c>
      <c r="Z59" s="19"/>
    </row>
    <row r="60" spans="1:26" s="2" customFormat="1" ht="30" hidden="1" customHeight="1" x14ac:dyDescent="0.25">
      <c r="A60" s="12" t="s">
        <v>185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hidden="1" customHeight="1" x14ac:dyDescent="0.25">
      <c r="A62" s="17" t="s">
        <v>186</v>
      </c>
      <c r="B62" s="25">
        <v>34794</v>
      </c>
      <c r="C62" s="25">
        <f>SUM(E62:Y62)</f>
        <v>31781.67</v>
      </c>
      <c r="D62" s="14">
        <f>C62/B62</f>
        <v>0.91342386618382476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733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hidden="1" customHeight="1" x14ac:dyDescent="0.25">
      <c r="A63" s="17" t="s">
        <v>187</v>
      </c>
      <c r="B63" s="25">
        <v>40858</v>
      </c>
      <c r="C63" s="25">
        <f>SUM(E63:Y63)</f>
        <v>35498.85</v>
      </c>
      <c r="D63" s="14">
        <f t="shared" si="14"/>
        <v>0.86883474472563504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14656.67</v>
      </c>
      <c r="D67" s="14">
        <f t="shared" si="14"/>
        <v>1.0791245766455604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323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44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45"/>
      <c r="Q73" s="145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8"/>
      <c r="I74" s="88"/>
      <c r="J74" s="33"/>
      <c r="K74" s="33"/>
      <c r="L74" s="33"/>
      <c r="M74" s="33"/>
      <c r="N74" s="33"/>
      <c r="O74" s="33"/>
      <c r="P74" s="145">
        <v>160</v>
      </c>
      <c r="Q74" s="145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45">
        <v>70</v>
      </c>
      <c r="Q75" s="145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45"/>
      <c r="Q76" s="145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45"/>
      <c r="Q77" s="145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45"/>
      <c r="Q78" s="145"/>
      <c r="R78" s="33"/>
      <c r="S78" s="33"/>
      <c r="T78" s="33"/>
      <c r="U78" s="33"/>
      <c r="V78" s="33"/>
      <c r="W78" s="33"/>
      <c r="X78" s="33"/>
      <c r="Y78" s="33"/>
    </row>
    <row r="79" spans="1:26" ht="30" hidden="1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45"/>
      <c r="Q79" s="145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24" si="23"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46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48">
        <f>(E42-E87)</f>
        <v>1385</v>
      </c>
      <c r="F86" s="148">
        <f t="shared" ref="F86:Y86" si="24">(F42-F87)</f>
        <v>1000</v>
      </c>
      <c r="G86" s="148">
        <f t="shared" si="24"/>
        <v>101</v>
      </c>
      <c r="H86" s="148">
        <f t="shared" si="24"/>
        <v>2400</v>
      </c>
      <c r="I86" s="148">
        <f t="shared" si="24"/>
        <v>221</v>
      </c>
      <c r="J86" s="148">
        <f t="shared" si="24"/>
        <v>0</v>
      </c>
      <c r="K86" s="148">
        <f t="shared" si="24"/>
        <v>580</v>
      </c>
      <c r="L86" s="148">
        <f t="shared" si="24"/>
        <v>216.95000000000073</v>
      </c>
      <c r="M86" s="148">
        <f t="shared" si="24"/>
        <v>1969</v>
      </c>
      <c r="N86" s="148">
        <f t="shared" si="24"/>
        <v>1014</v>
      </c>
      <c r="O86" s="148">
        <f t="shared" si="24"/>
        <v>1167</v>
      </c>
      <c r="P86" s="148">
        <f t="shared" si="24"/>
        <v>1589</v>
      </c>
      <c r="Q86" s="148">
        <f t="shared" si="24"/>
        <v>1581</v>
      </c>
      <c r="R86" s="148">
        <f t="shared" si="24"/>
        <v>566</v>
      </c>
      <c r="S86" s="148">
        <f t="shared" si="24"/>
        <v>1420</v>
      </c>
      <c r="T86" s="148">
        <f t="shared" si="24"/>
        <v>2518.3000000000002</v>
      </c>
      <c r="U86" s="148">
        <f t="shared" si="24"/>
        <v>0</v>
      </c>
      <c r="V86" s="148">
        <f t="shared" si="24"/>
        <v>919.5</v>
      </c>
      <c r="W86" s="148">
        <f t="shared" si="24"/>
        <v>2839</v>
      </c>
      <c r="X86" s="148">
        <f t="shared" si="24"/>
        <v>240</v>
      </c>
      <c r="Y86" s="148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49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300724</v>
      </c>
      <c r="C92" s="18">
        <f t="shared" si="23"/>
        <v>0</v>
      </c>
      <c r="D92" s="14">
        <f t="shared" si="14"/>
        <v>0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166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149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150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2052</v>
      </c>
      <c r="D99" s="14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>
        <v>166</v>
      </c>
      <c r="U99" s="9"/>
      <c r="V99" s="9"/>
      <c r="W99" s="9"/>
      <c r="X99" s="9"/>
      <c r="Y99" s="9">
        <v>1886</v>
      </c>
    </row>
    <row r="100" spans="1:26" s="44" customFormat="1" ht="33" hidden="1" customHeight="1" outlineLevel="1" x14ac:dyDescent="0.2">
      <c r="A100" s="12" t="s">
        <v>89</v>
      </c>
      <c r="B100" s="22">
        <v>592</v>
      </c>
      <c r="C100" s="18">
        <f t="shared" si="23"/>
        <v>3907.85</v>
      </c>
      <c r="D100" s="14">
        <f t="shared" si="14"/>
        <v>6.6010979729729726</v>
      </c>
      <c r="E100" s="9"/>
      <c r="F100" s="9"/>
      <c r="G100" s="9"/>
      <c r="H100" s="9">
        <v>60</v>
      </c>
      <c r="I100" s="9"/>
      <c r="J100" s="9"/>
      <c r="K100" s="9"/>
      <c r="L100" s="9">
        <v>555</v>
      </c>
      <c r="M100" s="9">
        <v>346</v>
      </c>
      <c r="N100" s="9"/>
      <c r="O100" s="9"/>
      <c r="P100" s="9">
        <v>667</v>
      </c>
      <c r="Q100" s="9">
        <v>458</v>
      </c>
      <c r="R100" s="9">
        <f>355+15</f>
        <v>370</v>
      </c>
      <c r="S100" s="9">
        <v>399</v>
      </c>
      <c r="T100" s="9">
        <v>110</v>
      </c>
      <c r="U100" s="9"/>
      <c r="V100" s="9"/>
      <c r="W100" s="9">
        <v>451</v>
      </c>
      <c r="X100" s="9">
        <v>491.85</v>
      </c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299216</v>
      </c>
      <c r="D101" s="14">
        <f t="shared" si="14"/>
        <v>0.98677228610908663</v>
      </c>
      <c r="E101" s="9">
        <v>27051</v>
      </c>
      <c r="F101" s="9">
        <v>8600</v>
      </c>
      <c r="G101" s="9">
        <v>16608</v>
      </c>
      <c r="H101" s="9">
        <v>18351</v>
      </c>
      <c r="I101" s="9">
        <v>9286</v>
      </c>
      <c r="J101" s="9">
        <v>20173</v>
      </c>
      <c r="K101" s="9">
        <v>10102</v>
      </c>
      <c r="L101" s="9">
        <v>14170</v>
      </c>
      <c r="M101" s="9">
        <v>14503</v>
      </c>
      <c r="N101" s="9">
        <v>4987</v>
      </c>
      <c r="O101" s="9">
        <v>8757</v>
      </c>
      <c r="P101" s="9">
        <v>15015</v>
      </c>
      <c r="Q101" s="9">
        <v>16799</v>
      </c>
      <c r="R101" s="9">
        <v>18066</v>
      </c>
      <c r="S101" s="9">
        <v>18065</v>
      </c>
      <c r="T101" s="9">
        <v>12834</v>
      </c>
      <c r="U101" s="9">
        <v>10003</v>
      </c>
      <c r="V101" s="9">
        <v>5278</v>
      </c>
      <c r="W101" s="9">
        <v>15463</v>
      </c>
      <c r="X101" s="9">
        <v>23407</v>
      </c>
      <c r="Y101" s="9">
        <v>11698</v>
      </c>
    </row>
    <row r="102" spans="1:26" s="108" customFormat="1" ht="30" customHeight="1" collapsed="1" x14ac:dyDescent="0.2">
      <c r="A102" s="123" t="s">
        <v>91</v>
      </c>
      <c r="B102" s="103">
        <v>297761</v>
      </c>
      <c r="C102" s="22">
        <f>SUM(E102:Y102)</f>
        <v>290636</v>
      </c>
      <c r="D102" s="14">
        <f t="shared" si="14"/>
        <v>0.97607141297886557</v>
      </c>
      <c r="E102" s="88">
        <f>23561+732</f>
        <v>24293</v>
      </c>
      <c r="F102" s="88">
        <v>8600</v>
      </c>
      <c r="G102" s="88">
        <v>16608</v>
      </c>
      <c r="H102" s="166">
        <v>18371</v>
      </c>
      <c r="I102" s="88">
        <v>9286</v>
      </c>
      <c r="J102" s="88">
        <v>20260</v>
      </c>
      <c r="K102" s="88">
        <v>10102</v>
      </c>
      <c r="L102" s="88">
        <v>13614</v>
      </c>
      <c r="M102" s="88">
        <v>14154</v>
      </c>
      <c r="N102" s="88">
        <v>4987</v>
      </c>
      <c r="O102" s="88">
        <v>8757</v>
      </c>
      <c r="P102" s="88">
        <v>14348</v>
      </c>
      <c r="Q102" s="88">
        <v>16341</v>
      </c>
      <c r="R102" s="88">
        <v>17717</v>
      </c>
      <c r="S102" s="88">
        <v>17666</v>
      </c>
      <c r="T102" s="88">
        <v>12561.5</v>
      </c>
      <c r="U102" s="88">
        <v>10003</v>
      </c>
      <c r="V102" s="88">
        <v>5277.5</v>
      </c>
      <c r="W102" s="88">
        <v>14961</v>
      </c>
      <c r="X102" s="88">
        <v>22923</v>
      </c>
      <c r="Y102" s="88">
        <v>9806</v>
      </c>
      <c r="Z102" s="122"/>
    </row>
    <row r="103" spans="1:26" s="11" customFormat="1" ht="30" hidden="1" customHeight="1" x14ac:dyDescent="0.2">
      <c r="A103" s="10" t="s">
        <v>201</v>
      </c>
      <c r="B103" s="22"/>
      <c r="C103" s="22">
        <f>SUM(E103:Y103)</f>
        <v>293010.91000000003</v>
      </c>
      <c r="D103" s="14"/>
      <c r="E103" s="88">
        <v>26761.759999999998</v>
      </c>
      <c r="F103" s="88">
        <f>F101</f>
        <v>8600</v>
      </c>
      <c r="G103" s="88">
        <f t="shared" ref="G103:U103" si="25">G101-G100</f>
        <v>16608</v>
      </c>
      <c r="H103" s="88">
        <v>18371</v>
      </c>
      <c r="I103" s="88">
        <f t="shared" si="25"/>
        <v>9286</v>
      </c>
      <c r="J103" s="88">
        <f t="shared" si="25"/>
        <v>20173</v>
      </c>
      <c r="K103" s="88">
        <f>K101</f>
        <v>10102</v>
      </c>
      <c r="L103" s="88">
        <f>L101-L100</f>
        <v>13615</v>
      </c>
      <c r="M103" s="88">
        <f>M101-M100</f>
        <v>14157</v>
      </c>
      <c r="N103" s="88">
        <f t="shared" si="25"/>
        <v>4987</v>
      </c>
      <c r="O103" s="88">
        <f>O101-O100-O99</f>
        <v>8757</v>
      </c>
      <c r="P103" s="88">
        <f t="shared" si="25"/>
        <v>14348</v>
      </c>
      <c r="Q103" s="88">
        <f>Q101-Q99-Q100</f>
        <v>16341</v>
      </c>
      <c r="R103" s="88">
        <f>17717</f>
        <v>17717</v>
      </c>
      <c r="S103" s="88">
        <f t="shared" si="25"/>
        <v>17666</v>
      </c>
      <c r="T103" s="88">
        <f>T101-T100-T99</f>
        <v>12558</v>
      </c>
      <c r="U103" s="88">
        <f t="shared" si="25"/>
        <v>10003</v>
      </c>
      <c r="V103" s="88">
        <f>V101-V100-V99</f>
        <v>5278</v>
      </c>
      <c r="W103" s="88">
        <v>14961</v>
      </c>
      <c r="X103" s="88">
        <f>X101-X100</f>
        <v>22915.15</v>
      </c>
      <c r="Y103" s="88">
        <v>9806</v>
      </c>
    </row>
    <row r="104" spans="1:26" s="11" customFormat="1" ht="30" customHeight="1" x14ac:dyDescent="0.2">
      <c r="A104" s="12" t="s">
        <v>172</v>
      </c>
      <c r="B104" s="26">
        <v>0.99299999999999999</v>
      </c>
      <c r="C104" s="164">
        <f>C102/C103</f>
        <v>0.99189480692032928</v>
      </c>
      <c r="D104" s="14">
        <f t="shared" si="14"/>
        <v>0.99888701603255714</v>
      </c>
      <c r="E104" s="27">
        <f>E102/E103</f>
        <v>0.9077504618530321</v>
      </c>
      <c r="F104" s="27">
        <f>F102/F103</f>
        <v>1</v>
      </c>
      <c r="G104" s="27">
        <f t="shared" ref="G104:Y104" si="26">G102/G103</f>
        <v>1</v>
      </c>
      <c r="H104" s="27">
        <f>H102/H103</f>
        <v>1</v>
      </c>
      <c r="I104" s="27">
        <f t="shared" si="26"/>
        <v>1</v>
      </c>
      <c r="J104" s="27">
        <f t="shared" si="26"/>
        <v>1.0043126951866357</v>
      </c>
      <c r="K104" s="27">
        <f t="shared" si="26"/>
        <v>1</v>
      </c>
      <c r="L104" s="27">
        <f t="shared" si="26"/>
        <v>0.99992655159750277</v>
      </c>
      <c r="M104" s="27">
        <f>M102/M103</f>
        <v>0.99978809069718155</v>
      </c>
      <c r="N104" s="27">
        <f t="shared" si="26"/>
        <v>1</v>
      </c>
      <c r="O104" s="27">
        <f t="shared" si="26"/>
        <v>1</v>
      </c>
      <c r="P104" s="27">
        <f t="shared" si="26"/>
        <v>1</v>
      </c>
      <c r="Q104" s="27">
        <f>Q102/Q103</f>
        <v>1</v>
      </c>
      <c r="R104" s="27">
        <f t="shared" si="26"/>
        <v>1</v>
      </c>
      <c r="S104" s="27">
        <f t="shared" si="26"/>
        <v>1</v>
      </c>
      <c r="T104" s="27">
        <f t="shared" si="26"/>
        <v>1.0002787068004459</v>
      </c>
      <c r="U104" s="27">
        <f t="shared" si="26"/>
        <v>1</v>
      </c>
      <c r="V104" s="27">
        <f t="shared" si="26"/>
        <v>0.9999052671466464</v>
      </c>
      <c r="W104" s="27">
        <f t="shared" si="26"/>
        <v>1</v>
      </c>
      <c r="X104" s="27">
        <f>X102/X103</f>
        <v>1.0003425681263269</v>
      </c>
      <c r="Y104" s="27">
        <f t="shared" si="26"/>
        <v>1</v>
      </c>
    </row>
    <row r="105" spans="1:26" s="82" customFormat="1" ht="31.9" hidden="1" customHeight="1" x14ac:dyDescent="0.2">
      <c r="A105" s="80" t="s">
        <v>96</v>
      </c>
      <c r="B105" s="83">
        <f>B101-B102</f>
        <v>5466</v>
      </c>
      <c r="C105" s="22">
        <f t="shared" si="23"/>
        <v>2374.91</v>
      </c>
      <c r="D105" s="14">
        <f t="shared" si="14"/>
        <v>0.43448774240761068</v>
      </c>
      <c r="E105" s="116">
        <f>E103-E102</f>
        <v>2468.7599999999984</v>
      </c>
      <c r="F105" s="116">
        <f t="shared" ref="F105:L105" si="27">F103-F102</f>
        <v>0</v>
      </c>
      <c r="G105" s="116">
        <f t="shared" si="27"/>
        <v>0</v>
      </c>
      <c r="H105" s="116">
        <f>H103-H102</f>
        <v>0</v>
      </c>
      <c r="I105" s="116">
        <f>I103-I102</f>
        <v>0</v>
      </c>
      <c r="J105" s="116">
        <f t="shared" si="27"/>
        <v>-87</v>
      </c>
      <c r="K105" s="116">
        <f t="shared" si="27"/>
        <v>0</v>
      </c>
      <c r="L105" s="116">
        <f t="shared" si="27"/>
        <v>1</v>
      </c>
      <c r="M105" s="116">
        <f>M103-M102</f>
        <v>3</v>
      </c>
      <c r="N105" s="116">
        <f>N103-N102</f>
        <v>0</v>
      </c>
      <c r="O105" s="116">
        <f t="shared" ref="O105:Y105" si="28">O103-O102</f>
        <v>0</v>
      </c>
      <c r="P105" s="116">
        <f t="shared" si="28"/>
        <v>0</v>
      </c>
      <c r="Q105" s="116">
        <f>Q103-Q102</f>
        <v>0</v>
      </c>
      <c r="R105" s="116">
        <f t="shared" si="28"/>
        <v>0</v>
      </c>
      <c r="S105" s="116">
        <f t="shared" si="28"/>
        <v>0</v>
      </c>
      <c r="T105" s="116">
        <f t="shared" si="28"/>
        <v>-3.5</v>
      </c>
      <c r="U105" s="116">
        <f t="shared" si="28"/>
        <v>0</v>
      </c>
      <c r="V105" s="116">
        <f t="shared" si="28"/>
        <v>0.5</v>
      </c>
      <c r="W105" s="116">
        <f>W103-W102</f>
        <v>0</v>
      </c>
      <c r="X105" s="116">
        <f t="shared" si="28"/>
        <v>-7.8499999999985448</v>
      </c>
      <c r="Y105" s="116">
        <f t="shared" si="28"/>
        <v>0</v>
      </c>
      <c r="Z105" s="119"/>
    </row>
    <row r="106" spans="1:26" s="11" customFormat="1" ht="30" customHeight="1" x14ac:dyDescent="0.2">
      <c r="A106" s="10" t="s">
        <v>92</v>
      </c>
      <c r="B106" s="88">
        <v>164282</v>
      </c>
      <c r="C106" s="88">
        <f t="shared" si="23"/>
        <v>159791.29999999999</v>
      </c>
      <c r="D106" s="15">
        <f t="shared" si="14"/>
        <v>0.97266468633203873</v>
      </c>
      <c r="E106" s="9">
        <v>19890</v>
      </c>
      <c r="F106" s="9">
        <v>4522</v>
      </c>
      <c r="G106" s="9">
        <f>1800+5540</f>
        <v>7340</v>
      </c>
      <c r="H106" s="9">
        <v>8524</v>
      </c>
      <c r="I106" s="9">
        <v>4657</v>
      </c>
      <c r="J106" s="9">
        <v>12132</v>
      </c>
      <c r="K106" s="9">
        <v>4964</v>
      </c>
      <c r="L106" s="9">
        <v>6508</v>
      </c>
      <c r="M106" s="9">
        <v>8304</v>
      </c>
      <c r="N106" s="9">
        <v>2439</v>
      </c>
      <c r="O106" s="9">
        <v>3063</v>
      </c>
      <c r="P106" s="9">
        <v>7227</v>
      </c>
      <c r="Q106" s="9">
        <v>10938</v>
      </c>
      <c r="R106" s="9">
        <v>11245</v>
      </c>
      <c r="S106" s="9">
        <f>6600+4479</f>
        <v>11079</v>
      </c>
      <c r="T106" s="9">
        <f>3190.5+2838.3</f>
        <v>6028.8</v>
      </c>
      <c r="U106" s="9">
        <f>1700+3531</f>
        <v>5231</v>
      </c>
      <c r="V106" s="9">
        <v>2252.5</v>
      </c>
      <c r="W106" s="9">
        <v>7048</v>
      </c>
      <c r="X106" s="9">
        <v>12440</v>
      </c>
      <c r="Y106" s="9">
        <v>3959</v>
      </c>
    </row>
    <row r="107" spans="1:26" s="11" customFormat="1" ht="30" customHeight="1" x14ac:dyDescent="0.2">
      <c r="A107" s="10" t="s">
        <v>93</v>
      </c>
      <c r="B107" s="88">
        <v>10569</v>
      </c>
      <c r="C107" s="88">
        <f t="shared" si="23"/>
        <v>9604</v>
      </c>
      <c r="D107" s="15">
        <f t="shared" si="14"/>
        <v>0.90869524079856179</v>
      </c>
      <c r="E107" s="9">
        <v>315</v>
      </c>
      <c r="F107" s="9">
        <v>528</v>
      </c>
      <c r="G107" s="9"/>
      <c r="H107" s="9">
        <v>391</v>
      </c>
      <c r="I107" s="9">
        <v>224</v>
      </c>
      <c r="J107" s="9">
        <v>862</v>
      </c>
      <c r="K107" s="9">
        <v>1331</v>
      </c>
      <c r="L107" s="9">
        <v>599</v>
      </c>
      <c r="M107" s="9">
        <v>83</v>
      </c>
      <c r="N107" s="9"/>
      <c r="O107" s="9">
        <v>674</v>
      </c>
      <c r="P107" s="9">
        <v>204</v>
      </c>
      <c r="Q107" s="9">
        <v>60</v>
      </c>
      <c r="R107" s="9">
        <v>430</v>
      </c>
      <c r="S107" s="9">
        <v>243</v>
      </c>
      <c r="T107" s="9">
        <v>27</v>
      </c>
      <c r="U107" s="9"/>
      <c r="V107" s="9"/>
      <c r="W107" s="9">
        <v>1591</v>
      </c>
      <c r="X107" s="9">
        <v>940</v>
      </c>
      <c r="Y107" s="9">
        <v>1102</v>
      </c>
    </row>
    <row r="108" spans="1:26" s="11" customFormat="1" ht="30" customHeight="1" x14ac:dyDescent="0.2">
      <c r="A108" s="10" t="s">
        <v>94</v>
      </c>
      <c r="B108" s="88">
        <v>91762</v>
      </c>
      <c r="C108" s="88">
        <f>SUM(E108:Y108)</f>
        <v>91563.6</v>
      </c>
      <c r="D108" s="15">
        <f t="shared" si="14"/>
        <v>0.99783788496327464</v>
      </c>
      <c r="E108" s="9">
        <v>780</v>
      </c>
      <c r="F108" s="9">
        <v>2788</v>
      </c>
      <c r="G108" s="9">
        <v>6998</v>
      </c>
      <c r="H108" s="9">
        <v>8301</v>
      </c>
      <c r="I108" s="9">
        <v>3166</v>
      </c>
      <c r="J108" s="9">
        <v>5493</v>
      </c>
      <c r="K108" s="9">
        <v>2236</v>
      </c>
      <c r="L108" s="9">
        <v>5360</v>
      </c>
      <c r="M108" s="9">
        <v>3337.9</v>
      </c>
      <c r="N108" s="9">
        <v>1716</v>
      </c>
      <c r="O108" s="9">
        <v>4375</v>
      </c>
      <c r="P108" s="9">
        <v>4796</v>
      </c>
      <c r="Q108" s="9">
        <v>3513</v>
      </c>
      <c r="R108" s="9">
        <v>5305</v>
      </c>
      <c r="S108" s="9">
        <v>5152</v>
      </c>
      <c r="T108" s="9">
        <v>5182.7</v>
      </c>
      <c r="U108" s="9">
        <v>3614</v>
      </c>
      <c r="V108" s="9">
        <v>2699</v>
      </c>
      <c r="W108" s="9">
        <v>5022</v>
      </c>
      <c r="X108" s="9">
        <v>7574</v>
      </c>
      <c r="Y108" s="9">
        <v>4155</v>
      </c>
    </row>
    <row r="109" spans="1:26" s="11" customFormat="1" ht="30" customHeight="1" x14ac:dyDescent="0.2">
      <c r="A109" s="10" t="s">
        <v>95</v>
      </c>
      <c r="B109" s="88">
        <v>504</v>
      </c>
      <c r="C109" s="88">
        <f t="shared" si="23"/>
        <v>2593</v>
      </c>
      <c r="D109" s="15">
        <f t="shared" si="14"/>
        <v>5.1448412698412698</v>
      </c>
      <c r="E109" s="135">
        <v>1978</v>
      </c>
      <c r="F109" s="135"/>
      <c r="G109" s="88">
        <v>109</v>
      </c>
      <c r="H109" s="88">
        <v>77</v>
      </c>
      <c r="I109" s="88"/>
      <c r="J109" s="88"/>
      <c r="K109" s="88"/>
      <c r="L109" s="88"/>
      <c r="M109" s="88"/>
      <c r="N109" s="88">
        <v>105</v>
      </c>
      <c r="O109" s="88"/>
      <c r="P109" s="88"/>
      <c r="Q109" s="88"/>
      <c r="R109" s="88"/>
      <c r="S109" s="88"/>
      <c r="T109" s="88"/>
      <c r="U109" s="88"/>
      <c r="V109" s="88"/>
      <c r="W109" s="88"/>
      <c r="X109" s="88">
        <v>324</v>
      </c>
      <c r="Y109" s="88"/>
    </row>
    <row r="110" spans="1:26" s="11" customFormat="1" ht="30" customHeight="1" x14ac:dyDescent="0.2">
      <c r="A110" s="10" t="s">
        <v>203</v>
      </c>
      <c r="B110" s="88">
        <v>92</v>
      </c>
      <c r="C110" s="88">
        <f t="shared" si="23"/>
        <v>200</v>
      </c>
      <c r="D110" s="15">
        <f t="shared" ref="D110:D125" si="29">C110/B110</f>
        <v>2.1739130434782608</v>
      </c>
      <c r="E110" s="150"/>
      <c r="F110" s="150"/>
      <c r="G110" s="88"/>
      <c r="H110" s="88">
        <v>200</v>
      </c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1:26" s="108" customFormat="1" ht="30" customHeight="1" x14ac:dyDescent="0.2">
      <c r="A111" s="123" t="s">
        <v>97</v>
      </c>
      <c r="B111" s="124">
        <v>297761</v>
      </c>
      <c r="C111" s="103">
        <f>SUM(E111:Y111)</f>
        <v>290636</v>
      </c>
      <c r="D111" s="14">
        <f t="shared" si="29"/>
        <v>0.97607141297886557</v>
      </c>
      <c r="E111" s="88">
        <v>24293</v>
      </c>
      <c r="F111" s="88">
        <v>8600</v>
      </c>
      <c r="G111" s="88">
        <v>16608</v>
      </c>
      <c r="H111" s="166">
        <v>18371</v>
      </c>
      <c r="I111" s="88">
        <v>9286</v>
      </c>
      <c r="J111" s="88">
        <v>20260</v>
      </c>
      <c r="K111" s="88">
        <v>10102</v>
      </c>
      <c r="L111" s="88">
        <v>13614</v>
      </c>
      <c r="M111" s="88">
        <v>14154</v>
      </c>
      <c r="N111" s="88">
        <v>4987</v>
      </c>
      <c r="O111" s="88">
        <v>8757</v>
      </c>
      <c r="P111" s="88">
        <v>14348</v>
      </c>
      <c r="Q111" s="88">
        <v>16341</v>
      </c>
      <c r="R111" s="88">
        <v>17717</v>
      </c>
      <c r="S111" s="88">
        <v>17666</v>
      </c>
      <c r="T111" s="88">
        <v>12561.5</v>
      </c>
      <c r="U111" s="88">
        <v>10003</v>
      </c>
      <c r="V111" s="88">
        <v>5277.5</v>
      </c>
      <c r="W111" s="88">
        <v>14961</v>
      </c>
      <c r="X111" s="88">
        <v>22923</v>
      </c>
      <c r="Y111" s="88">
        <v>9806</v>
      </c>
      <c r="Z111" s="122"/>
    </row>
    <row r="112" spans="1:26" s="11" customFormat="1" ht="31.15" hidden="1" customHeight="1" x14ac:dyDescent="0.2">
      <c r="A112" s="12" t="s">
        <v>172</v>
      </c>
      <c r="B112" s="26">
        <f>B111/B101</f>
        <v>0.98197390074102897</v>
      </c>
      <c r="C112" s="22">
        <f t="shared" si="23"/>
        <v>20.515123766900754</v>
      </c>
      <c r="D112" s="14">
        <f t="shared" si="29"/>
        <v>20.891719985041746</v>
      </c>
      <c r="E112" s="27">
        <f t="shared" ref="E112" si="30">E111/E101</f>
        <v>0.89804443458652172</v>
      </c>
      <c r="F112" s="27">
        <f>F111/F101</f>
        <v>1</v>
      </c>
      <c r="G112" s="27">
        <f t="shared" ref="G112:Y112" si="31">G111/G101</f>
        <v>1</v>
      </c>
      <c r="H112" s="27">
        <f t="shared" si="31"/>
        <v>1.0010898588632773</v>
      </c>
      <c r="I112" s="27">
        <f t="shared" si="31"/>
        <v>1</v>
      </c>
      <c r="J112" s="27">
        <f t="shared" si="31"/>
        <v>1.0043126951866357</v>
      </c>
      <c r="K112" s="27">
        <f t="shared" si="31"/>
        <v>1</v>
      </c>
      <c r="L112" s="27">
        <f t="shared" si="31"/>
        <v>0.9607621736062103</v>
      </c>
      <c r="M112" s="27">
        <f>M103/M102</f>
        <v>1.0002119542178889</v>
      </c>
      <c r="N112" s="27">
        <f>N111/N101</f>
        <v>1</v>
      </c>
      <c r="O112" s="27">
        <f t="shared" si="31"/>
        <v>1</v>
      </c>
      <c r="P112" s="27">
        <f t="shared" si="31"/>
        <v>0.95557775557775559</v>
      </c>
      <c r="Q112" s="27">
        <f t="shared" si="31"/>
        <v>0.97273647240907202</v>
      </c>
      <c r="R112" s="27">
        <f t="shared" si="31"/>
        <v>0.98068194398317277</v>
      </c>
      <c r="S112" s="27">
        <f t="shared" si="31"/>
        <v>0.9779130916136175</v>
      </c>
      <c r="T112" s="27">
        <f t="shared" si="31"/>
        <v>0.97876733676172667</v>
      </c>
      <c r="U112" s="27">
        <f t="shared" si="31"/>
        <v>1</v>
      </c>
      <c r="V112" s="27">
        <f t="shared" si="31"/>
        <v>0.9999052671466464</v>
      </c>
      <c r="W112" s="27">
        <f t="shared" si="31"/>
        <v>0.96753540710082131</v>
      </c>
      <c r="X112" s="27">
        <f t="shared" si="31"/>
        <v>0.97932242491562349</v>
      </c>
      <c r="Y112" s="27">
        <f t="shared" si="31"/>
        <v>0.83826295093178316</v>
      </c>
    </row>
    <row r="113" spans="1:25" s="11" customFormat="1" ht="30" customHeight="1" x14ac:dyDescent="0.2">
      <c r="A113" s="10" t="s">
        <v>193</v>
      </c>
      <c r="B113" s="88">
        <v>164103</v>
      </c>
      <c r="C113" s="88">
        <f>SUM(E113:Y113)</f>
        <v>159791.29999999999</v>
      </c>
      <c r="D113" s="15">
        <f t="shared" si="29"/>
        <v>0.97372564791624761</v>
      </c>
      <c r="E113" s="9">
        <v>19890</v>
      </c>
      <c r="F113" s="9">
        <v>4522</v>
      </c>
      <c r="G113" s="9">
        <v>7340</v>
      </c>
      <c r="H113" s="9">
        <v>8524</v>
      </c>
      <c r="I113" s="9">
        <v>4657</v>
      </c>
      <c r="J113" s="9">
        <v>12132</v>
      </c>
      <c r="K113" s="9">
        <v>4964</v>
      </c>
      <c r="L113" s="9">
        <v>6508</v>
      </c>
      <c r="M113" s="9">
        <v>8304</v>
      </c>
      <c r="N113" s="9">
        <v>2439</v>
      </c>
      <c r="O113" s="9">
        <v>3063</v>
      </c>
      <c r="P113" s="9">
        <v>7227</v>
      </c>
      <c r="Q113" s="9">
        <v>10938</v>
      </c>
      <c r="R113" s="9">
        <v>11245</v>
      </c>
      <c r="S113" s="9">
        <v>11079</v>
      </c>
      <c r="T113" s="9">
        <f>3190.5+2838.3</f>
        <v>6028.8</v>
      </c>
      <c r="U113" s="9">
        <v>5231</v>
      </c>
      <c r="V113" s="9">
        <v>2252.5</v>
      </c>
      <c r="W113" s="9">
        <v>7048</v>
      </c>
      <c r="X113" s="9">
        <v>12440</v>
      </c>
      <c r="Y113" s="9">
        <v>3959</v>
      </c>
    </row>
    <row r="114" spans="1:25" s="11" customFormat="1" ht="30" customHeight="1" x14ac:dyDescent="0.2">
      <c r="A114" s="10" t="s">
        <v>93</v>
      </c>
      <c r="B114" s="88">
        <v>10569</v>
      </c>
      <c r="C114" s="88">
        <f t="shared" si="23"/>
        <v>9604</v>
      </c>
      <c r="D114" s="15">
        <f t="shared" si="29"/>
        <v>0.90869524079856179</v>
      </c>
      <c r="E114" s="9">
        <v>315</v>
      </c>
      <c r="F114" s="9">
        <v>528</v>
      </c>
      <c r="G114" s="9"/>
      <c r="H114" s="9">
        <v>391</v>
      </c>
      <c r="I114" s="9">
        <v>224</v>
      </c>
      <c r="J114" s="9">
        <v>862</v>
      </c>
      <c r="K114" s="9">
        <v>1331</v>
      </c>
      <c r="L114" s="9">
        <v>599</v>
      </c>
      <c r="M114" s="9">
        <v>83</v>
      </c>
      <c r="N114" s="9"/>
      <c r="O114" s="9">
        <v>674</v>
      </c>
      <c r="P114" s="9">
        <v>204</v>
      </c>
      <c r="Q114" s="9">
        <v>60</v>
      </c>
      <c r="R114" s="9">
        <v>430</v>
      </c>
      <c r="S114" s="9">
        <v>243</v>
      </c>
      <c r="T114" s="9">
        <v>27</v>
      </c>
      <c r="U114" s="9"/>
      <c r="V114" s="9"/>
      <c r="W114" s="9">
        <v>1591</v>
      </c>
      <c r="X114" s="9">
        <v>940</v>
      </c>
      <c r="Y114" s="9">
        <v>1102</v>
      </c>
    </row>
    <row r="115" spans="1:25" s="11" customFormat="1" ht="30" customHeight="1" x14ac:dyDescent="0.2">
      <c r="A115" s="10" t="s">
        <v>94</v>
      </c>
      <c r="B115" s="88">
        <v>91637</v>
      </c>
      <c r="C115" s="88">
        <f>SUM(E115:Y115)</f>
        <v>91563.6</v>
      </c>
      <c r="D115" s="15">
        <f t="shared" si="29"/>
        <v>0.99919901349891427</v>
      </c>
      <c r="E115" s="9">
        <v>780</v>
      </c>
      <c r="F115" s="9">
        <v>2788</v>
      </c>
      <c r="G115" s="9">
        <v>6998</v>
      </c>
      <c r="H115" s="9">
        <v>8301</v>
      </c>
      <c r="I115" s="9">
        <v>3166</v>
      </c>
      <c r="J115" s="9">
        <v>5493</v>
      </c>
      <c r="K115" s="9">
        <v>2236</v>
      </c>
      <c r="L115" s="9">
        <v>5360</v>
      </c>
      <c r="M115" s="9">
        <v>3337.9</v>
      </c>
      <c r="N115" s="9">
        <v>1716</v>
      </c>
      <c r="O115" s="9">
        <v>4375</v>
      </c>
      <c r="P115" s="9">
        <v>4796</v>
      </c>
      <c r="Q115" s="9">
        <v>3513</v>
      </c>
      <c r="R115" s="9">
        <v>5305</v>
      </c>
      <c r="S115" s="9">
        <v>5152</v>
      </c>
      <c r="T115" s="9">
        <v>5182.7</v>
      </c>
      <c r="U115" s="9">
        <v>3614</v>
      </c>
      <c r="V115" s="9">
        <v>2699</v>
      </c>
      <c r="W115" s="9">
        <v>5022</v>
      </c>
      <c r="X115" s="9">
        <v>7574</v>
      </c>
      <c r="Y115" s="9">
        <v>4155</v>
      </c>
    </row>
    <row r="116" spans="1:25" s="11" customFormat="1" ht="30" customHeight="1" x14ac:dyDescent="0.2">
      <c r="A116" s="10" t="s">
        <v>95</v>
      </c>
      <c r="B116" s="88">
        <v>504</v>
      </c>
      <c r="C116" s="88">
        <f t="shared" si="23"/>
        <v>2593</v>
      </c>
      <c r="D116" s="15">
        <f t="shared" si="29"/>
        <v>5.1448412698412698</v>
      </c>
      <c r="E116" s="135">
        <v>1978</v>
      </c>
      <c r="F116" s="135"/>
      <c r="G116" s="88">
        <v>109</v>
      </c>
      <c r="H116" s="88">
        <v>77</v>
      </c>
      <c r="I116" s="88"/>
      <c r="J116" s="88"/>
      <c r="K116" s="88"/>
      <c r="L116" s="88"/>
      <c r="M116" s="88"/>
      <c r="N116" s="88">
        <v>105</v>
      </c>
      <c r="O116" s="88"/>
      <c r="P116" s="88"/>
      <c r="Q116" s="88"/>
      <c r="R116" s="88"/>
      <c r="S116" s="88"/>
      <c r="T116" s="88"/>
      <c r="U116" s="88"/>
      <c r="V116" s="88"/>
      <c r="W116" s="88"/>
      <c r="X116" s="88">
        <v>324</v>
      </c>
      <c r="Y116" s="88"/>
    </row>
    <row r="117" spans="1:25" s="44" customFormat="1" ht="48" hidden="1" customHeight="1" x14ac:dyDescent="0.2">
      <c r="A117" s="12" t="s">
        <v>181</v>
      </c>
      <c r="B117" s="88"/>
      <c r="C117" s="88">
        <f t="shared" si="23"/>
        <v>0</v>
      </c>
      <c r="D117" s="15" t="e">
        <f t="shared" si="29"/>
        <v>#DIV/0!</v>
      </c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</row>
    <row r="118" spans="1:25" s="44" customFormat="1" ht="30" customHeight="1" x14ac:dyDescent="0.2">
      <c r="A118" s="10" t="s">
        <v>203</v>
      </c>
      <c r="B118" s="88">
        <v>92</v>
      </c>
      <c r="C118" s="88">
        <f>SUM(E118:Y118)</f>
        <v>200</v>
      </c>
      <c r="D118" s="15">
        <f t="shared" si="29"/>
        <v>2.1739130434782608</v>
      </c>
      <c r="E118" s="88"/>
      <c r="F118" s="88"/>
      <c r="G118" s="88"/>
      <c r="H118" s="88">
        <v>200</v>
      </c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</row>
    <row r="119" spans="1:25" s="108" customFormat="1" ht="30" customHeight="1" x14ac:dyDescent="0.2">
      <c r="A119" s="29" t="s">
        <v>182</v>
      </c>
      <c r="B119" s="25">
        <v>1002716</v>
      </c>
      <c r="C119" s="22">
        <f>SUM(E119:Y119)</f>
        <v>968023.7</v>
      </c>
      <c r="D119" s="14">
        <f t="shared" si="29"/>
        <v>0.96540166906681446</v>
      </c>
      <c r="E119" s="166">
        <f>94005+991+125</f>
        <v>95121</v>
      </c>
      <c r="F119" s="88">
        <v>25980</v>
      </c>
      <c r="G119" s="88">
        <v>55697</v>
      </c>
      <c r="H119" s="166">
        <f>60348+500+200</f>
        <v>61048</v>
      </c>
      <c r="I119" s="88">
        <v>29980</v>
      </c>
      <c r="J119" s="88">
        <v>69243</v>
      </c>
      <c r="K119" s="88">
        <v>34241</v>
      </c>
      <c r="L119" s="88">
        <v>41459</v>
      </c>
      <c r="M119" s="88">
        <v>42564</v>
      </c>
      <c r="N119" s="88">
        <v>15291</v>
      </c>
      <c r="O119" s="88">
        <v>25968</v>
      </c>
      <c r="P119" s="88">
        <v>42690</v>
      </c>
      <c r="Q119" s="88">
        <v>52294</v>
      </c>
      <c r="R119" s="88">
        <v>58112</v>
      </c>
      <c r="S119" s="88">
        <v>68807.5</v>
      </c>
      <c r="T119" s="166">
        <v>38675.5</v>
      </c>
      <c r="U119" s="88">
        <v>34360.01</v>
      </c>
      <c r="V119" s="88">
        <v>15945.69</v>
      </c>
      <c r="W119" s="88">
        <v>47832</v>
      </c>
      <c r="X119" s="88">
        <v>83325</v>
      </c>
      <c r="Y119" s="88">
        <v>29390</v>
      </c>
    </row>
    <row r="120" spans="1:25" s="11" customFormat="1" ht="27" hidden="1" customHeight="1" x14ac:dyDescent="0.2">
      <c r="A120" s="12" t="s">
        <v>52</v>
      </c>
      <c r="B120" s="8" t="e">
        <f>B119/B117</f>
        <v>#DIV/0!</v>
      </c>
      <c r="C120" s="88" t="e">
        <f t="shared" si="23"/>
        <v>#DIV/0!</v>
      </c>
      <c r="D120" s="14" t="e">
        <f t="shared" si="29"/>
        <v>#DIV/0!</v>
      </c>
      <c r="E120" s="87" t="e">
        <f t="shared" ref="E120:Y120" si="32">E119/E117</f>
        <v>#DIV/0!</v>
      </c>
      <c r="F120" s="87" t="e">
        <f t="shared" si="32"/>
        <v>#DIV/0!</v>
      </c>
      <c r="G120" s="88" t="e">
        <f t="shared" si="32"/>
        <v>#DIV/0!</v>
      </c>
      <c r="H120" s="88" t="e">
        <f t="shared" si="32"/>
        <v>#DIV/0!</v>
      </c>
      <c r="I120" s="88" t="e">
        <f t="shared" si="32"/>
        <v>#DIV/0!</v>
      </c>
      <c r="J120" s="88" t="e">
        <f t="shared" si="32"/>
        <v>#DIV/0!</v>
      </c>
      <c r="K120" s="88" t="e">
        <f t="shared" si="32"/>
        <v>#DIV/0!</v>
      </c>
      <c r="L120" s="88" t="e">
        <f t="shared" si="32"/>
        <v>#DIV/0!</v>
      </c>
      <c r="M120" s="88" t="e">
        <f t="shared" si="32"/>
        <v>#DIV/0!</v>
      </c>
      <c r="N120" s="88" t="e">
        <f t="shared" si="32"/>
        <v>#DIV/0!</v>
      </c>
      <c r="O120" s="88" t="e">
        <f t="shared" si="32"/>
        <v>#DIV/0!</v>
      </c>
      <c r="P120" s="88" t="e">
        <f t="shared" si="32"/>
        <v>#DIV/0!</v>
      </c>
      <c r="Q120" s="88" t="e">
        <f t="shared" si="32"/>
        <v>#DIV/0!</v>
      </c>
      <c r="R120" s="88" t="e">
        <f t="shared" si="32"/>
        <v>#DIV/0!</v>
      </c>
      <c r="S120" s="88" t="e">
        <f t="shared" si="32"/>
        <v>#DIV/0!</v>
      </c>
      <c r="T120" s="88" t="e">
        <f t="shared" si="32"/>
        <v>#DIV/0!</v>
      </c>
      <c r="U120" s="88" t="e">
        <f t="shared" si="32"/>
        <v>#DIV/0!</v>
      </c>
      <c r="V120" s="88" t="e">
        <f t="shared" si="32"/>
        <v>#DIV/0!</v>
      </c>
      <c r="W120" s="88" t="e">
        <f t="shared" si="32"/>
        <v>#DIV/0!</v>
      </c>
      <c r="X120" s="88" t="e">
        <f t="shared" si="32"/>
        <v>#DIV/0!</v>
      </c>
      <c r="Y120" s="88" t="e">
        <f t="shared" si="32"/>
        <v>#DIV/0!</v>
      </c>
    </row>
    <row r="121" spans="1:25" s="11" customFormat="1" ht="30" customHeight="1" x14ac:dyDescent="0.2">
      <c r="A121" s="10" t="s">
        <v>92</v>
      </c>
      <c r="B121" s="24">
        <v>576344</v>
      </c>
      <c r="C121" s="88">
        <f t="shared" si="23"/>
        <v>564259.92999999993</v>
      </c>
      <c r="D121" s="15">
        <f t="shared" si="29"/>
        <v>0.97903323362436312</v>
      </c>
      <c r="E121" s="9">
        <v>86300</v>
      </c>
      <c r="F121" s="9">
        <v>13566</v>
      </c>
      <c r="G121" s="9">
        <f>7004+18160</f>
        <v>25164</v>
      </c>
      <c r="H121" s="9">
        <v>27192</v>
      </c>
      <c r="I121" s="9">
        <v>15411</v>
      </c>
      <c r="J121" s="9">
        <v>42484</v>
      </c>
      <c r="K121" s="9">
        <v>19072</v>
      </c>
      <c r="L121" s="9">
        <v>19249</v>
      </c>
      <c r="M121" s="9">
        <v>25924</v>
      </c>
      <c r="N121" s="9">
        <v>7339</v>
      </c>
      <c r="O121" s="9">
        <v>9610</v>
      </c>
      <c r="P121" s="9">
        <v>22981</v>
      </c>
      <c r="Q121" s="9">
        <v>39951</v>
      </c>
      <c r="R121" s="9">
        <v>41506</v>
      </c>
      <c r="S121" s="9">
        <f>30861+15345</f>
        <v>46206</v>
      </c>
      <c r="T121" s="9">
        <f>10045.9+7789.36</f>
        <v>17835.259999999998</v>
      </c>
      <c r="U121" s="9">
        <f>6681+10769.55</f>
        <v>17450.55</v>
      </c>
      <c r="V121" s="9">
        <v>6272.12</v>
      </c>
      <c r="W121" s="9">
        <v>24104</v>
      </c>
      <c r="X121" s="9">
        <v>46993</v>
      </c>
      <c r="Y121" s="9">
        <v>9650</v>
      </c>
    </row>
    <row r="122" spans="1:25" s="11" customFormat="1" ht="30" customHeight="1" x14ac:dyDescent="0.2">
      <c r="A122" s="10" t="s">
        <v>93</v>
      </c>
      <c r="B122" s="24">
        <v>32961</v>
      </c>
      <c r="C122" s="88">
        <f t="shared" si="23"/>
        <v>30441</v>
      </c>
      <c r="D122" s="15">
        <f t="shared" si="29"/>
        <v>0.92354600891963234</v>
      </c>
      <c r="E122" s="9">
        <v>945</v>
      </c>
      <c r="F122" s="9">
        <v>1584</v>
      </c>
      <c r="G122" s="9"/>
      <c r="H122" s="9">
        <v>1418</v>
      </c>
      <c r="I122" s="9">
        <v>704</v>
      </c>
      <c r="J122" s="9">
        <v>3053</v>
      </c>
      <c r="K122" s="9">
        <v>3758</v>
      </c>
      <c r="L122" s="9">
        <v>1438</v>
      </c>
      <c r="M122" s="9">
        <v>172</v>
      </c>
      <c r="N122" s="9"/>
      <c r="O122" s="9">
        <v>1724</v>
      </c>
      <c r="P122" s="9">
        <v>663</v>
      </c>
      <c r="Q122" s="9">
        <v>160</v>
      </c>
      <c r="R122" s="9">
        <v>1131</v>
      </c>
      <c r="S122" s="9">
        <v>792</v>
      </c>
      <c r="T122" s="9">
        <v>146</v>
      </c>
      <c r="U122" s="9"/>
      <c r="V122" s="9"/>
      <c r="W122" s="9">
        <v>5953</v>
      </c>
      <c r="X122" s="9">
        <v>3015</v>
      </c>
      <c r="Y122" s="9">
        <v>3785</v>
      </c>
    </row>
    <row r="123" spans="1:25" s="11" customFormat="1" ht="30.75" customHeight="1" x14ac:dyDescent="0.2">
      <c r="A123" s="10" t="s">
        <v>94</v>
      </c>
      <c r="B123" s="24">
        <v>299560</v>
      </c>
      <c r="C123" s="88">
        <f t="shared" si="23"/>
        <v>290685.73</v>
      </c>
      <c r="D123" s="15">
        <f t="shared" si="29"/>
        <v>0.97037565095473355</v>
      </c>
      <c r="E123" s="9">
        <v>2574</v>
      </c>
      <c r="F123" s="9">
        <v>8642</v>
      </c>
      <c r="G123" s="9">
        <v>23793</v>
      </c>
      <c r="H123" s="9">
        <v>29452</v>
      </c>
      <c r="I123" s="9">
        <v>10046</v>
      </c>
      <c r="J123" s="9">
        <v>17166</v>
      </c>
      <c r="K123" s="9">
        <v>7270</v>
      </c>
      <c r="L123" s="9">
        <v>16558</v>
      </c>
      <c r="M123" s="9">
        <v>10410</v>
      </c>
      <c r="N123" s="9">
        <v>5660</v>
      </c>
      <c r="O123" s="9">
        <v>13394</v>
      </c>
      <c r="P123" s="9">
        <v>12559</v>
      </c>
      <c r="Q123" s="9">
        <v>7788</v>
      </c>
      <c r="R123" s="9">
        <v>13763</v>
      </c>
      <c r="S123" s="9">
        <v>18124</v>
      </c>
      <c r="T123" s="162">
        <v>17119.2</v>
      </c>
      <c r="U123" s="9">
        <v>13154.96</v>
      </c>
      <c r="V123" s="9">
        <v>8742.57</v>
      </c>
      <c r="W123" s="9">
        <v>14624</v>
      </c>
      <c r="X123" s="9">
        <v>27876</v>
      </c>
      <c r="Y123" s="9">
        <v>11970</v>
      </c>
    </row>
    <row r="124" spans="1:25" s="11" customFormat="1" ht="31.15" customHeight="1" x14ac:dyDescent="0.2">
      <c r="A124" s="10" t="s">
        <v>95</v>
      </c>
      <c r="B124" s="24">
        <v>819</v>
      </c>
      <c r="C124" s="88">
        <f t="shared" si="23"/>
        <v>3607</v>
      </c>
      <c r="D124" s="15">
        <f t="shared" si="29"/>
        <v>4.4041514041514045</v>
      </c>
      <c r="E124" s="9">
        <f>2690+125</f>
        <v>2815</v>
      </c>
      <c r="F124" s="9"/>
      <c r="G124" s="9">
        <v>130</v>
      </c>
      <c r="H124" s="9">
        <v>108</v>
      </c>
      <c r="I124" s="9"/>
      <c r="J124" s="9"/>
      <c r="K124" s="9"/>
      <c r="L124" s="9"/>
      <c r="M124" s="9"/>
      <c r="N124" s="9">
        <v>100</v>
      </c>
      <c r="O124" s="9"/>
      <c r="P124" s="9"/>
      <c r="Q124" s="9"/>
      <c r="R124" s="9"/>
      <c r="S124" s="9"/>
      <c r="T124" s="162"/>
      <c r="U124" s="9"/>
      <c r="V124" s="9"/>
      <c r="W124" s="9"/>
      <c r="X124" s="9">
        <v>454</v>
      </c>
      <c r="Y124" s="9"/>
    </row>
    <row r="125" spans="1:25" s="11" customFormat="1" ht="30.75" customHeight="1" x14ac:dyDescent="0.2">
      <c r="A125" s="10" t="s">
        <v>203</v>
      </c>
      <c r="B125" s="88">
        <v>819</v>
      </c>
      <c r="C125" s="88">
        <f>SUM(E125:Y125)</f>
        <v>1000</v>
      </c>
      <c r="D125" s="15">
        <f t="shared" si="29"/>
        <v>1.2210012210012211</v>
      </c>
      <c r="E125" s="150"/>
      <c r="F125" s="150"/>
      <c r="G125" s="88"/>
      <c r="H125" s="88">
        <v>1000</v>
      </c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</row>
    <row r="126" spans="1:25" s="11" customFormat="1" ht="31.15" customHeight="1" x14ac:dyDescent="0.2">
      <c r="A126" s="29" t="s">
        <v>98</v>
      </c>
      <c r="B126" s="47">
        <v>33.700000000000003</v>
      </c>
      <c r="C126" s="18">
        <f>C119/C111*10</f>
        <v>33.307081710455691</v>
      </c>
      <c r="D126" s="14">
        <f t="shared" ref="D126:D131" si="33">C126/B126</f>
        <v>0.98834070357435277</v>
      </c>
      <c r="E126" s="112">
        <f t="shared" ref="E126:M126" si="34">E119/E111*10</f>
        <v>39.155723871073974</v>
      </c>
      <c r="F126" s="112">
        <f t="shared" si="34"/>
        <v>30.209302325581397</v>
      </c>
      <c r="G126" s="112">
        <f t="shared" si="34"/>
        <v>33.536247591522155</v>
      </c>
      <c r="H126" s="112">
        <f t="shared" si="34"/>
        <v>33.230635240324425</v>
      </c>
      <c r="I126" s="112">
        <f t="shared" si="34"/>
        <v>32.285160456601332</v>
      </c>
      <c r="J126" s="112">
        <f t="shared" si="34"/>
        <v>34.17719644619941</v>
      </c>
      <c r="K126" s="112">
        <f t="shared" si="34"/>
        <v>33.895268263710157</v>
      </c>
      <c r="L126" s="112">
        <f t="shared" si="34"/>
        <v>30.453209930953431</v>
      </c>
      <c r="M126" s="112">
        <f t="shared" si="34"/>
        <v>30.07206443408224</v>
      </c>
      <c r="N126" s="112">
        <f t="shared" ref="N126:O126" si="35">N119/N111*10</f>
        <v>30.6617204732304</v>
      </c>
      <c r="O126" s="112">
        <f t="shared" si="35"/>
        <v>29.653991092840016</v>
      </c>
      <c r="P126" s="112">
        <f>P119/P111*10</f>
        <v>29.753275717870086</v>
      </c>
      <c r="Q126" s="112">
        <f t="shared" ref="Q126" si="36">Q119/Q111*10</f>
        <v>32.001713481427089</v>
      </c>
      <c r="R126" s="112">
        <f>R119/R111*10</f>
        <v>32.800135463114522</v>
      </c>
      <c r="S126" s="112">
        <f>S119/S111*10</f>
        <v>38.949111287218386</v>
      </c>
      <c r="T126" s="112">
        <f t="shared" ref="T126:V126" si="37">T119/T111*10</f>
        <v>30.788918520877285</v>
      </c>
      <c r="U126" s="112">
        <f t="shared" si="37"/>
        <v>34.349705088473456</v>
      </c>
      <c r="V126" s="112">
        <f t="shared" si="37"/>
        <v>30.214476551397446</v>
      </c>
      <c r="W126" s="112">
        <f>W119/W111*10</f>
        <v>31.971124924804492</v>
      </c>
      <c r="X126" s="112">
        <f>X119/X111*10</f>
        <v>36.349954194477164</v>
      </c>
      <c r="Y126" s="112">
        <f>Y119/Y111*10</f>
        <v>29.971446053436672</v>
      </c>
    </row>
    <row r="127" spans="1:25" s="11" customFormat="1" ht="30" customHeight="1" x14ac:dyDescent="0.2">
      <c r="A127" s="10" t="s">
        <v>92</v>
      </c>
      <c r="B127" s="112">
        <v>35.1</v>
      </c>
      <c r="C127" s="112">
        <f>C121/C113*10</f>
        <v>35.312306114287821</v>
      </c>
      <c r="D127" s="15">
        <f t="shared" si="33"/>
        <v>1.0060486072446673</v>
      </c>
      <c r="E127" s="113">
        <f t="shared" ref="E127" si="38">E121/E113*10</f>
        <v>43.38863750628456</v>
      </c>
      <c r="F127" s="113">
        <f t="shared" ref="F127" si="39">F121/F113*10</f>
        <v>30</v>
      </c>
      <c r="G127" s="113" t="s">
        <v>0</v>
      </c>
      <c r="H127" s="113">
        <f t="shared" ref="H127:I127" si="40">H121/H113*10</f>
        <v>31.900516189582358</v>
      </c>
      <c r="I127" s="113">
        <f t="shared" si="40"/>
        <v>33.092119390165344</v>
      </c>
      <c r="J127" s="113">
        <f>J121/J113*10</f>
        <v>35.018133860863834</v>
      </c>
      <c r="K127" s="113">
        <f>K121/K113*10</f>
        <v>38.420628525382753</v>
      </c>
      <c r="L127" s="113">
        <f>L121/L113*10</f>
        <v>29.57744314689613</v>
      </c>
      <c r="M127" s="113">
        <f>M121/M113*10</f>
        <v>31.21868978805395</v>
      </c>
      <c r="N127" s="113">
        <f t="shared" ref="N127:R127" si="41">N121/N113*10</f>
        <v>30.09020090200902</v>
      </c>
      <c r="O127" s="113">
        <f t="shared" si="41"/>
        <v>31.37446947437153</v>
      </c>
      <c r="P127" s="113">
        <f t="shared" si="41"/>
        <v>31.798810017988099</v>
      </c>
      <c r="Q127" s="113">
        <f t="shared" si="41"/>
        <v>36.524958859023585</v>
      </c>
      <c r="R127" s="113">
        <f t="shared" si="41"/>
        <v>36.910626945309026</v>
      </c>
      <c r="S127" s="113">
        <f>S121/S113*10</f>
        <v>41.705930138099106</v>
      </c>
      <c r="T127" s="113">
        <f t="shared" ref="T127:U127" si="42">T121/T113*10</f>
        <v>29.583432855626324</v>
      </c>
      <c r="U127" s="113">
        <f t="shared" si="42"/>
        <v>33.359873829095775</v>
      </c>
      <c r="V127" s="113">
        <f>V121/V113*10</f>
        <v>27.845149833518313</v>
      </c>
      <c r="W127" s="113">
        <f t="shared" ref="W127:Y127" si="43">W121/W113*10</f>
        <v>34.199772985244039</v>
      </c>
      <c r="X127" s="113">
        <v>37.1</v>
      </c>
      <c r="Y127" s="113">
        <f t="shared" si="43"/>
        <v>24.374842131851477</v>
      </c>
    </row>
    <row r="128" spans="1:25" s="11" customFormat="1" ht="30" customHeight="1" x14ac:dyDescent="0.2">
      <c r="A128" s="10" t="s">
        <v>93</v>
      </c>
      <c r="B128" s="48">
        <v>31.2</v>
      </c>
      <c r="C128" s="112">
        <f t="shared" ref="C128" si="44">C121/C113*10</f>
        <v>35.312306114287821</v>
      </c>
      <c r="D128" s="15">
        <f t="shared" si="33"/>
        <v>1.1318046831502506</v>
      </c>
      <c r="E128" s="107">
        <f>E122/E114*10</f>
        <v>30</v>
      </c>
      <c r="F128" s="107">
        <f t="shared" ref="F128:I128" si="45">F122/F114*10</f>
        <v>30</v>
      </c>
      <c r="G128" s="107"/>
      <c r="H128" s="107">
        <f t="shared" si="45"/>
        <v>36.265984654731454</v>
      </c>
      <c r="I128" s="107">
        <f t="shared" si="45"/>
        <v>31.428571428571427</v>
      </c>
      <c r="J128" s="107">
        <f>J122/J114*10</f>
        <v>35.417633410672856</v>
      </c>
      <c r="K128" s="107">
        <f>K122/K114*10</f>
        <v>28.234410217881294</v>
      </c>
      <c r="L128" s="107">
        <f t="shared" ref="L128" si="46">L122/L114*10</f>
        <v>24.006677796327214</v>
      </c>
      <c r="M128" s="107">
        <f t="shared" ref="M128:O128" si="47">M122/M114*10</f>
        <v>20.722891566265062</v>
      </c>
      <c r="N128" s="107"/>
      <c r="O128" s="107">
        <f t="shared" si="47"/>
        <v>25.578635014836799</v>
      </c>
      <c r="P128" s="107">
        <f t="shared" ref="P128:R128" si="48">P122/P114*10</f>
        <v>32.5</v>
      </c>
      <c r="Q128" s="107">
        <f t="shared" si="48"/>
        <v>26.666666666666664</v>
      </c>
      <c r="R128" s="107">
        <f t="shared" si="48"/>
        <v>26.302325581395351</v>
      </c>
      <c r="S128" s="107">
        <f t="shared" ref="S128:T128" si="49">S122/S114*10</f>
        <v>32.592592592592588</v>
      </c>
      <c r="T128" s="107">
        <f t="shared" si="49"/>
        <v>54.074074074074076</v>
      </c>
      <c r="U128" s="107"/>
      <c r="V128" s="107"/>
      <c r="W128" s="107">
        <f>W122/W114*10</f>
        <v>37.416719044626021</v>
      </c>
      <c r="X128" s="107">
        <f>X122/X114*10</f>
        <v>32.074468085106382</v>
      </c>
      <c r="Y128" s="107">
        <f>Y122/Y114*10</f>
        <v>34.346642468239565</v>
      </c>
    </row>
    <row r="129" spans="1:26" s="11" customFormat="1" ht="30" customHeight="1" x14ac:dyDescent="0.2">
      <c r="A129" s="10" t="s">
        <v>94</v>
      </c>
      <c r="B129" s="48">
        <v>32.700000000000003</v>
      </c>
      <c r="C129" s="112">
        <f>C123/C115*10</f>
        <v>31.746865566666223</v>
      </c>
      <c r="D129" s="15">
        <f t="shared" si="33"/>
        <v>0.97085215800202507</v>
      </c>
      <c r="E129" s="107">
        <f>E123/E115*10</f>
        <v>33</v>
      </c>
      <c r="F129" s="107">
        <f>F123/F115*10</f>
        <v>30.997130559540889</v>
      </c>
      <c r="G129" s="107">
        <f>G123/G115*10</f>
        <v>33.999714204058307</v>
      </c>
      <c r="H129" s="113">
        <f t="shared" ref="H129:H130" si="50">H123/H115*10</f>
        <v>35.480062643055057</v>
      </c>
      <c r="I129" s="113">
        <f>I123/I115*10</f>
        <v>31.730890713834491</v>
      </c>
      <c r="J129" s="113">
        <f>J123/J115*10</f>
        <v>31.250682687056255</v>
      </c>
      <c r="K129" s="107">
        <f t="shared" ref="K129:L129" si="51">K123/K115*10</f>
        <v>32.513416815742396</v>
      </c>
      <c r="L129" s="107">
        <f t="shared" si="51"/>
        <v>30.89179104477612</v>
      </c>
      <c r="M129" s="107">
        <f t="shared" ref="M129:O129" si="52">M123/M115*10</f>
        <v>31.187273435393511</v>
      </c>
      <c r="N129" s="107">
        <f t="shared" si="52"/>
        <v>32.983682983682982</v>
      </c>
      <c r="O129" s="107">
        <f t="shared" si="52"/>
        <v>30.614857142857144</v>
      </c>
      <c r="P129" s="107">
        <f t="shared" ref="P129:R129" si="53">P123/P115*10</f>
        <v>26.186405337781483</v>
      </c>
      <c r="Q129" s="107">
        <f t="shared" si="53"/>
        <v>22.169086251067466</v>
      </c>
      <c r="R129" s="107">
        <f t="shared" si="53"/>
        <v>25.943449575871821</v>
      </c>
      <c r="S129" s="107">
        <f t="shared" ref="S129:V129" si="54">S123/S115*10</f>
        <v>35.178571428571431</v>
      </c>
      <c r="T129" s="107">
        <f t="shared" si="54"/>
        <v>33.031431493237122</v>
      </c>
      <c r="U129" s="107">
        <f t="shared" si="54"/>
        <v>36.4</v>
      </c>
      <c r="V129" s="107">
        <f t="shared" si="54"/>
        <v>32.391885883660613</v>
      </c>
      <c r="W129" s="107">
        <f>W123/W115*10</f>
        <v>29.119872560732777</v>
      </c>
      <c r="X129" s="107">
        <v>37.9</v>
      </c>
      <c r="Y129" s="107">
        <f>Y123/Y115*10</f>
        <v>28.808664259927799</v>
      </c>
    </row>
    <row r="130" spans="1:26" s="11" customFormat="1" ht="30" customHeight="1" x14ac:dyDescent="0.2">
      <c r="A130" s="10" t="s">
        <v>95</v>
      </c>
      <c r="B130" s="48">
        <v>16.3</v>
      </c>
      <c r="C130" s="112">
        <f>C124/C116*10</f>
        <v>13.9105283455457</v>
      </c>
      <c r="D130" s="15">
        <f t="shared" si="33"/>
        <v>0.85340664696599378</v>
      </c>
      <c r="E130" s="107">
        <f>E124/E116*10</f>
        <v>14.231547017189079</v>
      </c>
      <c r="F130" s="48"/>
      <c r="G130" s="112">
        <f>G124/G116*10</f>
        <v>11.926605504587155</v>
      </c>
      <c r="H130" s="112">
        <f t="shared" si="50"/>
        <v>14.025974025974026</v>
      </c>
      <c r="I130" s="112"/>
      <c r="J130" s="112"/>
      <c r="K130" s="112"/>
      <c r="L130" s="112"/>
      <c r="M130" s="112"/>
      <c r="N130" s="112">
        <f>N124/N116*10</f>
        <v>9.5238095238095237</v>
      </c>
      <c r="O130" s="112"/>
      <c r="P130" s="112"/>
      <c r="Q130" s="112"/>
      <c r="R130" s="112"/>
      <c r="S130" s="112"/>
      <c r="T130" s="112"/>
      <c r="U130" s="112"/>
      <c r="V130" s="112"/>
      <c r="W130" s="112"/>
      <c r="X130" s="112">
        <f>X124/X116*10</f>
        <v>14.012345679012345</v>
      </c>
      <c r="Y130" s="112"/>
    </row>
    <row r="131" spans="1:26" s="11" customFormat="1" ht="30" customHeight="1" x14ac:dyDescent="0.2">
      <c r="A131" s="10" t="s">
        <v>202</v>
      </c>
      <c r="B131" s="48">
        <v>55.4</v>
      </c>
      <c r="C131" s="112">
        <f>C125/C118*10</f>
        <v>50</v>
      </c>
      <c r="D131" s="15">
        <f t="shared" si="33"/>
        <v>0.90252707581227443</v>
      </c>
      <c r="E131" s="48"/>
      <c r="F131" s="48"/>
      <c r="G131" s="88"/>
      <c r="H131" s="88">
        <f>H125/H118*10</f>
        <v>50</v>
      </c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</row>
    <row r="132" spans="1:26" s="11" customFormat="1" ht="30" hidden="1" customHeight="1" x14ac:dyDescent="0.2">
      <c r="A132" s="49" t="s">
        <v>145</v>
      </c>
      <c r="B132" s="53"/>
      <c r="C132" s="22"/>
      <c r="D132" s="15"/>
      <c r="E132" s="88">
        <v>21613</v>
      </c>
      <c r="F132" s="88">
        <v>7359</v>
      </c>
      <c r="G132" s="88">
        <v>16379</v>
      </c>
      <c r="H132" s="88">
        <v>16533</v>
      </c>
      <c r="I132" s="88">
        <v>7017</v>
      </c>
      <c r="J132" s="88">
        <v>19500</v>
      </c>
      <c r="K132" s="88">
        <v>8883</v>
      </c>
      <c r="L132" s="88">
        <v>13156</v>
      </c>
      <c r="M132" s="88">
        <v>13173</v>
      </c>
      <c r="N132" s="88">
        <v>4003</v>
      </c>
      <c r="O132" s="88">
        <v>7772</v>
      </c>
      <c r="P132" s="88">
        <v>12627</v>
      </c>
      <c r="Q132" s="88">
        <v>12850</v>
      </c>
      <c r="R132" s="88">
        <v>16902</v>
      </c>
      <c r="S132" s="88">
        <v>16631</v>
      </c>
      <c r="T132" s="88">
        <v>10549</v>
      </c>
      <c r="U132" s="88">
        <v>10003</v>
      </c>
      <c r="V132" s="88">
        <v>3626</v>
      </c>
      <c r="W132" s="88">
        <v>12104</v>
      </c>
      <c r="X132" s="88">
        <v>22923</v>
      </c>
      <c r="Y132" s="88">
        <v>9482</v>
      </c>
    </row>
    <row r="133" spans="1:26" s="11" customFormat="1" ht="30" hidden="1" customHeight="1" x14ac:dyDescent="0.2">
      <c r="A133" s="49" t="s">
        <v>99</v>
      </c>
      <c r="B133" s="22">
        <v>9156</v>
      </c>
      <c r="C133" s="22">
        <f>SUM(E133:Y133)</f>
        <v>27551</v>
      </c>
      <c r="D133" s="14">
        <f t="shared" ref="D133:D197" si="55">C133/B133</f>
        <v>3.0090650939274792</v>
      </c>
      <c r="E133" s="45">
        <f>(E111-E132)</f>
        <v>2680</v>
      </c>
      <c r="F133" s="45">
        <f t="shared" ref="F133:Y133" si="56">(F111-F132)</f>
        <v>1241</v>
      </c>
      <c r="G133" s="45">
        <f t="shared" si="56"/>
        <v>229</v>
      </c>
      <c r="H133" s="45">
        <f t="shared" si="56"/>
        <v>1838</v>
      </c>
      <c r="I133" s="45">
        <f t="shared" si="56"/>
        <v>2269</v>
      </c>
      <c r="J133" s="45">
        <f t="shared" si="56"/>
        <v>760</v>
      </c>
      <c r="K133" s="45">
        <f t="shared" si="56"/>
        <v>1219</v>
      </c>
      <c r="L133" s="45">
        <f t="shared" si="56"/>
        <v>458</v>
      </c>
      <c r="M133" s="45">
        <f t="shared" si="56"/>
        <v>981</v>
      </c>
      <c r="N133" s="45">
        <f t="shared" si="56"/>
        <v>984</v>
      </c>
      <c r="O133" s="45">
        <f t="shared" si="56"/>
        <v>985</v>
      </c>
      <c r="P133" s="45">
        <f t="shared" si="56"/>
        <v>1721</v>
      </c>
      <c r="Q133" s="45">
        <f t="shared" si="56"/>
        <v>3491</v>
      </c>
      <c r="R133" s="45">
        <f t="shared" si="56"/>
        <v>815</v>
      </c>
      <c r="S133" s="45">
        <f t="shared" si="56"/>
        <v>1035</v>
      </c>
      <c r="T133" s="45">
        <f t="shared" si="56"/>
        <v>2012.5</v>
      </c>
      <c r="U133" s="45">
        <f t="shared" si="56"/>
        <v>0</v>
      </c>
      <c r="V133" s="45">
        <f t="shared" si="56"/>
        <v>1651.5</v>
      </c>
      <c r="W133" s="45">
        <f t="shared" si="56"/>
        <v>2857</v>
      </c>
      <c r="X133" s="45">
        <f t="shared" si="56"/>
        <v>0</v>
      </c>
      <c r="Y133" s="45">
        <f t="shared" si="56"/>
        <v>324</v>
      </c>
    </row>
    <row r="134" spans="1:26" s="11" customFormat="1" ht="30" hidden="1" customHeight="1" x14ac:dyDescent="0.2">
      <c r="A134" s="123" t="s">
        <v>100</v>
      </c>
      <c r="B134" s="22">
        <v>347</v>
      </c>
      <c r="C134" s="22">
        <f>SUM(E134:Y134)</f>
        <v>86</v>
      </c>
      <c r="D134" s="14">
        <f t="shared" si="55"/>
        <v>0.2478386167146974</v>
      </c>
      <c r="E134" s="135">
        <v>20</v>
      </c>
      <c r="F134" s="135">
        <v>3</v>
      </c>
      <c r="G134" s="88">
        <v>12</v>
      </c>
      <c r="H134" s="88">
        <v>6</v>
      </c>
      <c r="I134" s="88">
        <v>2</v>
      </c>
      <c r="J134" s="88">
        <v>3</v>
      </c>
      <c r="K134" s="88">
        <v>0</v>
      </c>
      <c r="L134" s="88">
        <v>3</v>
      </c>
      <c r="M134" s="88">
        <v>1</v>
      </c>
      <c r="N134" s="88">
        <v>9</v>
      </c>
      <c r="O134" s="88">
        <v>2</v>
      </c>
      <c r="P134" s="88">
        <v>2</v>
      </c>
      <c r="Q134" s="88">
        <v>0</v>
      </c>
      <c r="R134" s="88">
        <v>0</v>
      </c>
      <c r="S134" s="88">
        <v>3</v>
      </c>
      <c r="T134" s="88">
        <v>0</v>
      </c>
      <c r="U134" s="88">
        <v>3</v>
      </c>
      <c r="V134" s="88">
        <v>5</v>
      </c>
      <c r="W134" s="88">
        <v>7</v>
      </c>
      <c r="X134" s="88">
        <v>5</v>
      </c>
      <c r="Y134" s="88">
        <v>0</v>
      </c>
    </row>
    <row r="135" spans="1:26" s="11" customFormat="1" ht="30" hidden="1" customHeight="1" x14ac:dyDescent="0.2">
      <c r="A135" s="29" t="s">
        <v>101</v>
      </c>
      <c r="B135" s="48"/>
      <c r="C135" s="18">
        <f t="shared" ref="C135:C156" si="57">SUM(E135:Y135)</f>
        <v>0</v>
      </c>
      <c r="D135" s="14" t="e">
        <f t="shared" si="55"/>
        <v>#DIV/0!</v>
      </c>
      <c r="E135" s="48"/>
      <c r="F135" s="4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57"/>
        <v>5157</v>
      </c>
      <c r="D136" s="14">
        <f t="shared" si="55"/>
        <v>1.0604565083281925</v>
      </c>
      <c r="E136" s="45">
        <v>188</v>
      </c>
      <c r="F136" s="45">
        <v>112</v>
      </c>
      <c r="G136" s="45">
        <v>767</v>
      </c>
      <c r="H136" s="45">
        <v>350</v>
      </c>
      <c r="I136" s="45">
        <v>53</v>
      </c>
      <c r="J136" s="45">
        <v>143</v>
      </c>
      <c r="K136" s="45">
        <v>546</v>
      </c>
      <c r="L136" s="45">
        <v>767</v>
      </c>
      <c r="M136" s="45">
        <v>244</v>
      </c>
      <c r="N136" s="45">
        <v>23</v>
      </c>
      <c r="O136" s="45">
        <v>218.5</v>
      </c>
      <c r="P136" s="45">
        <v>315</v>
      </c>
      <c r="Q136" s="45">
        <v>13</v>
      </c>
      <c r="R136" s="45">
        <v>452</v>
      </c>
      <c r="S136" s="45">
        <v>156.5</v>
      </c>
      <c r="T136" s="45">
        <v>61</v>
      </c>
      <c r="U136" s="45">
        <v>83</v>
      </c>
      <c r="V136" s="45">
        <v>41</v>
      </c>
      <c r="W136" s="45">
        <v>253</v>
      </c>
      <c r="X136" s="45">
        <v>371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57"/>
        <v>35</v>
      </c>
      <c r="D137" s="14" t="e">
        <f t="shared" si="55"/>
        <v>#DIV/0!</v>
      </c>
      <c r="E137" s="45"/>
      <c r="F137" s="45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>
        <v>35</v>
      </c>
      <c r="S137" s="88"/>
      <c r="T137" s="88"/>
      <c r="U137" s="88"/>
      <c r="V137" s="88"/>
      <c r="W137" s="88"/>
      <c r="X137" s="88"/>
      <c r="Y137" s="88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>
        <f t="shared" si="57"/>
        <v>5178.8</v>
      </c>
      <c r="D138" s="14">
        <f t="shared" si="55"/>
        <v>1.0581937065794851</v>
      </c>
      <c r="E138" s="45">
        <v>158</v>
      </c>
      <c r="F138" s="45">
        <f t="shared" ref="F138:Y138" si="58">F136-F137</f>
        <v>112</v>
      </c>
      <c r="G138" s="45">
        <f t="shared" si="58"/>
        <v>767</v>
      </c>
      <c r="H138" s="45">
        <f>377-H137</f>
        <v>377</v>
      </c>
      <c r="I138" s="45">
        <f t="shared" si="58"/>
        <v>53</v>
      </c>
      <c r="J138" s="45">
        <f t="shared" si="58"/>
        <v>143</v>
      </c>
      <c r="K138" s="45">
        <v>604.5</v>
      </c>
      <c r="L138" s="45">
        <f t="shared" si="58"/>
        <v>767</v>
      </c>
      <c r="M138" s="45">
        <f t="shared" si="58"/>
        <v>244</v>
      </c>
      <c r="N138" s="45">
        <v>23.3</v>
      </c>
      <c r="O138" s="45">
        <v>218.5</v>
      </c>
      <c r="P138" s="45">
        <f t="shared" si="58"/>
        <v>315</v>
      </c>
      <c r="Q138" s="45">
        <v>14</v>
      </c>
      <c r="R138" s="45">
        <f>R136-R137</f>
        <v>417</v>
      </c>
      <c r="S138" s="45">
        <v>156.5</v>
      </c>
      <c r="T138" s="45">
        <f>T136-T137</f>
        <v>61</v>
      </c>
      <c r="U138" s="45">
        <f t="shared" si="58"/>
        <v>83</v>
      </c>
      <c r="V138" s="45">
        <f>V136-V137</f>
        <v>41</v>
      </c>
      <c r="W138" s="45">
        <f>W136-W137</f>
        <v>253</v>
      </c>
      <c r="X138" s="45">
        <f t="shared" si="58"/>
        <v>371</v>
      </c>
      <c r="Y138" s="45">
        <f t="shared" si="58"/>
        <v>0</v>
      </c>
      <c r="Z138" s="67"/>
    </row>
    <row r="139" spans="1:26" s="108" customFormat="1" ht="30" customHeight="1" outlineLevel="1" x14ac:dyDescent="0.2">
      <c r="A139" s="49" t="s">
        <v>105</v>
      </c>
      <c r="B139" s="22">
        <v>4031</v>
      </c>
      <c r="C139" s="22">
        <v>5101</v>
      </c>
      <c r="D139" s="14">
        <f t="shared" si="55"/>
        <v>1.2654428181592656</v>
      </c>
      <c r="E139" s="88">
        <v>188</v>
      </c>
      <c r="F139" s="88">
        <v>112</v>
      </c>
      <c r="G139" s="88">
        <v>767</v>
      </c>
      <c r="H139" s="88">
        <v>359</v>
      </c>
      <c r="I139" s="88">
        <v>36</v>
      </c>
      <c r="J139" s="88">
        <v>143</v>
      </c>
      <c r="K139" s="88">
        <v>566</v>
      </c>
      <c r="L139" s="88">
        <v>767</v>
      </c>
      <c r="M139" s="88">
        <v>244.3</v>
      </c>
      <c r="N139" s="88">
        <v>23.3</v>
      </c>
      <c r="O139" s="88">
        <v>218.5</v>
      </c>
      <c r="P139" s="88">
        <v>301</v>
      </c>
      <c r="Q139" s="88">
        <v>13</v>
      </c>
      <c r="R139" s="88">
        <v>414</v>
      </c>
      <c r="S139" s="88">
        <v>156.5</v>
      </c>
      <c r="T139" s="88">
        <v>61</v>
      </c>
      <c r="U139" s="88">
        <v>83</v>
      </c>
      <c r="V139" s="88">
        <v>30</v>
      </c>
      <c r="W139" s="88">
        <v>233</v>
      </c>
      <c r="X139" s="88">
        <v>371</v>
      </c>
      <c r="Y139" s="88"/>
    </row>
    <row r="140" spans="1:26" s="11" customFormat="1" ht="27.75" customHeight="1" x14ac:dyDescent="0.2">
      <c r="A140" s="12" t="s">
        <v>176</v>
      </c>
      <c r="B140" s="30">
        <v>0.70699999999999996</v>
      </c>
      <c r="C140" s="164">
        <f>C139/C136</f>
        <v>0.98914097343416718</v>
      </c>
      <c r="D140" s="14">
        <f t="shared" si="55"/>
        <v>1.3990678549281008</v>
      </c>
      <c r="E140" s="32">
        <f>E139/E136</f>
        <v>1</v>
      </c>
      <c r="F140" s="32">
        <f t="shared" ref="F140:X140" si="59">F139/F136</f>
        <v>1</v>
      </c>
      <c r="G140" s="32">
        <f t="shared" si="59"/>
        <v>1</v>
      </c>
      <c r="H140" s="32">
        <f>H139/H136</f>
        <v>1.0257142857142858</v>
      </c>
      <c r="I140" s="32">
        <f t="shared" si="59"/>
        <v>0.67924528301886788</v>
      </c>
      <c r="J140" s="32">
        <f t="shared" si="59"/>
        <v>1</v>
      </c>
      <c r="K140" s="32">
        <f t="shared" si="59"/>
        <v>1.0366300366300367</v>
      </c>
      <c r="L140" s="32">
        <f t="shared" si="59"/>
        <v>1</v>
      </c>
      <c r="M140" s="32">
        <f>M139/M136</f>
        <v>1.0012295081967213</v>
      </c>
      <c r="N140" s="32">
        <f>N139/N138</f>
        <v>1</v>
      </c>
      <c r="O140" s="32">
        <f>O139/O136</f>
        <v>1</v>
      </c>
      <c r="P140" s="32">
        <f t="shared" si="59"/>
        <v>0.9555555555555556</v>
      </c>
      <c r="Q140" s="32">
        <f t="shared" si="59"/>
        <v>1</v>
      </c>
      <c r="R140" s="32">
        <f>R139/R138</f>
        <v>0.9928057553956835</v>
      </c>
      <c r="S140" s="32">
        <f>S139/S136</f>
        <v>1</v>
      </c>
      <c r="T140" s="32">
        <f t="shared" si="59"/>
        <v>1</v>
      </c>
      <c r="U140" s="32">
        <f t="shared" si="59"/>
        <v>1</v>
      </c>
      <c r="V140" s="32">
        <f t="shared" si="59"/>
        <v>0.73170731707317072</v>
      </c>
      <c r="W140" s="32">
        <f t="shared" si="59"/>
        <v>0.92094861660079053</v>
      </c>
      <c r="X140" s="32">
        <f t="shared" si="59"/>
        <v>1</v>
      </c>
      <c r="Y140" s="32"/>
    </row>
    <row r="141" spans="1:26" s="82" customFormat="1" ht="27.75" hidden="1" customHeight="1" x14ac:dyDescent="0.2">
      <c r="A141" s="80" t="s">
        <v>96</v>
      </c>
      <c r="B141" s="81"/>
      <c r="C141" s="18">
        <f t="shared" si="57"/>
        <v>0</v>
      </c>
      <c r="D141" s="14" t="e">
        <f t="shared" si="55"/>
        <v>#DIV/0!</v>
      </c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119"/>
    </row>
    <row r="142" spans="1:26" s="11" customFormat="1" ht="27.75" hidden="1" customHeight="1" x14ac:dyDescent="0.2">
      <c r="A142" s="12" t="s">
        <v>179</v>
      </c>
      <c r="B142" s="88"/>
      <c r="C142" s="18">
        <f t="shared" si="57"/>
        <v>0</v>
      </c>
      <c r="D142" s="14" t="e">
        <f t="shared" si="55"/>
        <v>#DIV/0!</v>
      </c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</row>
    <row r="143" spans="1:26" s="108" customFormat="1" ht="30" customHeight="1" x14ac:dyDescent="0.2">
      <c r="A143" s="29" t="s">
        <v>106</v>
      </c>
      <c r="B143" s="22">
        <v>99685</v>
      </c>
      <c r="C143" s="22">
        <f>SUM(E143:Y143)</f>
        <v>116125</v>
      </c>
      <c r="D143" s="14">
        <f t="shared" si="55"/>
        <v>1.1649194964137031</v>
      </c>
      <c r="E143" s="88">
        <v>3639</v>
      </c>
      <c r="F143" s="88">
        <v>2128</v>
      </c>
      <c r="G143" s="88">
        <v>17257</v>
      </c>
      <c r="H143" s="88">
        <v>6786</v>
      </c>
      <c r="I143" s="88">
        <v>772</v>
      </c>
      <c r="J143" s="88">
        <v>3567</v>
      </c>
      <c r="K143" s="166">
        <v>12498</v>
      </c>
      <c r="L143" s="88">
        <v>21735</v>
      </c>
      <c r="M143" s="88">
        <v>5725</v>
      </c>
      <c r="N143" s="88">
        <v>492</v>
      </c>
      <c r="O143" s="88">
        <v>4427</v>
      </c>
      <c r="P143" s="88">
        <v>6175</v>
      </c>
      <c r="Q143" s="88">
        <v>371</v>
      </c>
      <c r="R143" s="166">
        <v>5582</v>
      </c>
      <c r="S143" s="88">
        <v>3527</v>
      </c>
      <c r="T143" s="88">
        <v>1452</v>
      </c>
      <c r="U143" s="88">
        <v>1660</v>
      </c>
      <c r="V143" s="88">
        <v>341</v>
      </c>
      <c r="W143" s="88">
        <v>6769</v>
      </c>
      <c r="X143" s="88">
        <v>11222</v>
      </c>
      <c r="Y143" s="88"/>
    </row>
    <row r="144" spans="1:26" s="11" customFormat="1" ht="31.15" hidden="1" customHeight="1" x14ac:dyDescent="0.2">
      <c r="A144" s="12" t="s">
        <v>52</v>
      </c>
      <c r="B144" s="165" t="e">
        <f>B143/B142</f>
        <v>#DIV/0!</v>
      </c>
      <c r="C144" s="22" t="e">
        <f t="shared" si="57"/>
        <v>#DIV/0!</v>
      </c>
      <c r="D144" s="14" t="e">
        <f t="shared" si="55"/>
        <v>#DIV/0!</v>
      </c>
      <c r="E144" s="27" t="e">
        <f t="shared" ref="E144:Y144" si="60">E143/E142</f>
        <v>#DIV/0!</v>
      </c>
      <c r="F144" s="27" t="e">
        <f t="shared" si="60"/>
        <v>#DIV/0!</v>
      </c>
      <c r="G144" s="88" t="e">
        <f t="shared" si="60"/>
        <v>#DIV/0!</v>
      </c>
      <c r="H144" s="88" t="e">
        <f t="shared" si="60"/>
        <v>#DIV/0!</v>
      </c>
      <c r="I144" s="88" t="e">
        <f t="shared" si="60"/>
        <v>#DIV/0!</v>
      </c>
      <c r="J144" s="88" t="e">
        <f t="shared" si="60"/>
        <v>#DIV/0!</v>
      </c>
      <c r="K144" s="88" t="e">
        <f t="shared" si="60"/>
        <v>#DIV/0!</v>
      </c>
      <c r="L144" s="88" t="e">
        <f t="shared" si="60"/>
        <v>#DIV/0!</v>
      </c>
      <c r="M144" s="88" t="e">
        <f t="shared" si="60"/>
        <v>#DIV/0!</v>
      </c>
      <c r="N144" s="88" t="e">
        <f t="shared" si="60"/>
        <v>#DIV/0!</v>
      </c>
      <c r="O144" s="88" t="e">
        <f t="shared" si="60"/>
        <v>#DIV/0!</v>
      </c>
      <c r="P144" s="88" t="e">
        <f t="shared" si="60"/>
        <v>#DIV/0!</v>
      </c>
      <c r="Q144" s="88" t="e">
        <f t="shared" si="60"/>
        <v>#DIV/0!</v>
      </c>
      <c r="R144" s="88" t="e">
        <f t="shared" si="60"/>
        <v>#DIV/0!</v>
      </c>
      <c r="S144" s="88" t="e">
        <f t="shared" si="60"/>
        <v>#DIV/0!</v>
      </c>
      <c r="T144" s="88" t="e">
        <f t="shared" si="60"/>
        <v>#DIV/0!</v>
      </c>
      <c r="U144" s="88" t="e">
        <f t="shared" si="60"/>
        <v>#DIV/0!</v>
      </c>
      <c r="V144" s="88" t="e">
        <f t="shared" si="60"/>
        <v>#DIV/0!</v>
      </c>
      <c r="W144" s="88" t="e">
        <f t="shared" si="60"/>
        <v>#DIV/0!</v>
      </c>
      <c r="X144" s="88" t="e">
        <f t="shared" si="60"/>
        <v>#DIV/0!</v>
      </c>
      <c r="Y144" s="88" t="e">
        <f t="shared" si="60"/>
        <v>#DIV/0!</v>
      </c>
    </row>
    <row r="145" spans="1:26" s="11" customFormat="1" ht="30" customHeight="1" x14ac:dyDescent="0.2">
      <c r="A145" s="29" t="s">
        <v>98</v>
      </c>
      <c r="B145" s="18">
        <v>247.3</v>
      </c>
      <c r="C145" s="18">
        <f>C143/C139*10</f>
        <v>227.65144089394238</v>
      </c>
      <c r="D145" s="14">
        <f t="shared" si="55"/>
        <v>0.92054767850360841</v>
      </c>
      <c r="E145" s="112">
        <f t="shared" ref="E145" si="61">E143/E139*10</f>
        <v>193.56382978723403</v>
      </c>
      <c r="F145" s="112">
        <f>F143/F139*10</f>
        <v>190</v>
      </c>
      <c r="G145" s="112">
        <f>G143/G139*10</f>
        <v>224.99348109517601</v>
      </c>
      <c r="H145" s="112">
        <f t="shared" ref="H145:Q145" si="62">H143/H139*10</f>
        <v>189.02506963788301</v>
      </c>
      <c r="I145" s="112">
        <f t="shared" si="62"/>
        <v>214.44444444444443</v>
      </c>
      <c r="J145" s="112">
        <f t="shared" si="62"/>
        <v>249.44055944055944</v>
      </c>
      <c r="K145" s="112">
        <f t="shared" si="62"/>
        <v>220.81272084805653</v>
      </c>
      <c r="L145" s="112">
        <f t="shared" si="62"/>
        <v>283.37679269882659</v>
      </c>
      <c r="M145" s="112">
        <f t="shared" si="62"/>
        <v>234.34302087597217</v>
      </c>
      <c r="N145" s="112">
        <f t="shared" si="62"/>
        <v>211.15879828326177</v>
      </c>
      <c r="O145" s="112">
        <f t="shared" si="62"/>
        <v>202.60869565217391</v>
      </c>
      <c r="P145" s="112">
        <f t="shared" si="62"/>
        <v>205.14950166112956</v>
      </c>
      <c r="Q145" s="112">
        <f t="shared" si="62"/>
        <v>285.38461538461542</v>
      </c>
      <c r="R145" s="112">
        <f>R143/R139*10</f>
        <v>134.83091787439614</v>
      </c>
      <c r="S145" s="112">
        <f>S143/S139*10</f>
        <v>225.36741214057508</v>
      </c>
      <c r="T145" s="112">
        <f>T143/T139*10</f>
        <v>238.03278688524588</v>
      </c>
      <c r="U145" s="112">
        <f>U143/U139*10</f>
        <v>200</v>
      </c>
      <c r="V145" s="112">
        <f>V143/V139*10</f>
        <v>113.66666666666667</v>
      </c>
      <c r="W145" s="112">
        <f t="shared" ref="W145" si="63">W143/W139*10</f>
        <v>290.51502145922746</v>
      </c>
      <c r="X145" s="112">
        <f>X143/X139*10</f>
        <v>302.47978436657684</v>
      </c>
      <c r="Y145" s="112"/>
    </row>
    <row r="146" spans="1:26" s="11" customFormat="1" ht="30" hidden="1" customHeight="1" outlineLevel="1" x14ac:dyDescent="0.2">
      <c r="A146" s="10" t="s">
        <v>107</v>
      </c>
      <c r="B146" s="7">
        <v>962</v>
      </c>
      <c r="C146" s="18">
        <v>874</v>
      </c>
      <c r="D146" s="14">
        <f t="shared" si="55"/>
        <v>0.90852390852390852</v>
      </c>
      <c r="E146" s="45">
        <v>25</v>
      </c>
      <c r="F146" s="45">
        <v>68</v>
      </c>
      <c r="G146" s="88">
        <v>115</v>
      </c>
      <c r="H146" s="88">
        <v>0.5</v>
      </c>
      <c r="I146" s="88">
        <v>11</v>
      </c>
      <c r="J146" s="88">
        <v>10</v>
      </c>
      <c r="K146" s="88">
        <v>126</v>
      </c>
      <c r="L146" s="88">
        <v>53</v>
      </c>
      <c r="M146" s="88">
        <v>50</v>
      </c>
      <c r="N146" s="88">
        <v>4</v>
      </c>
      <c r="O146" s="88">
        <v>54</v>
      </c>
      <c r="P146" s="88">
        <v>103</v>
      </c>
      <c r="Q146" s="88"/>
      <c r="R146" s="88">
        <v>0.6</v>
      </c>
      <c r="S146" s="88">
        <v>31</v>
      </c>
      <c r="T146" s="88">
        <v>9</v>
      </c>
      <c r="U146" s="88"/>
      <c r="V146" s="88"/>
      <c r="W146" s="88">
        <v>95</v>
      </c>
      <c r="X146" s="88">
        <v>95</v>
      </c>
      <c r="Y146" s="88">
        <v>1</v>
      </c>
    </row>
    <row r="147" spans="1:26" s="11" customFormat="1" ht="30" hidden="1" customHeight="1" x14ac:dyDescent="0.2">
      <c r="A147" s="10" t="s">
        <v>108</v>
      </c>
      <c r="B147" s="51"/>
      <c r="C147" s="18">
        <f t="shared" si="57"/>
        <v>0</v>
      </c>
      <c r="D147" s="14"/>
      <c r="E147" s="52"/>
      <c r="F147" s="52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</row>
    <row r="148" spans="1:26" s="11" customFormat="1" ht="30" hidden="1" customHeight="1" x14ac:dyDescent="0.2">
      <c r="A148" s="10" t="s">
        <v>89</v>
      </c>
      <c r="B148" s="51"/>
      <c r="C148" s="18">
        <f t="shared" si="57"/>
        <v>0</v>
      </c>
      <c r="D148" s="14"/>
      <c r="E148" s="52"/>
      <c r="F148" s="52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</row>
    <row r="149" spans="1:26" s="11" customFormat="1" ht="30" hidden="1" customHeight="1" outlineLevel="1" x14ac:dyDescent="0.2">
      <c r="A149" s="10" t="s">
        <v>109</v>
      </c>
      <c r="B149" s="50">
        <f>B146</f>
        <v>962</v>
      </c>
      <c r="C149" s="18">
        <f>C146</f>
        <v>874</v>
      </c>
      <c r="D149" s="14">
        <f t="shared" si="55"/>
        <v>0.90852390852390852</v>
      </c>
      <c r="E149" s="45">
        <f>E146</f>
        <v>25</v>
      </c>
      <c r="F149" s="45">
        <f t="shared" ref="F149:Y149" si="64">F146</f>
        <v>68</v>
      </c>
      <c r="G149" s="45">
        <f t="shared" si="64"/>
        <v>115</v>
      </c>
      <c r="H149" s="45">
        <f t="shared" si="64"/>
        <v>0.5</v>
      </c>
      <c r="I149" s="45">
        <f t="shared" si="64"/>
        <v>11</v>
      </c>
      <c r="J149" s="45">
        <f t="shared" si="64"/>
        <v>10</v>
      </c>
      <c r="K149" s="45">
        <f t="shared" si="64"/>
        <v>126</v>
      </c>
      <c r="L149" s="45">
        <f t="shared" si="64"/>
        <v>53</v>
      </c>
      <c r="M149" s="45">
        <f t="shared" si="64"/>
        <v>50</v>
      </c>
      <c r="N149" s="45">
        <f t="shared" si="64"/>
        <v>4</v>
      </c>
      <c r="O149" s="45">
        <v>35</v>
      </c>
      <c r="P149" s="45">
        <f t="shared" si="64"/>
        <v>103</v>
      </c>
      <c r="Q149" s="45">
        <f t="shared" si="64"/>
        <v>0</v>
      </c>
      <c r="R149" s="45">
        <f>R146</f>
        <v>0.6</v>
      </c>
      <c r="S149" s="45">
        <f t="shared" si="64"/>
        <v>31</v>
      </c>
      <c r="T149" s="45">
        <f t="shared" si="64"/>
        <v>9</v>
      </c>
      <c r="U149" s="45">
        <f t="shared" si="64"/>
        <v>0</v>
      </c>
      <c r="V149" s="45">
        <v>1.1000000000000001</v>
      </c>
      <c r="W149" s="45">
        <f t="shared" si="64"/>
        <v>95</v>
      </c>
      <c r="X149" s="45">
        <f t="shared" si="64"/>
        <v>95</v>
      </c>
      <c r="Y149" s="45">
        <f t="shared" si="64"/>
        <v>1</v>
      </c>
    </row>
    <row r="150" spans="1:26" s="11" customFormat="1" ht="30" customHeight="1" outlineLevel="1" x14ac:dyDescent="0.2">
      <c r="A150" s="49" t="s">
        <v>167</v>
      </c>
      <c r="B150" s="22">
        <v>513</v>
      </c>
      <c r="C150" s="22">
        <f>SUM(E150:Y150)</f>
        <v>658.80000000000007</v>
      </c>
      <c r="D150" s="14">
        <f t="shared" si="55"/>
        <v>1.2842105263157897</v>
      </c>
      <c r="E150" s="88">
        <v>25</v>
      </c>
      <c r="F150" s="88">
        <v>35</v>
      </c>
      <c r="G150" s="88">
        <v>114</v>
      </c>
      <c r="H150" s="88"/>
      <c r="I150" s="88">
        <v>11.3</v>
      </c>
      <c r="J150" s="88">
        <v>10</v>
      </c>
      <c r="K150" s="88">
        <v>92</v>
      </c>
      <c r="L150" s="88">
        <v>53</v>
      </c>
      <c r="M150" s="88">
        <v>31</v>
      </c>
      <c r="N150" s="88">
        <v>4</v>
      </c>
      <c r="O150" s="88">
        <v>35.5</v>
      </c>
      <c r="P150" s="88">
        <v>85</v>
      </c>
      <c r="Q150" s="88"/>
      <c r="R150" s="88">
        <v>0.6</v>
      </c>
      <c r="S150" s="88">
        <v>19</v>
      </c>
      <c r="T150" s="88">
        <v>9.3000000000000007</v>
      </c>
      <c r="U150" s="88"/>
      <c r="V150" s="88">
        <v>1.1000000000000001</v>
      </c>
      <c r="W150" s="88">
        <v>30</v>
      </c>
      <c r="X150" s="88">
        <v>102</v>
      </c>
      <c r="Y150" s="88">
        <v>1</v>
      </c>
    </row>
    <row r="151" spans="1:26" s="11" customFormat="1" ht="30" customHeight="1" x14ac:dyDescent="0.2">
      <c r="A151" s="12" t="s">
        <v>176</v>
      </c>
      <c r="B151" s="30">
        <v>0.53300000000000003</v>
      </c>
      <c r="C151" s="164">
        <f>C150/C149</f>
        <v>0.75377574370709388</v>
      </c>
      <c r="D151" s="14">
        <f t="shared" si="55"/>
        <v>1.4142134028275681</v>
      </c>
      <c r="E151" s="27">
        <f>E150/E149</f>
        <v>1</v>
      </c>
      <c r="F151" s="27">
        <f t="shared" ref="F151:Y151" si="65">F150/F149</f>
        <v>0.51470588235294112</v>
      </c>
      <c r="G151" s="27">
        <f t="shared" si="65"/>
        <v>0.99130434782608701</v>
      </c>
      <c r="H151" s="27"/>
      <c r="I151" s="27">
        <f t="shared" si="65"/>
        <v>1.0272727272727273</v>
      </c>
      <c r="J151" s="27">
        <f t="shared" si="65"/>
        <v>1</v>
      </c>
      <c r="K151" s="27">
        <f t="shared" si="65"/>
        <v>0.73015873015873012</v>
      </c>
      <c r="L151" s="27">
        <f t="shared" si="65"/>
        <v>1</v>
      </c>
      <c r="M151" s="27">
        <f t="shared" si="65"/>
        <v>0.62</v>
      </c>
      <c r="N151" s="27">
        <f t="shared" si="65"/>
        <v>1</v>
      </c>
      <c r="O151" s="27">
        <f t="shared" si="65"/>
        <v>1.0142857142857142</v>
      </c>
      <c r="P151" s="27">
        <f t="shared" si="65"/>
        <v>0.82524271844660191</v>
      </c>
      <c r="Q151" s="27"/>
      <c r="R151" s="27">
        <f t="shared" si="65"/>
        <v>1</v>
      </c>
      <c r="S151" s="27">
        <f t="shared" si="65"/>
        <v>0.61290322580645162</v>
      </c>
      <c r="T151" s="27">
        <f t="shared" si="65"/>
        <v>1.0333333333333334</v>
      </c>
      <c r="U151" s="27"/>
      <c r="V151" s="27">
        <f>V150/V149</f>
        <v>1</v>
      </c>
      <c r="W151" s="27">
        <f t="shared" si="65"/>
        <v>0.31578947368421051</v>
      </c>
      <c r="X151" s="27">
        <f t="shared" si="65"/>
        <v>1.0736842105263158</v>
      </c>
      <c r="Y151" s="27">
        <f t="shared" si="65"/>
        <v>1</v>
      </c>
    </row>
    <row r="152" spans="1:26" s="11" customFormat="1" ht="30.75" hidden="1" customHeight="1" x14ac:dyDescent="0.2">
      <c r="A152" s="12" t="s">
        <v>180</v>
      </c>
      <c r="B152" s="88"/>
      <c r="C152" s="22">
        <f t="shared" si="57"/>
        <v>0</v>
      </c>
      <c r="D152" s="14" t="e">
        <f t="shared" si="55"/>
        <v>#DIV/0!</v>
      </c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</row>
    <row r="153" spans="1:26" s="11" customFormat="1" ht="30" customHeight="1" x14ac:dyDescent="0.2">
      <c r="A153" s="29" t="s">
        <v>110</v>
      </c>
      <c r="B153" s="22">
        <v>17648</v>
      </c>
      <c r="C153" s="22">
        <f t="shared" si="57"/>
        <v>21161.7</v>
      </c>
      <c r="D153" s="14">
        <f t="shared" si="55"/>
        <v>1.1990990480507706</v>
      </c>
      <c r="E153" s="88">
        <v>693</v>
      </c>
      <c r="F153" s="88">
        <v>1225</v>
      </c>
      <c r="G153" s="88">
        <v>2542</v>
      </c>
      <c r="H153" s="88"/>
      <c r="I153" s="88">
        <v>100</v>
      </c>
      <c r="J153" s="88">
        <v>320</v>
      </c>
      <c r="K153" s="88">
        <v>6042</v>
      </c>
      <c r="L153" s="88">
        <v>2025</v>
      </c>
      <c r="M153" s="88">
        <v>912</v>
      </c>
      <c r="N153" s="88">
        <v>7</v>
      </c>
      <c r="O153" s="88">
        <v>674</v>
      </c>
      <c r="P153" s="88">
        <v>2896</v>
      </c>
      <c r="Q153" s="88"/>
      <c r="R153" s="88">
        <v>3.7</v>
      </c>
      <c r="S153" s="88">
        <v>662</v>
      </c>
      <c r="T153" s="88">
        <v>420</v>
      </c>
      <c r="U153" s="88"/>
      <c r="V153" s="88">
        <v>5</v>
      </c>
      <c r="W153" s="88">
        <v>1230</v>
      </c>
      <c r="X153" s="88">
        <v>1395</v>
      </c>
      <c r="Y153" s="88">
        <v>10</v>
      </c>
    </row>
    <row r="154" spans="1:26" s="11" customFormat="1" ht="30" hidden="1" customHeight="1" x14ac:dyDescent="0.2">
      <c r="A154" s="12" t="s">
        <v>52</v>
      </c>
      <c r="B154" s="87" t="e">
        <f>B153/B152</f>
        <v>#DIV/0!</v>
      </c>
      <c r="C154" s="18" t="e">
        <f t="shared" si="57"/>
        <v>#DIV/0!</v>
      </c>
      <c r="D154" s="14" t="e">
        <f t="shared" si="55"/>
        <v>#DIV/0!</v>
      </c>
      <c r="E154" s="87"/>
      <c r="F154" s="87"/>
      <c r="G154" s="87"/>
      <c r="H154" s="87"/>
      <c r="I154" s="87"/>
      <c r="J154" s="87"/>
      <c r="K154" s="87"/>
      <c r="L154" s="87"/>
      <c r="M154" s="87" t="e">
        <f t="shared" ref="M154" si="66">M153/M152</f>
        <v>#DIV/0!</v>
      </c>
      <c r="N154" s="87"/>
      <c r="O154" s="87" t="e">
        <f>O153/O152</f>
        <v>#DIV/0!</v>
      </c>
      <c r="P154" s="88"/>
      <c r="Q154" s="87"/>
      <c r="R154" s="87" t="e">
        <f>R153/R152</f>
        <v>#DIV/0!</v>
      </c>
      <c r="S154" s="87" t="e">
        <f>S153/S152</f>
        <v>#DIV/0!</v>
      </c>
      <c r="T154" s="87" t="e">
        <f>T153/T152</f>
        <v>#DIV/0!</v>
      </c>
      <c r="U154" s="87" t="e">
        <f>U153/U152</f>
        <v>#DIV/0!</v>
      </c>
      <c r="V154" s="87"/>
      <c r="W154" s="87" t="e">
        <f>W153/W152</f>
        <v>#DIV/0!</v>
      </c>
      <c r="X154" s="87"/>
      <c r="Y154" s="87" t="e">
        <f>Y153/Y152</f>
        <v>#DIV/0!</v>
      </c>
    </row>
    <row r="155" spans="1:26" s="11" customFormat="1" ht="30" customHeight="1" x14ac:dyDescent="0.2">
      <c r="A155" s="29" t="s">
        <v>98</v>
      </c>
      <c r="B155" s="53">
        <v>344.7</v>
      </c>
      <c r="C155" s="18">
        <f>C153/C150*10</f>
        <v>321.21584699453547</v>
      </c>
      <c r="D155" s="14">
        <f t="shared" si="55"/>
        <v>0.93187074846108353</v>
      </c>
      <c r="E155" s="52">
        <f>E153/E150*10</f>
        <v>277.2</v>
      </c>
      <c r="F155" s="52">
        <f t="shared" ref="F155:K155" si="67">F153/F150*10</f>
        <v>350</v>
      </c>
      <c r="G155" s="52">
        <f t="shared" si="67"/>
        <v>222.98245614035091</v>
      </c>
      <c r="H155" s="52"/>
      <c r="I155" s="52">
        <f t="shared" si="67"/>
        <v>88.495575221238937</v>
      </c>
      <c r="J155" s="52">
        <f t="shared" si="67"/>
        <v>320</v>
      </c>
      <c r="K155" s="52">
        <f t="shared" si="67"/>
        <v>656.73913043478262</v>
      </c>
      <c r="L155" s="52">
        <f>L153/L150*10</f>
        <v>382.07547169811323</v>
      </c>
      <c r="M155" s="52">
        <f>M153/M150*10</f>
        <v>294.19354838709677</v>
      </c>
      <c r="N155" s="52">
        <f>N153/N150*10</f>
        <v>17.5</v>
      </c>
      <c r="O155" s="52">
        <f t="shared" ref="O155:P155" si="68">O153/O150*10</f>
        <v>189.85915492957747</v>
      </c>
      <c r="P155" s="52">
        <f t="shared" si="68"/>
        <v>340.70588235294116</v>
      </c>
      <c r="Q155" s="52"/>
      <c r="R155" s="52">
        <f>R153/R150*10</f>
        <v>61.666666666666671</v>
      </c>
      <c r="S155" s="52">
        <f>S153/S150*10</f>
        <v>348.42105263157896</v>
      </c>
      <c r="T155" s="52">
        <f>T153/T150*10</f>
        <v>451.61290322580641</v>
      </c>
      <c r="U155" s="52"/>
      <c r="V155" s="52">
        <f>V153/V150*10</f>
        <v>45.454545454545453</v>
      </c>
      <c r="W155" s="52">
        <f>W153/W150*10</f>
        <v>410</v>
      </c>
      <c r="X155" s="52">
        <f>X153/X150*10</f>
        <v>136.76470588235293</v>
      </c>
      <c r="Y155" s="52">
        <f t="shared" ref="Y155" si="69">Y153/Y150*10</f>
        <v>100</v>
      </c>
      <c r="Z155" s="52"/>
    </row>
    <row r="156" spans="1:26" s="11" customFormat="1" ht="30" hidden="1" customHeight="1" x14ac:dyDescent="0.2">
      <c r="A156" s="80" t="s">
        <v>96</v>
      </c>
      <c r="B156" s="81">
        <f>B149-B150</f>
        <v>449</v>
      </c>
      <c r="C156" s="18">
        <f t="shared" si="57"/>
        <v>174.4</v>
      </c>
      <c r="D156" s="14">
        <f t="shared" si="55"/>
        <v>0.38841870824053454</v>
      </c>
      <c r="E156" s="115">
        <f>E149-E150</f>
        <v>0</v>
      </c>
      <c r="F156" s="115">
        <f t="shared" ref="F156:Y156" si="70">F149-F150</f>
        <v>33</v>
      </c>
      <c r="G156" s="115">
        <f>G149-G150</f>
        <v>1</v>
      </c>
      <c r="H156" s="115">
        <f>H149-H150</f>
        <v>0.5</v>
      </c>
      <c r="I156" s="115">
        <f t="shared" si="70"/>
        <v>-0.30000000000000071</v>
      </c>
      <c r="J156" s="115">
        <f t="shared" si="70"/>
        <v>0</v>
      </c>
      <c r="K156" s="115">
        <f t="shared" si="70"/>
        <v>34</v>
      </c>
      <c r="L156" s="115">
        <f t="shared" si="70"/>
        <v>0</v>
      </c>
      <c r="M156" s="115">
        <f t="shared" si="70"/>
        <v>19</v>
      </c>
      <c r="N156" s="115">
        <f t="shared" si="70"/>
        <v>0</v>
      </c>
      <c r="O156" s="115">
        <f t="shared" si="70"/>
        <v>-0.5</v>
      </c>
      <c r="P156" s="115">
        <f t="shared" si="70"/>
        <v>18</v>
      </c>
      <c r="Q156" s="115">
        <f t="shared" si="70"/>
        <v>0</v>
      </c>
      <c r="R156" s="115">
        <f t="shared" si="70"/>
        <v>0</v>
      </c>
      <c r="S156" s="115">
        <f t="shared" si="70"/>
        <v>12</v>
      </c>
      <c r="T156" s="115">
        <f t="shared" si="70"/>
        <v>-0.30000000000000071</v>
      </c>
      <c r="U156" s="115">
        <f t="shared" si="70"/>
        <v>0</v>
      </c>
      <c r="V156" s="115">
        <f t="shared" si="70"/>
        <v>0</v>
      </c>
      <c r="W156" s="115">
        <f t="shared" si="70"/>
        <v>65</v>
      </c>
      <c r="X156" s="115">
        <f t="shared" si="70"/>
        <v>-7</v>
      </c>
      <c r="Y156" s="115">
        <f t="shared" si="70"/>
        <v>0</v>
      </c>
      <c r="Z156" s="121"/>
    </row>
    <row r="157" spans="1:26" s="11" customFormat="1" ht="30" hidden="1" customHeight="1" outlineLevel="1" x14ac:dyDescent="0.2">
      <c r="A157" s="49" t="s">
        <v>168</v>
      </c>
      <c r="B157" s="22">
        <v>416</v>
      </c>
      <c r="C157" s="22">
        <f>SUM(E157:Y157)</f>
        <v>656.4</v>
      </c>
      <c r="D157" s="14">
        <f t="shared" si="55"/>
        <v>1.5778846153846153</v>
      </c>
      <c r="E157" s="34"/>
      <c r="F157" s="33"/>
      <c r="G157" s="51">
        <v>580</v>
      </c>
      <c r="H157" s="33"/>
      <c r="I157" s="33"/>
      <c r="J157" s="33">
        <v>10</v>
      </c>
      <c r="K157" s="33"/>
      <c r="L157" s="33"/>
      <c r="M157" s="33"/>
      <c r="N157" s="33"/>
      <c r="O157" s="33"/>
      <c r="P157" s="33"/>
      <c r="Q157" s="33"/>
      <c r="R157" s="33"/>
      <c r="S157" s="54"/>
      <c r="T157" s="33"/>
      <c r="U157" s="33">
        <v>17</v>
      </c>
      <c r="V157" s="33"/>
      <c r="W157" s="33"/>
      <c r="X157" s="43">
        <v>44.4</v>
      </c>
      <c r="Y157" s="33">
        <v>5</v>
      </c>
    </row>
    <row r="158" spans="1:26" s="11" customFormat="1" ht="30" hidden="1" customHeight="1" x14ac:dyDescent="0.2">
      <c r="A158" s="29" t="s">
        <v>169</v>
      </c>
      <c r="B158" s="22">
        <v>4180</v>
      </c>
      <c r="C158" s="22">
        <f t="shared" ref="C158:C192" si="71">SUM(E158:Y158)</f>
        <v>7790</v>
      </c>
      <c r="D158" s="14">
        <f t="shared" si="55"/>
        <v>1.8636363636363635</v>
      </c>
      <c r="E158" s="34"/>
      <c r="F158" s="33"/>
      <c r="G158" s="33">
        <v>7021</v>
      </c>
      <c r="H158" s="33"/>
      <c r="I158" s="33"/>
      <c r="J158" s="33">
        <v>80</v>
      </c>
      <c r="K158" s="33"/>
      <c r="L158" s="33"/>
      <c r="M158" s="33"/>
      <c r="N158" s="33"/>
      <c r="O158" s="33"/>
      <c r="P158" s="33"/>
      <c r="Q158" s="33"/>
      <c r="R158" s="33"/>
      <c r="S158" s="54"/>
      <c r="T158" s="33"/>
      <c r="U158" s="33">
        <v>161</v>
      </c>
      <c r="V158" s="33"/>
      <c r="W158" s="33"/>
      <c r="X158" s="33">
        <v>508</v>
      </c>
      <c r="Y158" s="33">
        <v>20</v>
      </c>
    </row>
    <row r="159" spans="1:26" s="11" customFormat="1" ht="30" hidden="1" customHeight="1" x14ac:dyDescent="0.2">
      <c r="A159" s="29" t="s">
        <v>98</v>
      </c>
      <c r="B159" s="53">
        <f>B158/B157*10</f>
        <v>100.48076923076923</v>
      </c>
      <c r="C159" s="18">
        <f>C158/C157*10</f>
        <v>118.67763558805606</v>
      </c>
      <c r="D159" s="14">
        <f t="shared" si="55"/>
        <v>1.1810980001107971</v>
      </c>
      <c r="E159" s="34"/>
      <c r="F159" s="52"/>
      <c r="G159" s="52">
        <f>G158/G157*10</f>
        <v>121.05172413793105</v>
      </c>
      <c r="H159" s="52"/>
      <c r="I159" s="52"/>
      <c r="J159" s="52">
        <f>J158/J157*10</f>
        <v>80</v>
      </c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>
        <f>U158/U157*10</f>
        <v>94.705882352941174</v>
      </c>
      <c r="V159" s="52"/>
      <c r="W159" s="52"/>
      <c r="X159" s="52">
        <f>X158/X157*10</f>
        <v>114.41441441441441</v>
      </c>
      <c r="Y159" s="172">
        <f>Y158/Y157*10</f>
        <v>40</v>
      </c>
    </row>
    <row r="160" spans="1:26" s="11" customFormat="1" ht="30" hidden="1" customHeight="1" x14ac:dyDescent="0.2">
      <c r="A160" s="10" t="s">
        <v>214</v>
      </c>
      <c r="B160" s="53">
        <v>36450</v>
      </c>
      <c r="C160" s="18">
        <v>34954</v>
      </c>
      <c r="D160" s="14"/>
      <c r="E160" s="51">
        <v>3136</v>
      </c>
      <c r="F160" s="51">
        <v>1250</v>
      </c>
      <c r="G160" s="51">
        <v>1568</v>
      </c>
      <c r="H160" s="51">
        <v>1956</v>
      </c>
      <c r="I160" s="51">
        <v>1010</v>
      </c>
      <c r="J160" s="51">
        <v>5071</v>
      </c>
      <c r="K160" s="51">
        <v>806</v>
      </c>
      <c r="L160" s="51">
        <v>1232</v>
      </c>
      <c r="M160" s="51">
        <v>1589</v>
      </c>
      <c r="N160" s="51">
        <v>671</v>
      </c>
      <c r="O160" s="51"/>
      <c r="P160" s="51">
        <v>733</v>
      </c>
      <c r="Q160" s="51">
        <v>4000</v>
      </c>
      <c r="R160" s="51">
        <v>836</v>
      </c>
      <c r="S160" s="51">
        <v>1926</v>
      </c>
      <c r="T160" s="51">
        <v>2608</v>
      </c>
      <c r="U160" s="51">
        <v>2550</v>
      </c>
      <c r="V160" s="51">
        <v>249</v>
      </c>
      <c r="W160" s="51">
        <v>1228</v>
      </c>
      <c r="X160" s="51">
        <v>1567</v>
      </c>
      <c r="Y160" s="51">
        <v>368</v>
      </c>
    </row>
    <row r="161" spans="1:26" s="11" customFormat="1" ht="30" hidden="1" customHeight="1" x14ac:dyDescent="0.2">
      <c r="A161" s="10" t="s">
        <v>89</v>
      </c>
      <c r="B161" s="53"/>
      <c r="C161" s="18">
        <f t="shared" si="71"/>
        <v>1528</v>
      </c>
      <c r="D161" s="14"/>
      <c r="E161" s="34"/>
      <c r="F161" s="52"/>
      <c r="G161" s="52"/>
      <c r="H161" s="52">
        <v>100</v>
      </c>
      <c r="I161" s="52"/>
      <c r="J161" s="52"/>
      <c r="K161" s="52"/>
      <c r="L161" s="52"/>
      <c r="M161" s="52"/>
      <c r="N161" s="52"/>
      <c r="O161" s="52"/>
      <c r="P161" s="52"/>
      <c r="Q161" s="52">
        <f>530+890</f>
        <v>1420</v>
      </c>
      <c r="R161" s="52"/>
      <c r="S161" s="52"/>
      <c r="T161" s="52">
        <v>8</v>
      </c>
      <c r="U161" s="52"/>
      <c r="V161" s="52"/>
      <c r="W161" s="52"/>
      <c r="X161" s="52"/>
      <c r="Y161" s="52"/>
    </row>
    <row r="162" spans="1:26" s="11" customFormat="1" ht="30" hidden="1" customHeight="1" x14ac:dyDescent="0.2">
      <c r="A162" s="10" t="s">
        <v>204</v>
      </c>
      <c r="B162" s="53"/>
      <c r="C162" s="18">
        <f t="shared" si="71"/>
        <v>2450</v>
      </c>
      <c r="D162" s="14"/>
      <c r="E162" s="34"/>
      <c r="F162" s="52"/>
      <c r="G162" s="52"/>
      <c r="H162" s="52"/>
      <c r="I162" s="52"/>
      <c r="J162" s="52"/>
      <c r="K162" s="52">
        <v>170</v>
      </c>
      <c r="L162" s="52">
        <v>195</v>
      </c>
      <c r="M162" s="52"/>
      <c r="N162" s="52">
        <v>20</v>
      </c>
      <c r="O162" s="52"/>
      <c r="P162" s="52"/>
      <c r="Q162" s="52"/>
      <c r="R162" s="52">
        <v>218</v>
      </c>
      <c r="S162" s="52"/>
      <c r="T162" s="51">
        <v>1410</v>
      </c>
      <c r="U162" s="52"/>
      <c r="V162" s="52">
        <v>200</v>
      </c>
      <c r="W162" s="52">
        <f>42+79+35</f>
        <v>156</v>
      </c>
      <c r="X162" s="52"/>
      <c r="Y162" s="52">
        <f>50+31</f>
        <v>81</v>
      </c>
    </row>
    <row r="163" spans="1:26" s="11" customFormat="1" ht="30" hidden="1" customHeight="1" x14ac:dyDescent="0.2">
      <c r="A163" s="10" t="s">
        <v>217</v>
      </c>
      <c r="B163" s="53">
        <v>36450</v>
      </c>
      <c r="C163" s="18">
        <v>34954</v>
      </c>
      <c r="D163" s="14">
        <f t="shared" si="55"/>
        <v>0.95895747599451309</v>
      </c>
      <c r="E163" s="51">
        <f>E160</f>
        <v>3136</v>
      </c>
      <c r="F163" s="51">
        <f>F160</f>
        <v>1250</v>
      </c>
      <c r="G163" s="51">
        <f>G160-490</f>
        <v>1078</v>
      </c>
      <c r="H163" s="24">
        <f>H160-H161</f>
        <v>1856</v>
      </c>
      <c r="I163" s="24">
        <f t="shared" ref="I163:X163" si="72">I160</f>
        <v>1010</v>
      </c>
      <c r="J163" s="24">
        <f t="shared" si="72"/>
        <v>5071</v>
      </c>
      <c r="K163" s="51">
        <f>K160-K162</f>
        <v>636</v>
      </c>
      <c r="L163" s="24">
        <f>L160-L162</f>
        <v>1037</v>
      </c>
      <c r="M163" s="24">
        <f t="shared" si="72"/>
        <v>1589</v>
      </c>
      <c r="N163" s="51">
        <f>N160-N162</f>
        <v>651</v>
      </c>
      <c r="O163" s="51"/>
      <c r="P163" s="51">
        <f t="shared" si="72"/>
        <v>733</v>
      </c>
      <c r="Q163" s="24">
        <f>Q160-Q161</f>
        <v>2580</v>
      </c>
      <c r="R163" s="51">
        <f>R160-R162</f>
        <v>618</v>
      </c>
      <c r="S163" s="51">
        <f t="shared" si="72"/>
        <v>1926</v>
      </c>
      <c r="T163" s="51">
        <f>T160-T162-T161</f>
        <v>1190</v>
      </c>
      <c r="U163" s="51">
        <f t="shared" si="72"/>
        <v>2550</v>
      </c>
      <c r="V163" s="51">
        <f>V160-V162</f>
        <v>49</v>
      </c>
      <c r="W163" s="51">
        <f>W160-W162</f>
        <v>1072</v>
      </c>
      <c r="X163" s="51">
        <f t="shared" si="72"/>
        <v>1567</v>
      </c>
      <c r="Y163" s="51">
        <f>Y160-Y162</f>
        <v>287</v>
      </c>
    </row>
    <row r="164" spans="1:26" s="11" customFormat="1" ht="30" customHeight="1" x14ac:dyDescent="0.2">
      <c r="A164" s="29" t="s">
        <v>215</v>
      </c>
      <c r="B164" s="22">
        <v>21487</v>
      </c>
      <c r="C164" s="22">
        <f>SUM(E164:Y164)</f>
        <v>29369</v>
      </c>
      <c r="D164" s="14">
        <f t="shared" si="55"/>
        <v>1.3668264532042631</v>
      </c>
      <c r="E164" s="173">
        <v>3636</v>
      </c>
      <c r="F164" s="148">
        <v>1243</v>
      </c>
      <c r="G164" s="148">
        <f>G169+G172+G189+G175+G184</f>
        <v>1075</v>
      </c>
      <c r="H164" s="148">
        <v>1907</v>
      </c>
      <c r="I164" s="148">
        <f>I169+I172+I189+I175</f>
        <v>1010</v>
      </c>
      <c r="J164" s="148">
        <v>5042</v>
      </c>
      <c r="K164" s="148">
        <v>636</v>
      </c>
      <c r="L164" s="148">
        <v>1037</v>
      </c>
      <c r="M164" s="148">
        <v>1588.5</v>
      </c>
      <c r="N164" s="148">
        <f>N169+N172+N189+N175+N178+N184</f>
        <v>480.5</v>
      </c>
      <c r="O164" s="148"/>
      <c r="P164" s="148">
        <v>733</v>
      </c>
      <c r="Q164" s="148">
        <v>2516</v>
      </c>
      <c r="R164" s="148">
        <f>R169+R172+R189+R175+R178+R184</f>
        <v>618</v>
      </c>
      <c r="S164" s="148">
        <f>S169+S172+S189+S175+S178+S184</f>
        <v>1914</v>
      </c>
      <c r="T164" s="148">
        <f>T169+T172+T189+T175+T178+T184</f>
        <v>1190</v>
      </c>
      <c r="U164" s="148">
        <f>U175+U184+U169</f>
        <v>1976</v>
      </c>
      <c r="V164" s="148">
        <v>49</v>
      </c>
      <c r="W164" s="148">
        <v>1072</v>
      </c>
      <c r="X164" s="148">
        <v>1359</v>
      </c>
      <c r="Y164" s="148">
        <f t="shared" ref="Y164" si="73">Y169+Y172+Y189+Y175+Y178+Y184</f>
        <v>287</v>
      </c>
    </row>
    <row r="165" spans="1:26" s="11" customFormat="1" ht="30" customHeight="1" x14ac:dyDescent="0.2">
      <c r="A165" s="12" t="s">
        <v>176</v>
      </c>
      <c r="B165" s="164">
        <f>B164/B160</f>
        <v>0.58949245541838136</v>
      </c>
      <c r="C165" s="164">
        <f>C164/C160</f>
        <v>0.84021857298163305</v>
      </c>
      <c r="D165" s="14">
        <f t="shared" si="55"/>
        <v>1.4253254053697828</v>
      </c>
      <c r="E165" s="32">
        <f t="shared" ref="E165:Y165" si="74">E164/E163</f>
        <v>1.159438775510204</v>
      </c>
      <c r="F165" s="32">
        <f t="shared" si="74"/>
        <v>0.99439999999999995</v>
      </c>
      <c r="G165" s="32">
        <f t="shared" si="74"/>
        <v>0.99721706864564008</v>
      </c>
      <c r="H165" s="32">
        <f t="shared" si="74"/>
        <v>1.0274784482758621</v>
      </c>
      <c r="I165" s="32">
        <f t="shared" si="74"/>
        <v>1</v>
      </c>
      <c r="J165" s="32">
        <f t="shared" si="74"/>
        <v>0.99428120686255173</v>
      </c>
      <c r="K165" s="32">
        <f t="shared" si="74"/>
        <v>1</v>
      </c>
      <c r="L165" s="32">
        <f t="shared" si="74"/>
        <v>1</v>
      </c>
      <c r="M165" s="32">
        <f t="shared" si="74"/>
        <v>0.99968533668974202</v>
      </c>
      <c r="N165" s="32">
        <f t="shared" si="74"/>
        <v>0.73809523809523814</v>
      </c>
      <c r="O165" s="32"/>
      <c r="P165" s="32">
        <f t="shared" si="74"/>
        <v>1</v>
      </c>
      <c r="Q165" s="32">
        <f t="shared" si="74"/>
        <v>0.9751937984496124</v>
      </c>
      <c r="R165" s="32">
        <f t="shared" si="74"/>
        <v>1</v>
      </c>
      <c r="S165" s="32">
        <f t="shared" si="74"/>
        <v>0.99376947040498442</v>
      </c>
      <c r="T165" s="32">
        <f>T164/T163</f>
        <v>1</v>
      </c>
      <c r="U165" s="32">
        <f t="shared" si="74"/>
        <v>0.77490196078431373</v>
      </c>
      <c r="V165" s="32">
        <f t="shared" si="74"/>
        <v>1</v>
      </c>
      <c r="W165" s="32">
        <f t="shared" si="74"/>
        <v>1</v>
      </c>
      <c r="X165" s="32">
        <f t="shared" si="74"/>
        <v>0.86726228462029353</v>
      </c>
      <c r="Y165" s="32">
        <f t="shared" si="74"/>
        <v>1</v>
      </c>
    </row>
    <row r="166" spans="1:26" s="11" customFormat="1" ht="31.5" customHeight="1" x14ac:dyDescent="0.2">
      <c r="A166" s="104" t="s">
        <v>216</v>
      </c>
      <c r="B166" s="22">
        <v>26489</v>
      </c>
      <c r="C166" s="22">
        <f>SUM(E166:Y166)</f>
        <v>32804.130000000005</v>
      </c>
      <c r="D166" s="14">
        <f t="shared" si="55"/>
        <v>1.2384057533315718</v>
      </c>
      <c r="E166" s="173">
        <v>3468</v>
      </c>
      <c r="F166" s="173">
        <v>1690</v>
      </c>
      <c r="G166" s="51">
        <f>G170+G173+G176+G190+G179+G185</f>
        <v>1239</v>
      </c>
      <c r="H166" s="148">
        <v>1599</v>
      </c>
      <c r="I166" s="148">
        <f>I170+I173+I176+I190+I179+I185</f>
        <v>916</v>
      </c>
      <c r="J166" s="148">
        <v>3389</v>
      </c>
      <c r="K166" s="148">
        <v>417</v>
      </c>
      <c r="L166" s="148">
        <v>1395</v>
      </c>
      <c r="M166" s="148">
        <v>856.4</v>
      </c>
      <c r="N166" s="148">
        <f t="shared" ref="N166" si="75">N170+N173+N176+N190+N179+N185</f>
        <v>445</v>
      </c>
      <c r="O166" s="51"/>
      <c r="P166" s="148">
        <v>635</v>
      </c>
      <c r="Q166" s="148">
        <v>4213</v>
      </c>
      <c r="R166" s="148">
        <f>R170+R173+R176+R190+R179+R185</f>
        <v>818.3</v>
      </c>
      <c r="S166" s="148">
        <f t="shared" ref="S166:T166" si="76">S170+S173+S176+S190+S179+S185</f>
        <v>3577</v>
      </c>
      <c r="T166" s="148">
        <f t="shared" si="76"/>
        <v>659</v>
      </c>
      <c r="U166" s="148">
        <f>U176+U185+U170</f>
        <v>3293</v>
      </c>
      <c r="V166" s="148">
        <v>20</v>
      </c>
      <c r="W166" s="148">
        <v>1319.43</v>
      </c>
      <c r="X166" s="148">
        <v>2475</v>
      </c>
      <c r="Y166" s="51">
        <f t="shared" ref="Y166" si="77">Y170+Y173+Y176+Y190+Y179+Y185</f>
        <v>380</v>
      </c>
    </row>
    <row r="167" spans="1:26" s="11" customFormat="1" ht="30" customHeight="1" x14ac:dyDescent="0.2">
      <c r="A167" s="29" t="s">
        <v>98</v>
      </c>
      <c r="B167" s="53">
        <f>B166/B164*10</f>
        <v>12.327919206962349</v>
      </c>
      <c r="C167" s="18">
        <f>C166/C164*10</f>
        <v>11.169644863631722</v>
      </c>
      <c r="D167" s="14">
        <f t="shared" si="55"/>
        <v>0.90604461921875057</v>
      </c>
      <c r="E167" s="52">
        <f>E166/E164*10</f>
        <v>9.5379537953795381</v>
      </c>
      <c r="F167" s="52">
        <f t="shared" ref="F167" si="78">F166/F164*10</f>
        <v>13.596138374899436</v>
      </c>
      <c r="G167" s="52">
        <f t="shared" ref="G167:X167" si="79">G166/G164*10</f>
        <v>11.525581395348837</v>
      </c>
      <c r="H167" s="52">
        <f t="shared" si="79"/>
        <v>8.3848977451494484</v>
      </c>
      <c r="I167" s="52">
        <f t="shared" si="79"/>
        <v>9.0693069306930703</v>
      </c>
      <c r="J167" s="52">
        <f t="shared" si="79"/>
        <v>6.7215390717969061</v>
      </c>
      <c r="K167" s="52">
        <f t="shared" si="79"/>
        <v>6.5566037735849054</v>
      </c>
      <c r="L167" s="52">
        <f t="shared" ref="L167" si="80">L166/L164*10</f>
        <v>13.452266152362585</v>
      </c>
      <c r="M167" s="52">
        <f t="shared" si="79"/>
        <v>5.3912496065470572</v>
      </c>
      <c r="N167" s="52">
        <f t="shared" ref="N167" si="81">N166/N164*10</f>
        <v>9.2611862643080123</v>
      </c>
      <c r="O167" s="52"/>
      <c r="P167" s="52">
        <f t="shared" si="79"/>
        <v>8.6630286493860851</v>
      </c>
      <c r="Q167" s="52">
        <f t="shared" ref="Q167:T167" si="82">Q166/Q164*10</f>
        <v>16.744833068362478</v>
      </c>
      <c r="R167" s="52">
        <f t="shared" si="82"/>
        <v>13.241100323624595</v>
      </c>
      <c r="S167" s="52">
        <f t="shared" si="82"/>
        <v>18.688610240334377</v>
      </c>
      <c r="T167" s="52">
        <f t="shared" si="82"/>
        <v>5.53781512605042</v>
      </c>
      <c r="U167" s="52">
        <f>U166/U164*10</f>
        <v>16.664979757085021</v>
      </c>
      <c r="V167" s="52">
        <f t="shared" si="79"/>
        <v>4.0816326530612246</v>
      </c>
      <c r="W167" s="52">
        <f t="shared" si="79"/>
        <v>12.30811567164179</v>
      </c>
      <c r="X167" s="52">
        <f t="shared" si="79"/>
        <v>18.211920529801326</v>
      </c>
      <c r="Y167" s="52">
        <f t="shared" ref="Y167" si="83">Y166/Y164*10</f>
        <v>13.240418118466899</v>
      </c>
    </row>
    <row r="168" spans="1:26" s="82" customFormat="1" ht="30" hidden="1" customHeight="1" x14ac:dyDescent="0.2">
      <c r="A168" s="80" t="s">
        <v>96</v>
      </c>
      <c r="B168" s="118"/>
      <c r="C168" s="18">
        <f t="shared" si="71"/>
        <v>717</v>
      </c>
      <c r="D168" s="14" t="e">
        <f t="shared" si="55"/>
        <v>#DIV/0!</v>
      </c>
      <c r="E168" s="115">
        <f t="shared" ref="E168:U168" si="84">E163-E164</f>
        <v>-500</v>
      </c>
      <c r="F168" s="115">
        <f t="shared" si="84"/>
        <v>7</v>
      </c>
      <c r="G168" s="115">
        <f>G163-G164</f>
        <v>3</v>
      </c>
      <c r="H168" s="115">
        <f>H163-H164</f>
        <v>-51</v>
      </c>
      <c r="I168" s="115">
        <f t="shared" si="84"/>
        <v>0</v>
      </c>
      <c r="J168" s="115">
        <f t="shared" si="84"/>
        <v>29</v>
      </c>
      <c r="K168" s="115">
        <f t="shared" si="84"/>
        <v>0</v>
      </c>
      <c r="L168" s="115">
        <f t="shared" si="84"/>
        <v>0</v>
      </c>
      <c r="M168" s="115">
        <f t="shared" si="84"/>
        <v>0.5</v>
      </c>
      <c r="N168" s="115">
        <f t="shared" si="84"/>
        <v>170.5</v>
      </c>
      <c r="O168" s="115">
        <f t="shared" si="84"/>
        <v>0</v>
      </c>
      <c r="P168" s="115">
        <f t="shared" si="84"/>
        <v>0</v>
      </c>
      <c r="Q168" s="115">
        <f t="shared" si="84"/>
        <v>64</v>
      </c>
      <c r="R168" s="115">
        <f>R163-R164</f>
        <v>0</v>
      </c>
      <c r="S168" s="115">
        <f t="shared" si="84"/>
        <v>12</v>
      </c>
      <c r="T168" s="115">
        <f t="shared" si="84"/>
        <v>0</v>
      </c>
      <c r="U168" s="115">
        <f t="shared" si="84"/>
        <v>574</v>
      </c>
      <c r="V168" s="115">
        <f>V160-V164</f>
        <v>200</v>
      </c>
      <c r="W168" s="115">
        <f>W163-W164</f>
        <v>0</v>
      </c>
      <c r="X168" s="115">
        <f>X163-X164</f>
        <v>208</v>
      </c>
      <c r="Y168" s="115">
        <f>Y163-Y164</f>
        <v>0</v>
      </c>
      <c r="Z168" s="120"/>
    </row>
    <row r="169" spans="1:26" s="106" customFormat="1" ht="30" customHeight="1" x14ac:dyDescent="0.2">
      <c r="A169" s="49" t="s">
        <v>111</v>
      </c>
      <c r="B169" s="24">
        <v>12762</v>
      </c>
      <c r="C169" s="88">
        <f t="shared" si="71"/>
        <v>12956</v>
      </c>
      <c r="D169" s="15">
        <f t="shared" si="55"/>
        <v>1.0152013790941858</v>
      </c>
      <c r="E169" s="173">
        <v>3636</v>
      </c>
      <c r="F169" s="33">
        <v>499</v>
      </c>
      <c r="G169" s="33">
        <v>150</v>
      </c>
      <c r="H169" s="33">
        <v>161</v>
      </c>
      <c r="I169" s="33">
        <v>136</v>
      </c>
      <c r="J169" s="88">
        <v>1445</v>
      </c>
      <c r="K169" s="33"/>
      <c r="L169" s="33">
        <v>669</v>
      </c>
      <c r="M169" s="33"/>
      <c r="N169" s="33"/>
      <c r="O169" s="33"/>
      <c r="P169" s="33">
        <v>293</v>
      </c>
      <c r="Q169" s="33">
        <v>1448</v>
      </c>
      <c r="R169" s="33">
        <v>533</v>
      </c>
      <c r="S169" s="33">
        <v>1816</v>
      </c>
      <c r="T169" s="33"/>
      <c r="U169" s="33">
        <v>170</v>
      </c>
      <c r="V169" s="33">
        <v>49</v>
      </c>
      <c r="W169" s="33">
        <v>949</v>
      </c>
      <c r="X169" s="43">
        <v>902</v>
      </c>
      <c r="Y169" s="33">
        <v>100</v>
      </c>
    </row>
    <row r="170" spans="1:26" s="11" customFormat="1" ht="30" customHeight="1" x14ac:dyDescent="0.2">
      <c r="A170" s="104" t="s">
        <v>112</v>
      </c>
      <c r="B170" s="88">
        <v>17919</v>
      </c>
      <c r="C170" s="88">
        <f>SUM(E170:Y170)</f>
        <v>18789.2</v>
      </c>
      <c r="D170" s="15">
        <f t="shared" si="55"/>
        <v>1.0485629778447458</v>
      </c>
      <c r="E170" s="173">
        <v>3468</v>
      </c>
      <c r="F170" s="88">
        <v>1308</v>
      </c>
      <c r="G170" s="88">
        <v>225</v>
      </c>
      <c r="H170" s="88">
        <v>140</v>
      </c>
      <c r="I170" s="88">
        <v>50</v>
      </c>
      <c r="J170" s="88">
        <v>1806</v>
      </c>
      <c r="K170" s="88"/>
      <c r="L170" s="174">
        <v>797.2</v>
      </c>
      <c r="M170" s="105"/>
      <c r="N170" s="146"/>
      <c r="O170" s="151"/>
      <c r="P170" s="151">
        <v>293</v>
      </c>
      <c r="Q170" s="105">
        <v>2676</v>
      </c>
      <c r="R170" s="105">
        <v>757</v>
      </c>
      <c r="S170" s="105">
        <v>3527</v>
      </c>
      <c r="T170" s="105"/>
      <c r="U170" s="105">
        <v>238</v>
      </c>
      <c r="V170" s="105">
        <v>40</v>
      </c>
      <c r="W170" s="105">
        <v>1302</v>
      </c>
      <c r="X170" s="148">
        <v>2062</v>
      </c>
      <c r="Y170" s="33">
        <v>100</v>
      </c>
    </row>
    <row r="171" spans="1:26" s="11" customFormat="1" ht="30" customHeight="1" x14ac:dyDescent="0.2">
      <c r="A171" s="29" t="s">
        <v>98</v>
      </c>
      <c r="B171" s="48">
        <f>B170/B169*10</f>
        <v>14.040902679830747</v>
      </c>
      <c r="C171" s="112">
        <f>C170/C169*10</f>
        <v>14.502315529484409</v>
      </c>
      <c r="D171" s="15">
        <f t="shared" si="55"/>
        <v>1.0328620502666446</v>
      </c>
      <c r="E171" s="52">
        <f t="shared" ref="E171:J171" si="85">E170/E169*10</f>
        <v>9.5379537953795381</v>
      </c>
      <c r="F171" s="52">
        <f t="shared" si="85"/>
        <v>26.212424849699399</v>
      </c>
      <c r="G171" s="52">
        <f t="shared" si="85"/>
        <v>15</v>
      </c>
      <c r="H171" s="52">
        <f t="shared" si="85"/>
        <v>8.695652173913043</v>
      </c>
      <c r="I171" s="52">
        <f t="shared" si="85"/>
        <v>3.6764705882352944</v>
      </c>
      <c r="J171" s="52">
        <f t="shared" si="85"/>
        <v>12.498269896193772</v>
      </c>
      <c r="K171" s="52"/>
      <c r="L171" s="52">
        <f>L170/L169*10</f>
        <v>11.91629297458894</v>
      </c>
      <c r="M171" s="52"/>
      <c r="N171" s="52"/>
      <c r="O171" s="52"/>
      <c r="P171" s="52">
        <f>P170/P169*10</f>
        <v>10</v>
      </c>
      <c r="Q171" s="52">
        <f>Q170/Q169*10</f>
        <v>18.480662983425415</v>
      </c>
      <c r="R171" s="52">
        <f>R170/R169*10</f>
        <v>14.202626641651033</v>
      </c>
      <c r="S171" s="52">
        <f>S170/S169*10</f>
        <v>19.421806167400881</v>
      </c>
      <c r="T171" s="52"/>
      <c r="U171" s="52">
        <f>U170/U169*10</f>
        <v>14</v>
      </c>
      <c r="V171" s="52">
        <f>V170/V169*10</f>
        <v>8.1632653061224492</v>
      </c>
      <c r="W171" s="52">
        <f>W170/W169*10</f>
        <v>13.719704952581663</v>
      </c>
      <c r="X171" s="52">
        <f>X170/X169*10</f>
        <v>22.86031042128603</v>
      </c>
      <c r="Y171" s="48">
        <f>Y170/Y169*10</f>
        <v>10</v>
      </c>
    </row>
    <row r="172" spans="1:26" s="11" customFormat="1" ht="30" customHeight="1" x14ac:dyDescent="0.2">
      <c r="A172" s="49" t="s">
        <v>174</v>
      </c>
      <c r="B172" s="24">
        <v>4807</v>
      </c>
      <c r="C172" s="88">
        <f>SUM(E172:Y172)</f>
        <v>8222</v>
      </c>
      <c r="D172" s="15">
        <f t="shared" si="55"/>
        <v>1.7104223008113169</v>
      </c>
      <c r="E172" s="33"/>
      <c r="F172" s="33">
        <v>526</v>
      </c>
      <c r="G172" s="33">
        <v>223</v>
      </c>
      <c r="H172" s="24">
        <v>1102</v>
      </c>
      <c r="I172" s="33">
        <v>874</v>
      </c>
      <c r="J172" s="24">
        <v>1167</v>
      </c>
      <c r="K172" s="33">
        <v>566</v>
      </c>
      <c r="L172" s="33">
        <v>106</v>
      </c>
      <c r="M172" s="33">
        <v>1545</v>
      </c>
      <c r="N172" s="33">
        <v>419</v>
      </c>
      <c r="O172" s="33"/>
      <c r="P172" s="33"/>
      <c r="Q172" s="33">
        <v>488</v>
      </c>
      <c r="R172" s="33">
        <v>45</v>
      </c>
      <c r="S172" s="33"/>
      <c r="T172" s="24">
        <v>1114</v>
      </c>
      <c r="U172" s="33"/>
      <c r="V172" s="33"/>
      <c r="W172" s="33"/>
      <c r="X172" s="33">
        <v>47</v>
      </c>
      <c r="Y172" s="33"/>
    </row>
    <row r="173" spans="1:26" s="11" customFormat="1" ht="30" customHeight="1" x14ac:dyDescent="0.2">
      <c r="A173" s="29" t="s">
        <v>175</v>
      </c>
      <c r="B173" s="24">
        <v>3945</v>
      </c>
      <c r="C173" s="88">
        <f t="shared" si="71"/>
        <v>6372.92</v>
      </c>
      <c r="D173" s="15">
        <f t="shared" si="55"/>
        <v>1.6154423320659062</v>
      </c>
      <c r="E173" s="33"/>
      <c r="F173" s="24">
        <v>270</v>
      </c>
      <c r="G173" s="24">
        <v>218</v>
      </c>
      <c r="H173" s="24">
        <v>960</v>
      </c>
      <c r="I173" s="24">
        <v>866</v>
      </c>
      <c r="J173" s="24">
        <v>1400</v>
      </c>
      <c r="K173" s="24">
        <v>357</v>
      </c>
      <c r="L173" s="34">
        <v>85.62</v>
      </c>
      <c r="M173" s="34">
        <v>852</v>
      </c>
      <c r="N173" s="24">
        <v>400</v>
      </c>
      <c r="O173" s="32"/>
      <c r="P173" s="34"/>
      <c r="Q173" s="34">
        <v>288</v>
      </c>
      <c r="R173" s="34">
        <v>13.3</v>
      </c>
      <c r="S173" s="34"/>
      <c r="T173" s="24">
        <v>606</v>
      </c>
      <c r="U173" s="32"/>
      <c r="V173" s="34"/>
      <c r="W173" s="32"/>
      <c r="X173" s="34">
        <v>57</v>
      </c>
      <c r="Y173" s="32"/>
    </row>
    <row r="174" spans="1:26" s="11" customFormat="1" ht="30" customHeight="1" x14ac:dyDescent="0.2">
      <c r="A174" s="29" t="s">
        <v>98</v>
      </c>
      <c r="B174" s="48">
        <f>B173/B172*10</f>
        <v>8.2067817765758271</v>
      </c>
      <c r="C174" s="112">
        <f>C173/C172*10</f>
        <v>7.7510581367063978</v>
      </c>
      <c r="D174" s="15">
        <f t="shared" si="55"/>
        <v>0.9444698723231344</v>
      </c>
      <c r="E174" s="48"/>
      <c r="F174" s="48">
        <f>F173/F172*10</f>
        <v>5.1330798479087445</v>
      </c>
      <c r="G174" s="48">
        <f>G173/G172*10</f>
        <v>9.7757847533632294</v>
      </c>
      <c r="H174" s="48">
        <f t="shared" ref="H174:N174" si="86">H173/H172*10</f>
        <v>8.7114337568058069</v>
      </c>
      <c r="I174" s="48">
        <f t="shared" si="86"/>
        <v>9.9084668192219674</v>
      </c>
      <c r="J174" s="48">
        <f t="shared" si="86"/>
        <v>11.996572407883461</v>
      </c>
      <c r="K174" s="48">
        <f t="shared" si="86"/>
        <v>6.3074204946996471</v>
      </c>
      <c r="L174" s="48">
        <f t="shared" si="86"/>
        <v>8.0773584905660378</v>
      </c>
      <c r="M174" s="48">
        <f t="shared" si="86"/>
        <v>5.5145631067961167</v>
      </c>
      <c r="N174" s="48">
        <f t="shared" si="86"/>
        <v>9.5465393794749396</v>
      </c>
      <c r="O174" s="48"/>
      <c r="P174" s="48"/>
      <c r="Q174" s="48">
        <f>Q173/Q172*10</f>
        <v>5.9016393442622945</v>
      </c>
      <c r="R174" s="154">
        <f t="shared" ref="R174" si="87">R173/R172*10</f>
        <v>2.9555555555555557</v>
      </c>
      <c r="S174" s="48"/>
      <c r="T174" s="48">
        <f>T173/T172*10</f>
        <v>5.4398563734290839</v>
      </c>
      <c r="U174" s="48"/>
      <c r="V174" s="48"/>
      <c r="W174" s="48"/>
      <c r="X174" s="48">
        <f>X173/X172*10</f>
        <v>12.127659574468087</v>
      </c>
      <c r="Y174" s="24"/>
    </row>
    <row r="175" spans="1:26" s="11" customFormat="1" ht="30" customHeight="1" x14ac:dyDescent="0.2">
      <c r="A175" s="49" t="s">
        <v>199</v>
      </c>
      <c r="B175" s="24">
        <v>369.6</v>
      </c>
      <c r="C175" s="88">
        <f t="shared" si="71"/>
        <v>1113.5</v>
      </c>
      <c r="D175" s="15">
        <f t="shared" si="55"/>
        <v>3.0127164502164501</v>
      </c>
      <c r="E175" s="48"/>
      <c r="F175" s="48">
        <v>74</v>
      </c>
      <c r="G175" s="24">
        <v>350</v>
      </c>
      <c r="H175" s="48"/>
      <c r="I175" s="24"/>
      <c r="J175" s="48"/>
      <c r="K175" s="24">
        <v>70</v>
      </c>
      <c r="L175" s="48"/>
      <c r="M175" s="48"/>
      <c r="N175" s="48">
        <v>61.5</v>
      </c>
      <c r="O175" s="48"/>
      <c r="P175" s="48"/>
      <c r="Q175" s="48"/>
      <c r="R175" s="48"/>
      <c r="S175" s="24">
        <v>98</v>
      </c>
      <c r="T175" s="24"/>
      <c r="U175" s="24">
        <v>460</v>
      </c>
      <c r="V175" s="48"/>
      <c r="W175" s="48"/>
      <c r="X175" s="48"/>
      <c r="Y175" s="24"/>
    </row>
    <row r="176" spans="1:26" s="11" customFormat="1" ht="30" customHeight="1" x14ac:dyDescent="0.2">
      <c r="A176" s="29" t="s">
        <v>200</v>
      </c>
      <c r="B176" s="24">
        <v>692.7</v>
      </c>
      <c r="C176" s="88">
        <f t="shared" si="71"/>
        <v>1477</v>
      </c>
      <c r="D176" s="15">
        <f t="shared" si="55"/>
        <v>2.1322361772773206</v>
      </c>
      <c r="E176" s="48"/>
      <c r="F176" s="48">
        <v>74</v>
      </c>
      <c r="G176" s="24">
        <v>420</v>
      </c>
      <c r="H176" s="48"/>
      <c r="I176" s="48"/>
      <c r="J176" s="48"/>
      <c r="K176" s="24">
        <v>60</v>
      </c>
      <c r="L176" s="48"/>
      <c r="M176" s="48"/>
      <c r="N176" s="48">
        <v>45</v>
      </c>
      <c r="O176" s="48"/>
      <c r="P176" s="48"/>
      <c r="Q176" s="48"/>
      <c r="R176" s="48"/>
      <c r="S176" s="24">
        <v>50</v>
      </c>
      <c r="T176" s="24"/>
      <c r="U176" s="24">
        <v>828</v>
      </c>
      <c r="V176" s="48"/>
      <c r="W176" s="48"/>
      <c r="X176" s="48"/>
      <c r="Y176" s="24"/>
    </row>
    <row r="177" spans="1:25" s="11" customFormat="1" ht="30" customHeight="1" x14ac:dyDescent="0.2">
      <c r="A177" s="29" t="s">
        <v>98</v>
      </c>
      <c r="B177" s="48">
        <f>B176/B175*10</f>
        <v>18.741883116883116</v>
      </c>
      <c r="C177" s="112">
        <f>C176/C175*10</f>
        <v>13.264481365065111</v>
      </c>
      <c r="D177" s="15">
        <f t="shared" si="55"/>
        <v>0.70774538942227005</v>
      </c>
      <c r="E177" s="48"/>
      <c r="F177" s="48">
        <f>F176/F175*10</f>
        <v>10</v>
      </c>
      <c r="G177" s="48">
        <f>G176/G175*10</f>
        <v>12</v>
      </c>
      <c r="H177" s="48"/>
      <c r="I177" s="48"/>
      <c r="J177" s="48"/>
      <c r="K177" s="48">
        <f>K176/K175*10</f>
        <v>8.5714285714285712</v>
      </c>
      <c r="L177" s="48"/>
      <c r="M177" s="48"/>
      <c r="N177" s="48">
        <f>N176/N175*10</f>
        <v>7.3170731707317067</v>
      </c>
      <c r="O177" s="48"/>
      <c r="P177" s="48"/>
      <c r="Q177" s="48"/>
      <c r="R177" s="48"/>
      <c r="S177" s="48">
        <f>S176/S175*10</f>
        <v>5.1020408163265305</v>
      </c>
      <c r="T177" s="48"/>
      <c r="U177" s="48">
        <f>U176/U175*10</f>
        <v>18</v>
      </c>
      <c r="V177" s="48"/>
      <c r="W177" s="48"/>
      <c r="X177" s="48"/>
      <c r="Y177" s="24"/>
    </row>
    <row r="178" spans="1:25" s="11" customFormat="1" ht="30" hidden="1" customHeight="1" x14ac:dyDescent="0.2">
      <c r="A178" s="49" t="s">
        <v>170</v>
      </c>
      <c r="B178" s="25">
        <v>75</v>
      </c>
      <c r="C178" s="18">
        <f t="shared" si="71"/>
        <v>0</v>
      </c>
      <c r="D178" s="14">
        <f t="shared" si="55"/>
        <v>0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</row>
    <row r="179" spans="1:25" s="11" customFormat="1" ht="30" hidden="1" customHeight="1" x14ac:dyDescent="0.2">
      <c r="A179" s="29" t="s">
        <v>171</v>
      </c>
      <c r="B179" s="25">
        <v>83</v>
      </c>
      <c r="C179" s="18">
        <f t="shared" si="71"/>
        <v>0</v>
      </c>
      <c r="D179" s="14">
        <f t="shared" si="55"/>
        <v>0</v>
      </c>
      <c r="E179" s="33"/>
      <c r="F179" s="32"/>
      <c r="G179" s="52"/>
      <c r="H179" s="32"/>
      <c r="I179" s="32"/>
      <c r="J179" s="32"/>
      <c r="K179" s="34"/>
      <c r="L179" s="34"/>
      <c r="M179" s="34"/>
      <c r="N179" s="32"/>
      <c r="O179" s="32"/>
      <c r="P179" s="32"/>
      <c r="Q179" s="34"/>
      <c r="R179" s="34"/>
      <c r="S179" s="34"/>
      <c r="T179" s="34"/>
      <c r="U179" s="32"/>
      <c r="V179" s="34"/>
      <c r="W179" s="32"/>
      <c r="X179" s="34"/>
      <c r="Y179" s="32"/>
    </row>
    <row r="180" spans="1:25" s="11" customFormat="1" ht="30" hidden="1" customHeight="1" x14ac:dyDescent="0.2">
      <c r="A180" s="29" t="s">
        <v>98</v>
      </c>
      <c r="B180" s="47">
        <f>B179/B178*10</f>
        <v>11.066666666666666</v>
      </c>
      <c r="C180" s="18">
        <f t="shared" si="71"/>
        <v>0</v>
      </c>
      <c r="D180" s="14">
        <f t="shared" si="55"/>
        <v>0</v>
      </c>
      <c r="E180" s="48"/>
      <c r="F180" s="48"/>
      <c r="G180" s="48"/>
      <c r="H180" s="24"/>
      <c r="I180" s="24"/>
      <c r="J180" s="24"/>
      <c r="K180" s="48"/>
      <c r="L180" s="48"/>
      <c r="M180" s="48"/>
      <c r="N180" s="24"/>
      <c r="O180" s="24"/>
      <c r="P180" s="24"/>
      <c r="Q180" s="48"/>
      <c r="R180" s="48"/>
      <c r="S180" s="48"/>
      <c r="T180" s="48"/>
      <c r="U180" s="24"/>
      <c r="V180" s="48"/>
      <c r="W180" s="48"/>
      <c r="X180" s="48"/>
      <c r="Y180" s="24"/>
    </row>
    <row r="181" spans="1:25" s="11" customFormat="1" ht="30" customHeight="1" outlineLevel="1" x14ac:dyDescent="0.2">
      <c r="A181" s="49" t="s">
        <v>205</v>
      </c>
      <c r="B181" s="25">
        <v>427</v>
      </c>
      <c r="C181" s="22">
        <f t="shared" si="71"/>
        <v>635</v>
      </c>
      <c r="D181" s="14">
        <f t="shared" si="55"/>
        <v>1.4871194379391102</v>
      </c>
      <c r="E181" s="33"/>
      <c r="F181" s="33"/>
      <c r="G181" s="33">
        <v>300</v>
      </c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>
        <v>300</v>
      </c>
      <c r="V181" s="33"/>
      <c r="W181" s="33"/>
      <c r="X181" s="33">
        <v>35</v>
      </c>
      <c r="Y181" s="33"/>
    </row>
    <row r="182" spans="1:25" s="11" customFormat="1" ht="30" customHeight="1" outlineLevel="1" x14ac:dyDescent="0.2">
      <c r="A182" s="29" t="s">
        <v>113</v>
      </c>
      <c r="B182" s="25">
        <v>13180</v>
      </c>
      <c r="C182" s="22">
        <f t="shared" si="71"/>
        <v>20140</v>
      </c>
      <c r="D182" s="14">
        <f t="shared" si="55"/>
        <v>1.528072837632777</v>
      </c>
      <c r="E182" s="33"/>
      <c r="F182" s="33"/>
      <c r="G182" s="33">
        <v>12120</v>
      </c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>
        <v>6900</v>
      </c>
      <c r="V182" s="33"/>
      <c r="W182" s="33"/>
      <c r="X182" s="33">
        <v>1120</v>
      </c>
      <c r="Y182" s="33"/>
    </row>
    <row r="183" spans="1:25" s="11" customFormat="1" ht="30" customHeight="1" x14ac:dyDescent="0.2">
      <c r="A183" s="29" t="s">
        <v>98</v>
      </c>
      <c r="B183" s="53">
        <f>B182/B181*10</f>
        <v>308.66510538641688</v>
      </c>
      <c r="C183" s="18">
        <f>C182/C181*10</f>
        <v>317.16535433070868</v>
      </c>
      <c r="D183" s="14">
        <f t="shared" si="55"/>
        <v>1.0275387427861351</v>
      </c>
      <c r="E183" s="52"/>
      <c r="F183" s="52"/>
      <c r="G183" s="52">
        <f>G182/G181*10</f>
        <v>404</v>
      </c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>
        <f>U182/U181*10</f>
        <v>230</v>
      </c>
      <c r="V183" s="52"/>
      <c r="W183" s="52"/>
      <c r="X183" s="52">
        <f>X182/X181*10</f>
        <v>320</v>
      </c>
      <c r="Y183" s="52"/>
    </row>
    <row r="184" spans="1:25" s="11" customFormat="1" ht="30" customHeight="1" outlineLevel="1" x14ac:dyDescent="0.2">
      <c r="A184" s="49" t="s">
        <v>114</v>
      </c>
      <c r="B184" s="24">
        <v>118</v>
      </c>
      <c r="C184" s="112">
        <f t="shared" si="71"/>
        <v>4796</v>
      </c>
      <c r="D184" s="14">
        <f>C184/B184</f>
        <v>40.644067796610166</v>
      </c>
      <c r="E184" s="33"/>
      <c r="F184" s="33"/>
      <c r="G184" s="33">
        <v>352</v>
      </c>
      <c r="H184" s="33"/>
      <c r="I184" s="33"/>
      <c r="J184" s="33">
        <v>2044</v>
      </c>
      <c r="K184" s="33"/>
      <c r="L184" s="33">
        <v>337</v>
      </c>
      <c r="M184" s="33"/>
      <c r="N184" s="33"/>
      <c r="O184" s="33"/>
      <c r="P184" s="33"/>
      <c r="Q184" s="33">
        <v>230</v>
      </c>
      <c r="R184" s="33"/>
      <c r="S184" s="33"/>
      <c r="T184" s="33"/>
      <c r="U184" s="33">
        <v>1346</v>
      </c>
      <c r="V184" s="33"/>
      <c r="W184" s="33"/>
      <c r="X184" s="33">
        <v>300</v>
      </c>
      <c r="Y184" s="33">
        <v>187</v>
      </c>
    </row>
    <row r="185" spans="1:25" s="11" customFormat="1" ht="30" customHeight="1" outlineLevel="1" x14ac:dyDescent="0.2">
      <c r="A185" s="29" t="s">
        <v>115</v>
      </c>
      <c r="B185" s="24">
        <v>119</v>
      </c>
      <c r="C185" s="112">
        <f t="shared" si="71"/>
        <v>9389</v>
      </c>
      <c r="D185" s="14">
        <f>C185/B185</f>
        <v>78.899159663865547</v>
      </c>
      <c r="E185" s="33"/>
      <c r="F185" s="33"/>
      <c r="G185" s="155">
        <v>376</v>
      </c>
      <c r="H185" s="33"/>
      <c r="I185" s="33"/>
      <c r="J185" s="33">
        <v>5110</v>
      </c>
      <c r="K185" s="33"/>
      <c r="L185" s="33">
        <v>512</v>
      </c>
      <c r="M185" s="33"/>
      <c r="N185" s="33"/>
      <c r="O185" s="33"/>
      <c r="P185" s="33"/>
      <c r="Q185" s="33">
        <v>644</v>
      </c>
      <c r="R185" s="33"/>
      <c r="S185" s="33"/>
      <c r="T185" s="33"/>
      <c r="U185" s="33">
        <v>2227</v>
      </c>
      <c r="V185" s="33"/>
      <c r="W185" s="33"/>
      <c r="X185" s="33">
        <v>240</v>
      </c>
      <c r="Y185" s="33">
        <v>280</v>
      </c>
    </row>
    <row r="186" spans="1:25" s="11" customFormat="1" ht="30" customHeight="1" x14ac:dyDescent="0.2">
      <c r="A186" s="29" t="s">
        <v>98</v>
      </c>
      <c r="B186" s="52">
        <f>B185/B184*10</f>
        <v>10.084745762711865</v>
      </c>
      <c r="C186" s="112">
        <f>C185/C184*10</f>
        <v>19.576730608840698</v>
      </c>
      <c r="D186" s="14">
        <f>C186/B186</f>
        <v>1.9412220267589935</v>
      </c>
      <c r="E186" s="52"/>
      <c r="F186" s="52"/>
      <c r="G186" s="52">
        <f>G185/G184*10</f>
        <v>10.681818181818182</v>
      </c>
      <c r="H186" s="52"/>
      <c r="I186" s="52"/>
      <c r="J186" s="52">
        <f>J185/J184*10</f>
        <v>25</v>
      </c>
      <c r="K186" s="52"/>
      <c r="L186" s="52">
        <f t="shared" ref="L186" si="88">L185/L184*10</f>
        <v>15.192878338278932</v>
      </c>
      <c r="M186" s="52"/>
      <c r="N186" s="52"/>
      <c r="O186" s="52"/>
      <c r="P186" s="52"/>
      <c r="Q186" s="52">
        <f>Q185/Q184*10</f>
        <v>28</v>
      </c>
      <c r="R186" s="52"/>
      <c r="S186" s="52"/>
      <c r="T186" s="52"/>
      <c r="U186" s="52">
        <f>U185/U184*10</f>
        <v>16.545319465081722</v>
      </c>
      <c r="V186" s="52"/>
      <c r="W186" s="52"/>
      <c r="X186" s="52">
        <f>X185/X184*10</f>
        <v>8</v>
      </c>
      <c r="Y186" s="52">
        <f>Y185/Y184*10</f>
        <v>14.973262032085561</v>
      </c>
    </row>
    <row r="187" spans="1:25" s="108" customFormat="1" ht="30" customHeight="1" x14ac:dyDescent="0.2">
      <c r="A187" s="49" t="s">
        <v>116</v>
      </c>
      <c r="B187" s="22">
        <v>10279</v>
      </c>
      <c r="C187" s="22">
        <f t="shared" si="71"/>
        <v>13099</v>
      </c>
      <c r="D187" s="14">
        <f t="shared" si="55"/>
        <v>1.2743457534779647</v>
      </c>
      <c r="E187" s="33"/>
      <c r="F187" s="33">
        <v>406</v>
      </c>
      <c r="G187" s="33">
        <v>1067</v>
      </c>
      <c r="H187" s="33">
        <v>809</v>
      </c>
      <c r="I187" s="33">
        <v>539</v>
      </c>
      <c r="J187" s="33">
        <v>320</v>
      </c>
      <c r="K187" s="33">
        <v>60</v>
      </c>
      <c r="L187" s="33"/>
      <c r="M187" s="33">
        <v>629</v>
      </c>
      <c r="N187" s="33">
        <v>728</v>
      </c>
      <c r="O187" s="33">
        <v>750</v>
      </c>
      <c r="P187" s="33">
        <v>1443</v>
      </c>
      <c r="Q187" s="33">
        <v>192</v>
      </c>
      <c r="R187" s="33">
        <v>150</v>
      </c>
      <c r="S187" s="33">
        <v>399</v>
      </c>
      <c r="T187" s="33">
        <v>2168</v>
      </c>
      <c r="U187" s="33"/>
      <c r="V187" s="33">
        <v>699</v>
      </c>
      <c r="W187" s="33">
        <v>628</v>
      </c>
      <c r="X187" s="88">
        <v>1269</v>
      </c>
      <c r="Y187" s="33">
        <v>843</v>
      </c>
    </row>
    <row r="188" spans="1:25" s="11" customFormat="1" ht="30" hidden="1" customHeight="1" x14ac:dyDescent="0.2">
      <c r="A188" s="49" t="s">
        <v>117</v>
      </c>
      <c r="B188" s="22"/>
      <c r="C188" s="18">
        <f t="shared" si="71"/>
        <v>0</v>
      </c>
      <c r="D188" s="14" t="e">
        <f t="shared" si="55"/>
        <v>#DIV/0!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</row>
    <row r="189" spans="1:25" s="11" customFormat="1" ht="30" customHeight="1" x14ac:dyDescent="0.2">
      <c r="A189" s="49" t="s">
        <v>194</v>
      </c>
      <c r="B189" s="88">
        <v>3548</v>
      </c>
      <c r="C189" s="88">
        <f t="shared" si="71"/>
        <v>696</v>
      </c>
      <c r="D189" s="15">
        <f t="shared" si="55"/>
        <v>0.19616685456595265</v>
      </c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>
        <v>110</v>
      </c>
      <c r="Q189" s="33">
        <v>360</v>
      </c>
      <c r="R189" s="33">
        <v>40</v>
      </c>
      <c r="S189" s="33"/>
      <c r="T189" s="33">
        <v>76</v>
      </c>
      <c r="U189" s="33"/>
      <c r="V189" s="33"/>
      <c r="W189" s="33"/>
      <c r="X189" s="33">
        <v>110</v>
      </c>
      <c r="Y189" s="33"/>
    </row>
    <row r="190" spans="1:25" s="11" customFormat="1" ht="30" customHeight="1" x14ac:dyDescent="0.2">
      <c r="A190" s="29" t="s">
        <v>195</v>
      </c>
      <c r="B190" s="88">
        <v>3933</v>
      </c>
      <c r="C190" s="88">
        <f t="shared" si="71"/>
        <v>923</v>
      </c>
      <c r="D190" s="15">
        <f t="shared" si="55"/>
        <v>0.23468090516145437</v>
      </c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>
        <v>88</v>
      </c>
      <c r="Q190" s="33">
        <v>604</v>
      </c>
      <c r="R190" s="33">
        <v>48</v>
      </c>
      <c r="S190" s="33"/>
      <c r="T190" s="33">
        <v>53</v>
      </c>
      <c r="U190" s="33"/>
      <c r="V190" s="33"/>
      <c r="W190" s="33"/>
      <c r="X190" s="33">
        <v>130</v>
      </c>
      <c r="Y190" s="33"/>
    </row>
    <row r="191" spans="1:25" s="11" customFormat="1" ht="30" customHeight="1" x14ac:dyDescent="0.2">
      <c r="A191" s="29" t="s">
        <v>196</v>
      </c>
      <c r="B191" s="112">
        <f>B190/B189*10</f>
        <v>11.08511837655017</v>
      </c>
      <c r="C191" s="112">
        <f>C190/C189*10</f>
        <v>13.261494252873563</v>
      </c>
      <c r="D191" s="15">
        <f t="shared" si="55"/>
        <v>1.1963331199897127</v>
      </c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>
        <f>P190/P189*10</f>
        <v>8</v>
      </c>
      <c r="Q191" s="54">
        <f>Q190/Q189*10</f>
        <v>16.777777777777779</v>
      </c>
      <c r="R191" s="54">
        <f t="shared" ref="R191" si="89">R190/R189*10</f>
        <v>12</v>
      </c>
      <c r="S191" s="54"/>
      <c r="T191" s="54">
        <f t="shared" ref="T191" si="90">T190/T189*10</f>
        <v>6.973684210526315</v>
      </c>
      <c r="U191" s="54"/>
      <c r="V191" s="54"/>
      <c r="W191" s="54"/>
      <c r="X191" s="54">
        <f>X190/X189*10</f>
        <v>11.818181818181818</v>
      </c>
      <c r="Y191" s="33"/>
    </row>
    <row r="192" spans="1:25" s="11" customFormat="1" ht="30" hidden="1" customHeight="1" x14ac:dyDescent="0.2">
      <c r="A192" s="49" t="s">
        <v>188</v>
      </c>
      <c r="B192" s="22"/>
      <c r="C192" s="18">
        <f t="shared" si="71"/>
        <v>39.25</v>
      </c>
      <c r="D192" s="14" t="e">
        <f t="shared" si="55"/>
        <v>#DIV/0!</v>
      </c>
      <c r="E192" s="25"/>
      <c r="F192" s="25"/>
      <c r="G192" s="54">
        <v>9</v>
      </c>
      <c r="H192" s="25"/>
      <c r="I192" s="33"/>
      <c r="J192" s="33"/>
      <c r="K192" s="33"/>
      <c r="L192" s="33"/>
      <c r="M192" s="33">
        <v>0.75</v>
      </c>
      <c r="N192" s="33"/>
      <c r="O192" s="33"/>
      <c r="P192" s="33">
        <v>27</v>
      </c>
      <c r="Q192" s="33"/>
      <c r="R192" s="33"/>
      <c r="S192" s="33"/>
      <c r="T192" s="33">
        <v>1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49" t="s">
        <v>190</v>
      </c>
      <c r="B193" s="22"/>
      <c r="C193" s="18">
        <f t="shared" ref="C193:C195" si="91">SUM(E193:Y193)</f>
        <v>51.5</v>
      </c>
      <c r="D193" s="14" t="e">
        <f t="shared" si="55"/>
        <v>#DIV/0!</v>
      </c>
      <c r="E193" s="25"/>
      <c r="F193" s="25"/>
      <c r="G193" s="54">
        <v>9</v>
      </c>
      <c r="H193" s="25"/>
      <c r="I193" s="33"/>
      <c r="J193" s="33"/>
      <c r="K193" s="33"/>
      <c r="L193" s="33"/>
      <c r="M193" s="33">
        <v>2</v>
      </c>
      <c r="N193" s="33"/>
      <c r="O193" s="33">
        <v>1.5</v>
      </c>
      <c r="P193" s="33">
        <v>27</v>
      </c>
      <c r="Q193" s="33"/>
      <c r="R193" s="33"/>
      <c r="S193" s="33"/>
      <c r="T193" s="33">
        <v>10.5</v>
      </c>
      <c r="U193" s="33"/>
      <c r="V193" s="33"/>
      <c r="W193" s="33"/>
      <c r="X193" s="33"/>
      <c r="Y193" s="33">
        <v>1.5</v>
      </c>
    </row>
    <row r="194" spans="1:25" s="11" customFormat="1" ht="30" hidden="1" customHeight="1" x14ac:dyDescent="0.2">
      <c r="A194" s="29" t="s">
        <v>189</v>
      </c>
      <c r="B194" s="22"/>
      <c r="C194" s="18">
        <f t="shared" si="91"/>
        <v>42.22</v>
      </c>
      <c r="D194" s="14" t="e">
        <f t="shared" si="55"/>
        <v>#DIV/0!</v>
      </c>
      <c r="E194" s="25"/>
      <c r="F194" s="25"/>
      <c r="G194" s="54">
        <v>1.1000000000000001</v>
      </c>
      <c r="H194" s="25"/>
      <c r="I194" s="33"/>
      <c r="J194" s="33"/>
      <c r="K194" s="33"/>
      <c r="L194" s="33"/>
      <c r="M194" s="33">
        <v>4</v>
      </c>
      <c r="N194" s="33"/>
      <c r="O194" s="33"/>
      <c r="P194" s="33">
        <v>32.4</v>
      </c>
      <c r="Q194" s="33"/>
      <c r="R194" s="33"/>
      <c r="S194" s="33"/>
      <c r="T194" s="33">
        <v>4.18</v>
      </c>
      <c r="U194" s="33"/>
      <c r="V194" s="33"/>
      <c r="W194" s="33"/>
      <c r="X194" s="33"/>
      <c r="Y194" s="33">
        <v>0.54</v>
      </c>
    </row>
    <row r="195" spans="1:25" s="11" customFormat="1" ht="30" hidden="1" customHeight="1" x14ac:dyDescent="0.2">
      <c r="A195" s="29" t="s">
        <v>192</v>
      </c>
      <c r="B195" s="22"/>
      <c r="C195" s="18">
        <f t="shared" si="91"/>
        <v>67.19</v>
      </c>
      <c r="D195" s="14" t="e">
        <f t="shared" si="55"/>
        <v>#DIV/0!</v>
      </c>
      <c r="E195" s="25"/>
      <c r="F195" s="25"/>
      <c r="G195" s="54">
        <v>1.6</v>
      </c>
      <c r="H195" s="25"/>
      <c r="I195" s="33"/>
      <c r="J195" s="33"/>
      <c r="K195" s="33"/>
      <c r="L195" s="33"/>
      <c r="M195" s="33">
        <v>10</v>
      </c>
      <c r="N195" s="33"/>
      <c r="O195" s="33">
        <v>3</v>
      </c>
      <c r="P195" s="33">
        <v>32.4</v>
      </c>
      <c r="Q195" s="33"/>
      <c r="R195" s="33"/>
      <c r="S195" s="33"/>
      <c r="T195" s="54">
        <v>17.989999999999998</v>
      </c>
      <c r="U195" s="33"/>
      <c r="V195" s="33"/>
      <c r="W195" s="33"/>
      <c r="X195" s="33"/>
      <c r="Y195" s="33">
        <v>2.2000000000000002</v>
      </c>
    </row>
    <row r="196" spans="1:25" s="11" customFormat="1" ht="30" hidden="1" customHeight="1" x14ac:dyDescent="0.2">
      <c r="A196" s="49" t="s">
        <v>98</v>
      </c>
      <c r="B196" s="22"/>
      <c r="C196" s="18">
        <f>C194/C192</f>
        <v>1.0756687898089172</v>
      </c>
      <c r="D196" s="14" t="e">
        <f t="shared" si="55"/>
        <v>#DIV/0!</v>
      </c>
      <c r="E196" s="33"/>
      <c r="F196" s="33"/>
      <c r="G196" s="102">
        <f>G194/G192*10</f>
        <v>1.2222222222222223</v>
      </c>
      <c r="H196" s="102"/>
      <c r="I196" s="102"/>
      <c r="J196" s="102"/>
      <c r="K196" s="102"/>
      <c r="L196" s="102"/>
      <c r="M196" s="102">
        <f>M194/M192*10</f>
        <v>53.333333333333329</v>
      </c>
      <c r="N196" s="54"/>
      <c r="O196" s="54"/>
      <c r="P196" s="102">
        <f>P194/P192*10</f>
        <v>12</v>
      </c>
      <c r="Q196" s="102"/>
      <c r="R196" s="102"/>
      <c r="S196" s="102"/>
      <c r="T196" s="102">
        <f>T194/T192*10</f>
        <v>41.8</v>
      </c>
      <c r="U196" s="33"/>
      <c r="V196" s="33"/>
      <c r="W196" s="33"/>
      <c r="X196" s="33"/>
      <c r="Y196" s="102">
        <f>Y194/Y192*10</f>
        <v>3.6000000000000005</v>
      </c>
    </row>
    <row r="197" spans="1:25" s="11" customFormat="1" ht="30" hidden="1" customHeight="1" x14ac:dyDescent="0.2">
      <c r="A197" s="49" t="s">
        <v>191</v>
      </c>
      <c r="B197" s="22"/>
      <c r="C197" s="18">
        <f>C195/C193*10</f>
        <v>13.046601941747573</v>
      </c>
      <c r="D197" s="14" t="e">
        <f t="shared" si="55"/>
        <v>#DIV/0!</v>
      </c>
      <c r="E197" s="102"/>
      <c r="F197" s="102"/>
      <c r="G197" s="102">
        <f>G195/G193*10</f>
        <v>1.7777777777777779</v>
      </c>
      <c r="H197" s="102"/>
      <c r="I197" s="102"/>
      <c r="J197" s="102"/>
      <c r="K197" s="102"/>
      <c r="L197" s="102"/>
      <c r="M197" s="102">
        <f>M195/M193*10</f>
        <v>50</v>
      </c>
      <c r="N197" s="102"/>
      <c r="O197" s="102">
        <f>O195/O193*10</f>
        <v>20</v>
      </c>
      <c r="P197" s="102">
        <f>P195/P193*10</f>
        <v>12</v>
      </c>
      <c r="Q197" s="102"/>
      <c r="R197" s="102"/>
      <c r="S197" s="102"/>
      <c r="T197" s="102">
        <v>15.46</v>
      </c>
      <c r="U197" s="102"/>
      <c r="V197" s="102"/>
      <c r="W197" s="102"/>
      <c r="X197" s="102"/>
      <c r="Y197" s="102">
        <f>Y195/Y193*10</f>
        <v>14.666666666666668</v>
      </c>
    </row>
    <row r="198" spans="1:25" s="11" customFormat="1" ht="30" customHeight="1" x14ac:dyDescent="0.2">
      <c r="A198" s="49" t="s">
        <v>197</v>
      </c>
      <c r="B198" s="22">
        <v>116.6</v>
      </c>
      <c r="C198" s="25">
        <f>SUM(E198:Y198)</f>
        <v>131</v>
      </c>
      <c r="D198" s="14">
        <f t="shared" ref="D198:D200" si="92">C198/B198</f>
        <v>1.123499142367067</v>
      </c>
      <c r="E198" s="151"/>
      <c r="F198" s="151"/>
      <c r="G198" s="151"/>
      <c r="H198" s="167">
        <v>18</v>
      </c>
      <c r="I198" s="151"/>
      <c r="J198" s="151"/>
      <c r="K198" s="151"/>
      <c r="L198" s="102"/>
      <c r="M198" s="102"/>
      <c r="N198" s="102"/>
      <c r="O198" s="102">
        <v>4</v>
      </c>
      <c r="P198" s="102"/>
      <c r="Q198" s="102"/>
      <c r="R198" s="167">
        <v>36</v>
      </c>
      <c r="S198" s="102">
        <v>15.8</v>
      </c>
      <c r="T198" s="102">
        <v>3.2</v>
      </c>
      <c r="U198" s="151"/>
      <c r="V198" s="151"/>
      <c r="W198" s="151">
        <v>54</v>
      </c>
      <c r="X198" s="151"/>
      <c r="Y198" s="151"/>
    </row>
    <row r="199" spans="1:25" s="11" customFormat="1" ht="30" customHeight="1" x14ac:dyDescent="0.2">
      <c r="A199" s="29" t="s">
        <v>198</v>
      </c>
      <c r="B199" s="22">
        <v>183.3</v>
      </c>
      <c r="C199" s="25">
        <f>SUM(E199:Y199)</f>
        <v>192.10000000000002</v>
      </c>
      <c r="D199" s="14">
        <f t="shared" si="92"/>
        <v>1.0480087288597928</v>
      </c>
      <c r="E199" s="151"/>
      <c r="F199" s="151"/>
      <c r="G199" s="102"/>
      <c r="H199" s="151">
        <v>31.5</v>
      </c>
      <c r="I199" s="151"/>
      <c r="J199" s="151"/>
      <c r="K199" s="151"/>
      <c r="L199" s="102"/>
      <c r="M199" s="102"/>
      <c r="N199" s="102"/>
      <c r="O199" s="102">
        <v>2</v>
      </c>
      <c r="P199" s="102"/>
      <c r="Q199" s="102"/>
      <c r="R199" s="102">
        <v>55.4</v>
      </c>
      <c r="S199" s="102">
        <v>14.7</v>
      </c>
      <c r="T199" s="102">
        <v>4.8</v>
      </c>
      <c r="U199" s="151"/>
      <c r="V199" s="151"/>
      <c r="W199" s="151">
        <v>83.7</v>
      </c>
      <c r="X199" s="151"/>
      <c r="Y199" s="151"/>
    </row>
    <row r="200" spans="1:25" s="11" customFormat="1" ht="30" customHeight="1" x14ac:dyDescent="0.2">
      <c r="A200" s="29" t="s">
        <v>98</v>
      </c>
      <c r="B200" s="47">
        <v>15.7</v>
      </c>
      <c r="C200" s="47">
        <f>C199/C198*10</f>
        <v>14.664122137404583</v>
      </c>
      <c r="D200" s="14">
        <f t="shared" si="92"/>
        <v>0.93402051830602439</v>
      </c>
      <c r="E200" s="151"/>
      <c r="F200" s="151"/>
      <c r="G200" s="102"/>
      <c r="H200" s="102">
        <f>H199/H198*10</f>
        <v>17.5</v>
      </c>
      <c r="I200" s="102"/>
      <c r="J200" s="102"/>
      <c r="K200" s="102"/>
      <c r="L200" s="102"/>
      <c r="M200" s="102"/>
      <c r="N200" s="102"/>
      <c r="O200" s="102">
        <f t="shared" ref="O200" si="93">O199/O198*10</f>
        <v>5</v>
      </c>
      <c r="P200" s="102"/>
      <c r="Q200" s="102"/>
      <c r="R200" s="102">
        <f>R199/R198*10</f>
        <v>15.388888888888888</v>
      </c>
      <c r="S200" s="102">
        <f>S199/S198*10</f>
        <v>9.3037974683544302</v>
      </c>
      <c r="T200" s="102">
        <f>T199/T198*10</f>
        <v>14.999999999999998</v>
      </c>
      <c r="U200" s="102"/>
      <c r="V200" s="102"/>
      <c r="W200" s="102">
        <f>W199/W198*10</f>
        <v>15.5</v>
      </c>
      <c r="X200" s="151"/>
      <c r="Y200" s="151"/>
    </row>
    <row r="201" spans="1:25" s="109" customFormat="1" ht="30" customHeight="1" x14ac:dyDescent="0.2">
      <c r="A201" s="29" t="s">
        <v>118</v>
      </c>
      <c r="B201" s="22">
        <v>95403</v>
      </c>
      <c r="C201" s="25">
        <f>SUM(E201:Y201)</f>
        <v>98130</v>
      </c>
      <c r="D201" s="14">
        <f t="shared" ref="D201:D206" si="94">C201/B201</f>
        <v>1.0285840067922392</v>
      </c>
      <c r="E201" s="88">
        <v>7500</v>
      </c>
      <c r="F201" s="88">
        <v>3160</v>
      </c>
      <c r="G201" s="88">
        <v>5500</v>
      </c>
      <c r="H201" s="88">
        <v>5500</v>
      </c>
      <c r="I201" s="88">
        <v>2710</v>
      </c>
      <c r="J201" s="88">
        <v>5900</v>
      </c>
      <c r="K201" s="88">
        <v>4437</v>
      </c>
      <c r="L201" s="88">
        <v>3500</v>
      </c>
      <c r="M201" s="88">
        <v>5058</v>
      </c>
      <c r="N201" s="88">
        <v>1774</v>
      </c>
      <c r="O201" s="88">
        <v>2223</v>
      </c>
      <c r="P201" s="88">
        <v>7055</v>
      </c>
      <c r="Q201" s="88">
        <v>6700</v>
      </c>
      <c r="R201" s="88">
        <v>4463</v>
      </c>
      <c r="S201" s="88">
        <v>7277</v>
      </c>
      <c r="T201" s="166">
        <v>4099</v>
      </c>
      <c r="U201" s="88">
        <v>3293</v>
      </c>
      <c r="V201" s="88">
        <v>2200</v>
      </c>
      <c r="W201" s="88">
        <v>6100</v>
      </c>
      <c r="X201" s="88">
        <v>6901</v>
      </c>
      <c r="Y201" s="166">
        <v>2780</v>
      </c>
    </row>
    <row r="202" spans="1:25" s="44" customFormat="1" ht="30" customHeight="1" x14ac:dyDescent="0.2">
      <c r="A202" s="12" t="s">
        <v>119</v>
      </c>
      <c r="B202" s="163">
        <f>B201/B204</f>
        <v>0.90859999999999996</v>
      </c>
      <c r="C202" s="163">
        <f>C201/C204</f>
        <v>0.94387534266339634</v>
      </c>
      <c r="D202" s="15">
        <f t="shared" si="94"/>
        <v>1.0388238418043103</v>
      </c>
      <c r="E202" s="159">
        <f>E201/E204</f>
        <v>1.0071169598496039</v>
      </c>
      <c r="F202" s="159">
        <f t="shared" ref="F202:Y202" si="95">F201/F204</f>
        <v>0.77337249143416542</v>
      </c>
      <c r="G202" s="159">
        <f t="shared" si="95"/>
        <v>1.0009099181073704</v>
      </c>
      <c r="H202" s="159">
        <f t="shared" si="95"/>
        <v>0.80882352941176472</v>
      </c>
      <c r="I202" s="159">
        <f t="shared" si="95"/>
        <v>0.8039157520023732</v>
      </c>
      <c r="J202" s="159">
        <f t="shared" si="95"/>
        <v>1</v>
      </c>
      <c r="K202" s="159">
        <f t="shared" si="95"/>
        <v>1.0321004884856944</v>
      </c>
      <c r="L202" s="159">
        <f t="shared" si="95"/>
        <v>0.69293209265491984</v>
      </c>
      <c r="M202" s="159">
        <f t="shared" si="95"/>
        <v>1.1187790311877903</v>
      </c>
      <c r="N202" s="159">
        <f t="shared" si="95"/>
        <v>0.79587258860475552</v>
      </c>
      <c r="O202" s="159">
        <f t="shared" si="95"/>
        <v>0.93995771670190276</v>
      </c>
      <c r="P202" s="159">
        <f t="shared" si="95"/>
        <v>1.0002835672763364</v>
      </c>
      <c r="Q202" s="159">
        <f t="shared" si="95"/>
        <v>0.93706293706293708</v>
      </c>
      <c r="R202" s="159">
        <f t="shared" si="95"/>
        <v>0.87355646897631634</v>
      </c>
      <c r="S202" s="159">
        <f t="shared" si="95"/>
        <v>0.94962808299621559</v>
      </c>
      <c r="T202" s="159">
        <f t="shared" si="95"/>
        <v>1.0034271725826194</v>
      </c>
      <c r="U202" s="159">
        <f t="shared" si="95"/>
        <v>1</v>
      </c>
      <c r="V202" s="159">
        <f t="shared" si="95"/>
        <v>1</v>
      </c>
      <c r="W202" s="159">
        <f t="shared" si="95"/>
        <v>1</v>
      </c>
      <c r="X202" s="159">
        <f t="shared" si="95"/>
        <v>1</v>
      </c>
      <c r="Y202" s="159">
        <f t="shared" si="95"/>
        <v>0.97646645591851067</v>
      </c>
    </row>
    <row r="203" spans="1:25" s="108" customFormat="1" ht="30" customHeight="1" x14ac:dyDescent="0.2">
      <c r="A203" s="29" t="s">
        <v>120</v>
      </c>
      <c r="B203" s="22">
        <v>110929</v>
      </c>
      <c r="C203" s="25">
        <f>SUM(E203:Y203)</f>
        <v>155308</v>
      </c>
      <c r="D203" s="14">
        <f t="shared" si="94"/>
        <v>1.4000667093366026</v>
      </c>
      <c r="E203" s="9">
        <v>5200</v>
      </c>
      <c r="F203" s="9">
        <v>3250</v>
      </c>
      <c r="G203" s="9">
        <v>16820</v>
      </c>
      <c r="H203" s="9">
        <v>6040</v>
      </c>
      <c r="I203" s="9">
        <v>6330</v>
      </c>
      <c r="J203" s="9">
        <v>17500</v>
      </c>
      <c r="K203" s="9">
        <v>5267</v>
      </c>
      <c r="L203" s="9">
        <v>15250</v>
      </c>
      <c r="M203" s="9">
        <v>3506</v>
      </c>
      <c r="N203" s="9">
        <v>3185</v>
      </c>
      <c r="O203" s="9">
        <v>2916</v>
      </c>
      <c r="P203" s="9">
        <v>1815</v>
      </c>
      <c r="Q203" s="9">
        <v>11837</v>
      </c>
      <c r="R203" s="9">
        <v>5450</v>
      </c>
      <c r="S203" s="9">
        <v>7873</v>
      </c>
      <c r="T203" s="9">
        <v>2877</v>
      </c>
      <c r="U203" s="9">
        <v>6530</v>
      </c>
      <c r="V203" s="162">
        <v>3153</v>
      </c>
      <c r="W203" s="9">
        <v>2986</v>
      </c>
      <c r="X203" s="9">
        <v>23723</v>
      </c>
      <c r="Y203" s="9">
        <v>3800</v>
      </c>
    </row>
    <row r="204" spans="1:25" s="11" customFormat="1" ht="30" hidden="1" customHeight="1" outlineLevel="1" x14ac:dyDescent="0.2">
      <c r="A204" s="29" t="s">
        <v>121</v>
      </c>
      <c r="B204" s="160">
        <v>105000</v>
      </c>
      <c r="C204" s="161">
        <f>SUM(E204:Y204)</f>
        <v>103965</v>
      </c>
      <c r="D204" s="14">
        <f t="shared" si="94"/>
        <v>0.9901428571428571</v>
      </c>
      <c r="E204" s="162">
        <v>7447</v>
      </c>
      <c r="F204" s="162">
        <v>4086</v>
      </c>
      <c r="G204" s="162">
        <v>5495</v>
      </c>
      <c r="H204" s="162">
        <v>6800</v>
      </c>
      <c r="I204" s="162">
        <v>3371</v>
      </c>
      <c r="J204" s="162">
        <v>5900</v>
      </c>
      <c r="K204" s="162">
        <v>4299</v>
      </c>
      <c r="L204" s="162">
        <v>5051</v>
      </c>
      <c r="M204" s="162">
        <v>4521</v>
      </c>
      <c r="N204" s="162">
        <v>2229</v>
      </c>
      <c r="O204" s="162">
        <v>2365</v>
      </c>
      <c r="P204" s="162">
        <v>7053</v>
      </c>
      <c r="Q204" s="162">
        <v>7150</v>
      </c>
      <c r="R204" s="162">
        <v>5109</v>
      </c>
      <c r="S204" s="162">
        <v>7663</v>
      </c>
      <c r="T204" s="162">
        <v>4085</v>
      </c>
      <c r="U204" s="162">
        <v>3293</v>
      </c>
      <c r="V204" s="162">
        <v>2200</v>
      </c>
      <c r="W204" s="162">
        <v>6100</v>
      </c>
      <c r="X204" s="162">
        <v>6901</v>
      </c>
      <c r="Y204" s="162">
        <v>2847</v>
      </c>
    </row>
    <row r="205" spans="1:25" s="108" customFormat="1" ht="30" customHeight="1" outlineLevel="1" x14ac:dyDescent="0.2">
      <c r="A205" s="29" t="s">
        <v>122</v>
      </c>
      <c r="B205" s="22">
        <v>81124</v>
      </c>
      <c r="C205" s="25">
        <f>SUM(E205:Y205)</f>
        <v>96224</v>
      </c>
      <c r="D205" s="14">
        <f t="shared" si="94"/>
        <v>1.1861348059760366</v>
      </c>
      <c r="E205" s="88">
        <v>7450</v>
      </c>
      <c r="F205" s="88">
        <v>3160</v>
      </c>
      <c r="G205" s="88">
        <v>5500</v>
      </c>
      <c r="H205" s="88">
        <v>5634</v>
      </c>
      <c r="I205" s="88">
        <v>2995</v>
      </c>
      <c r="J205" s="88">
        <v>5950</v>
      </c>
      <c r="K205" s="88">
        <v>4262</v>
      </c>
      <c r="L205" s="88">
        <v>3460</v>
      </c>
      <c r="M205" s="88">
        <v>5009</v>
      </c>
      <c r="N205" s="88">
        <v>1437</v>
      </c>
      <c r="O205" s="88">
        <v>1895</v>
      </c>
      <c r="P205" s="88">
        <v>7055</v>
      </c>
      <c r="Q205" s="88">
        <v>7043</v>
      </c>
      <c r="R205" s="88">
        <v>4463</v>
      </c>
      <c r="S205" s="88">
        <v>7978</v>
      </c>
      <c r="T205" s="88">
        <v>4099</v>
      </c>
      <c r="U205" s="88">
        <v>2800</v>
      </c>
      <c r="V205" s="88">
        <v>2085</v>
      </c>
      <c r="W205" s="88">
        <v>6184</v>
      </c>
      <c r="X205" s="88">
        <v>5162</v>
      </c>
      <c r="Y205" s="88">
        <v>2603</v>
      </c>
    </row>
    <row r="206" spans="1:25" s="11" customFormat="1" ht="30" customHeight="1" x14ac:dyDescent="0.2">
      <c r="A206" s="12" t="s">
        <v>52</v>
      </c>
      <c r="B206" s="79">
        <f>B205/B204</f>
        <v>0.77260952380952386</v>
      </c>
      <c r="C206" s="79">
        <f>C205/C204</f>
        <v>0.92554224979560429</v>
      </c>
      <c r="D206" s="15">
        <f t="shared" si="94"/>
        <v>1.1979431022698392</v>
      </c>
      <c r="E206" s="15">
        <f t="shared" ref="E206:J206" si="96">E205/E204</f>
        <v>1.0004028467839399</v>
      </c>
      <c r="F206" s="15">
        <f t="shared" si="96"/>
        <v>0.77337249143416542</v>
      </c>
      <c r="G206" s="15">
        <f t="shared" si="96"/>
        <v>1.0009099181073704</v>
      </c>
      <c r="H206" s="15">
        <f t="shared" si="96"/>
        <v>0.82852941176470585</v>
      </c>
      <c r="I206" s="15">
        <f t="shared" si="96"/>
        <v>0.88846039750815786</v>
      </c>
      <c r="J206" s="15">
        <f t="shared" si="96"/>
        <v>1.0084745762711864</v>
      </c>
      <c r="K206" s="15">
        <f t="shared" ref="K206:Y206" si="97">K205/K204</f>
        <v>0.99139334729006745</v>
      </c>
      <c r="L206" s="15">
        <f t="shared" si="97"/>
        <v>0.68501286873886358</v>
      </c>
      <c r="M206" s="15">
        <f t="shared" si="97"/>
        <v>1.1079407210794072</v>
      </c>
      <c r="N206" s="15">
        <f t="shared" si="97"/>
        <v>0.64468371467025576</v>
      </c>
      <c r="O206" s="15">
        <f t="shared" si="97"/>
        <v>0.80126849894291752</v>
      </c>
      <c r="P206" s="15">
        <f t="shared" si="97"/>
        <v>1.0002835672763364</v>
      </c>
      <c r="Q206" s="15">
        <f t="shared" si="97"/>
        <v>0.98503496503496502</v>
      </c>
      <c r="R206" s="15">
        <f t="shared" si="97"/>
        <v>0.87355646897631634</v>
      </c>
      <c r="S206" s="15">
        <f t="shared" si="97"/>
        <v>1.0411066162077516</v>
      </c>
      <c r="T206" s="15">
        <f t="shared" si="97"/>
        <v>1.0034271725826194</v>
      </c>
      <c r="U206" s="15">
        <f t="shared" si="97"/>
        <v>0.85028849073792889</v>
      </c>
      <c r="V206" s="15">
        <f t="shared" si="97"/>
        <v>0.94772727272727275</v>
      </c>
      <c r="W206" s="15">
        <f t="shared" si="97"/>
        <v>1.0137704918032786</v>
      </c>
      <c r="X206" s="15">
        <f t="shared" si="97"/>
        <v>0.74800753513983476</v>
      </c>
      <c r="Y206" s="15">
        <f t="shared" si="97"/>
        <v>0.91429574991218832</v>
      </c>
    </row>
    <row r="207" spans="1:25" s="11" customFormat="1" ht="30" customHeight="1" x14ac:dyDescent="0.2">
      <c r="A207" s="10" t="s">
        <v>123</v>
      </c>
      <c r="B207" s="24">
        <v>70997</v>
      </c>
      <c r="C207" s="24">
        <f>SUM(E207:Y207)</f>
        <v>88139.5</v>
      </c>
      <c r="D207" s="15">
        <f t="shared" ref="D207:D210" si="98">C207/B207</f>
        <v>1.241453864247785</v>
      </c>
      <c r="E207" s="9">
        <v>7140</v>
      </c>
      <c r="F207" s="9">
        <v>2960</v>
      </c>
      <c r="G207" s="9">
        <v>5500</v>
      </c>
      <c r="H207" s="9">
        <v>5271</v>
      </c>
      <c r="I207" s="9">
        <v>2915</v>
      </c>
      <c r="J207" s="9">
        <v>5350</v>
      </c>
      <c r="K207" s="9">
        <v>3167</v>
      </c>
      <c r="L207" s="9">
        <v>3077</v>
      </c>
      <c r="M207" s="9">
        <v>5009</v>
      </c>
      <c r="N207" s="9">
        <v>1346</v>
      </c>
      <c r="O207" s="9">
        <v>1224</v>
      </c>
      <c r="P207" s="9">
        <v>6748</v>
      </c>
      <c r="Q207" s="9">
        <f>Q205-Q208</f>
        <v>6968</v>
      </c>
      <c r="R207" s="9">
        <v>4163</v>
      </c>
      <c r="S207" s="9">
        <v>7772</v>
      </c>
      <c r="T207" s="9">
        <v>3944.5</v>
      </c>
      <c r="U207" s="9">
        <v>2800</v>
      </c>
      <c r="V207" s="9">
        <v>2085</v>
      </c>
      <c r="W207" s="9">
        <v>5394</v>
      </c>
      <c r="X207" s="9">
        <v>3733</v>
      </c>
      <c r="Y207" s="9">
        <v>1573</v>
      </c>
    </row>
    <row r="208" spans="1:25" s="11" customFormat="1" ht="30" customHeight="1" x14ac:dyDescent="0.2">
      <c r="A208" s="10" t="s">
        <v>124</v>
      </c>
      <c r="B208" s="24">
        <v>9047</v>
      </c>
      <c r="C208" s="24">
        <f>SUM(E208:Y208)</f>
        <v>7932</v>
      </c>
      <c r="D208" s="15">
        <f t="shared" si="98"/>
        <v>0.87675472532331156</v>
      </c>
      <c r="E208" s="9">
        <v>310</v>
      </c>
      <c r="F208" s="9">
        <v>200</v>
      </c>
      <c r="G208" s="9"/>
      <c r="H208" s="9">
        <v>363</v>
      </c>
      <c r="I208" s="9">
        <v>80</v>
      </c>
      <c r="J208" s="9">
        <v>600</v>
      </c>
      <c r="K208" s="9">
        <v>1095</v>
      </c>
      <c r="L208" s="9">
        <v>383</v>
      </c>
      <c r="M208" s="9"/>
      <c r="N208" s="9">
        <v>91</v>
      </c>
      <c r="O208" s="9">
        <v>671</v>
      </c>
      <c r="P208" s="9">
        <v>307</v>
      </c>
      <c r="Q208" s="9">
        <v>75</v>
      </c>
      <c r="R208" s="9">
        <v>300</v>
      </c>
      <c r="S208" s="9">
        <v>186</v>
      </c>
      <c r="T208" s="9">
        <v>22</v>
      </c>
      <c r="U208" s="9"/>
      <c r="V208" s="9"/>
      <c r="W208" s="9">
        <v>790</v>
      </c>
      <c r="X208" s="9">
        <v>1429</v>
      </c>
      <c r="Y208" s="9">
        <v>1030</v>
      </c>
    </row>
    <row r="209" spans="1:35" s="11" customFormat="1" ht="30" hidden="1" customHeight="1" x14ac:dyDescent="0.2">
      <c r="A209" s="29" t="s">
        <v>146</v>
      </c>
      <c r="B209" s="22"/>
      <c r="C209" s="25">
        <f>SUM(E209:Y209)</f>
        <v>0</v>
      </c>
      <c r="D209" s="14" t="e">
        <f t="shared" si="98"/>
        <v>#DIV/0!</v>
      </c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</row>
    <row r="210" spans="1:35" s="44" customFormat="1" ht="45" hidden="1" customHeight="1" outlineLevel="1" x14ac:dyDescent="0.2">
      <c r="A210" s="10" t="s">
        <v>213</v>
      </c>
      <c r="B210" s="25">
        <v>90852</v>
      </c>
      <c r="C210" s="25">
        <f>SUM(E210:Y210)</f>
        <v>86322.975999999995</v>
      </c>
      <c r="D210" s="14">
        <f t="shared" si="98"/>
        <v>0.95014942984194073</v>
      </c>
      <c r="E210" s="152">
        <v>816.89</v>
      </c>
      <c r="F210" s="152">
        <v>1875.18</v>
      </c>
      <c r="G210" s="152">
        <v>8389.4</v>
      </c>
      <c r="H210" s="152">
        <v>7207</v>
      </c>
      <c r="I210" s="152">
        <v>4622.0559999999996</v>
      </c>
      <c r="J210" s="152">
        <v>4281</v>
      </c>
      <c r="K210" s="152">
        <v>3163</v>
      </c>
      <c r="L210" s="152">
        <v>3731</v>
      </c>
      <c r="M210" s="152">
        <v>2486.1999999999998</v>
      </c>
      <c r="N210" s="152">
        <v>2754.4</v>
      </c>
      <c r="O210" s="153">
        <v>2557.6</v>
      </c>
      <c r="P210" s="153">
        <v>3906.1</v>
      </c>
      <c r="Q210" s="153">
        <v>5141</v>
      </c>
      <c r="R210" s="153">
        <v>2652</v>
      </c>
      <c r="S210" s="153">
        <v>4320.8</v>
      </c>
      <c r="T210" s="153">
        <v>4362.8</v>
      </c>
      <c r="U210" s="153">
        <v>939.3</v>
      </c>
      <c r="V210" s="153">
        <v>1557</v>
      </c>
      <c r="W210" s="153">
        <v>8202.7999999999993</v>
      </c>
      <c r="X210" s="155">
        <v>8681.4500000000007</v>
      </c>
      <c r="Y210" s="152">
        <v>4676</v>
      </c>
    </row>
    <row r="211" spans="1:35" s="56" customFormat="1" ht="30" hidden="1" customHeight="1" outlineLevel="1" x14ac:dyDescent="0.2">
      <c r="A211" s="29" t="s">
        <v>212</v>
      </c>
      <c r="B211" s="25">
        <v>82711</v>
      </c>
      <c r="C211" s="25">
        <f>SUM(E211:Y211)</f>
        <v>86667.9</v>
      </c>
      <c r="D211" s="14">
        <f t="shared" ref="D211:D227" si="99">C211/B211</f>
        <v>1.047840069640072</v>
      </c>
      <c r="E211" s="33">
        <v>820</v>
      </c>
      <c r="F211" s="33">
        <v>2260</v>
      </c>
      <c r="G211" s="33">
        <v>8395</v>
      </c>
      <c r="H211" s="33">
        <v>5576</v>
      </c>
      <c r="I211" s="33">
        <v>4162</v>
      </c>
      <c r="J211" s="33">
        <v>4281</v>
      </c>
      <c r="K211" s="43">
        <v>3545</v>
      </c>
      <c r="L211" s="33">
        <v>4926</v>
      </c>
      <c r="M211" s="33">
        <v>2384.4</v>
      </c>
      <c r="N211" s="33">
        <v>2754</v>
      </c>
      <c r="O211" s="33">
        <v>2678</v>
      </c>
      <c r="P211" s="33">
        <v>3980</v>
      </c>
      <c r="Q211" s="33">
        <v>5030</v>
      </c>
      <c r="R211" s="33">
        <v>2191</v>
      </c>
      <c r="S211" s="33">
        <v>5443</v>
      </c>
      <c r="T211" s="33">
        <v>4362.8</v>
      </c>
      <c r="U211" s="33">
        <v>1150</v>
      </c>
      <c r="V211" s="33">
        <v>1556.7</v>
      </c>
      <c r="W211" s="33">
        <v>7992</v>
      </c>
      <c r="X211" s="33">
        <v>8681</v>
      </c>
      <c r="Y211" s="33">
        <v>4500</v>
      </c>
    </row>
    <row r="212" spans="1:35" s="44" customFormat="1" ht="30" hidden="1" customHeight="1" x14ac:dyDescent="0.2">
      <c r="A212" s="10" t="s">
        <v>125</v>
      </c>
      <c r="B212" s="46">
        <v>0.96699999999999997</v>
      </c>
      <c r="C212" s="46">
        <f>C211/C210</f>
        <v>1.0039957380524045</v>
      </c>
      <c r="D212" s="14">
        <f t="shared" si="99"/>
        <v>1.0382582606539861</v>
      </c>
      <c r="E212" s="66">
        <f t="shared" ref="E212:Y212" si="100">E211/E210</f>
        <v>1.0038071221339471</v>
      </c>
      <c r="F212" s="66">
        <f t="shared" si="100"/>
        <v>1.205217632440619</v>
      </c>
      <c r="G212" s="66">
        <f t="shared" si="100"/>
        <v>1.0006675089994517</v>
      </c>
      <c r="H212" s="66">
        <f t="shared" si="100"/>
        <v>0.77369224365200495</v>
      </c>
      <c r="I212" s="66">
        <f t="shared" si="100"/>
        <v>0.90046507441709933</v>
      </c>
      <c r="J212" s="66">
        <f t="shared" si="100"/>
        <v>1</v>
      </c>
      <c r="K212" s="66">
        <f t="shared" si="100"/>
        <v>1.1207714195384129</v>
      </c>
      <c r="L212" s="66">
        <f t="shared" si="100"/>
        <v>1.3202894666309299</v>
      </c>
      <c r="M212" s="66">
        <f t="shared" si="100"/>
        <v>0.95905397795833014</v>
      </c>
      <c r="N212" s="66">
        <f t="shared" si="100"/>
        <v>0.99985477781004939</v>
      </c>
      <c r="O212" s="66">
        <f t="shared" si="100"/>
        <v>1.0470753831717234</v>
      </c>
      <c r="P212" s="66">
        <f t="shared" si="100"/>
        <v>1.0189191264944575</v>
      </c>
      <c r="Q212" s="66">
        <f t="shared" si="100"/>
        <v>0.97840886986967512</v>
      </c>
      <c r="R212" s="66">
        <f t="shared" si="100"/>
        <v>0.82616892911010553</v>
      </c>
      <c r="S212" s="66">
        <f t="shared" si="100"/>
        <v>1.2597204221440474</v>
      </c>
      <c r="T212" s="66">
        <f t="shared" si="100"/>
        <v>1</v>
      </c>
      <c r="U212" s="66">
        <f t="shared" si="100"/>
        <v>1.2243159799850953</v>
      </c>
      <c r="V212" s="66">
        <f t="shared" si="100"/>
        <v>0.99980732177263976</v>
      </c>
      <c r="W212" s="66">
        <f t="shared" si="100"/>
        <v>0.97430145803871859</v>
      </c>
      <c r="X212" s="66">
        <f t="shared" si="100"/>
        <v>0.99994816534104314</v>
      </c>
      <c r="Y212" s="66">
        <f t="shared" si="100"/>
        <v>0.96236099230111205</v>
      </c>
    </row>
    <row r="213" spans="1:35" s="44" customFormat="1" ht="30" hidden="1" customHeight="1" outlineLevel="1" x14ac:dyDescent="0.2">
      <c r="A213" s="10" t="s">
        <v>126</v>
      </c>
      <c r="B213" s="25"/>
      <c r="C213" s="25">
        <f>SUM(E213:Y213)</f>
        <v>0</v>
      </c>
      <c r="D213" s="14" t="e">
        <f t="shared" si="99"/>
        <v>#DIV/0!</v>
      </c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15"/>
      <c r="Q213" s="43"/>
      <c r="R213" s="43"/>
      <c r="S213" s="43"/>
      <c r="T213" s="43"/>
      <c r="U213" s="43"/>
      <c r="V213" s="43"/>
      <c r="W213" s="43"/>
      <c r="X213" s="43"/>
      <c r="Y213" s="43"/>
    </row>
    <row r="214" spans="1:35" s="56" customFormat="1" ht="30" hidden="1" customHeight="1" outlineLevel="1" x14ac:dyDescent="0.2">
      <c r="A214" s="29" t="s">
        <v>127</v>
      </c>
      <c r="B214" s="22"/>
      <c r="C214" s="25">
        <f>SUM(E214:Y214)</f>
        <v>1701</v>
      </c>
      <c r="D214" s="14"/>
      <c r="E214" s="43"/>
      <c r="F214" s="33"/>
      <c r="G214" s="33">
        <v>715</v>
      </c>
      <c r="H214" s="33"/>
      <c r="I214" s="33"/>
      <c r="J214" s="33"/>
      <c r="K214" s="33">
        <v>50</v>
      </c>
      <c r="L214" s="33"/>
      <c r="M214" s="33"/>
      <c r="N214" s="33"/>
      <c r="O214" s="43">
        <v>163</v>
      </c>
      <c r="P214" s="33"/>
      <c r="Q214" s="33"/>
      <c r="R214" s="33"/>
      <c r="S214" s="33">
        <v>591</v>
      </c>
      <c r="T214" s="33">
        <v>97</v>
      </c>
      <c r="U214" s="33">
        <v>85</v>
      </c>
      <c r="V214" s="33"/>
      <c r="W214" s="33"/>
      <c r="X214" s="33"/>
      <c r="Y214" s="33"/>
    </row>
    <row r="215" spans="1:35" s="44" customFormat="1" ht="30" hidden="1" customHeight="1" collapsed="1" x14ac:dyDescent="0.2">
      <c r="A215" s="10" t="s">
        <v>128</v>
      </c>
      <c r="B215" s="14"/>
      <c r="C215" s="14"/>
      <c r="D215" s="14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</row>
    <row r="216" spans="1:35" s="109" customFormat="1" ht="30" customHeight="1" x14ac:dyDescent="0.2">
      <c r="A216" s="12" t="s">
        <v>129</v>
      </c>
      <c r="B216" s="22"/>
      <c r="C216" s="25"/>
      <c r="D216" s="14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</row>
    <row r="217" spans="1:35" s="110" customFormat="1" ht="30" customHeight="1" outlineLevel="1" x14ac:dyDescent="0.2">
      <c r="A217" s="49" t="s">
        <v>130</v>
      </c>
      <c r="B217" s="22">
        <v>111116</v>
      </c>
      <c r="C217" s="25">
        <f>SUM(E217:Y217)</f>
        <v>105781.1</v>
      </c>
      <c r="D217" s="14">
        <f t="shared" si="99"/>
        <v>0.9519880125274488</v>
      </c>
      <c r="E217" s="24">
        <v>4678</v>
      </c>
      <c r="F217" s="24">
        <v>2880</v>
      </c>
      <c r="G217" s="24">
        <v>13010</v>
      </c>
      <c r="H217" s="24">
        <v>7152</v>
      </c>
      <c r="I217" s="24">
        <v>4180</v>
      </c>
      <c r="J217" s="24">
        <v>6260</v>
      </c>
      <c r="K217" s="24">
        <v>4120</v>
      </c>
      <c r="L217" s="24">
        <v>6399</v>
      </c>
      <c r="M217" s="24">
        <v>2601</v>
      </c>
      <c r="N217" s="24">
        <v>4510</v>
      </c>
      <c r="O217" s="24">
        <v>2265</v>
      </c>
      <c r="P217" s="24">
        <v>4843</v>
      </c>
      <c r="Q217" s="24">
        <v>8719</v>
      </c>
      <c r="R217" s="24">
        <v>2703</v>
      </c>
      <c r="S217" s="24">
        <v>3579</v>
      </c>
      <c r="T217" s="24">
        <v>2878.1</v>
      </c>
      <c r="U217" s="24">
        <v>2560</v>
      </c>
      <c r="V217" s="24">
        <v>887</v>
      </c>
      <c r="W217" s="24">
        <v>5874</v>
      </c>
      <c r="X217" s="24">
        <v>8063</v>
      </c>
      <c r="Y217" s="24">
        <v>7620</v>
      </c>
    </row>
    <row r="218" spans="1:35" s="44" customFormat="1" ht="30" hidden="1" customHeight="1" outlineLevel="1" x14ac:dyDescent="0.2">
      <c r="A218" s="12" t="s">
        <v>131</v>
      </c>
      <c r="B218" s="22">
        <v>115218</v>
      </c>
      <c r="C218" s="25">
        <f>SUM(E218:Y218)</f>
        <v>105623.14586666669</v>
      </c>
      <c r="D218" s="14">
        <f t="shared" si="99"/>
        <v>0.91672434746885634</v>
      </c>
      <c r="E218" s="28">
        <v>2540.5333333333333</v>
      </c>
      <c r="F218" s="28">
        <v>3060.2</v>
      </c>
      <c r="G218" s="28">
        <v>12898.252666666669</v>
      </c>
      <c r="H218" s="28">
        <v>9000</v>
      </c>
      <c r="I218" s="28">
        <v>6685.8808000000008</v>
      </c>
      <c r="J218" s="28">
        <v>4590.6466666666665</v>
      </c>
      <c r="K218" s="28">
        <v>5688.6791111111115</v>
      </c>
      <c r="L218" s="28">
        <v>7624.5866666666661</v>
      </c>
      <c r="M218" s="28">
        <v>5014.5723999999991</v>
      </c>
      <c r="N218" s="28">
        <v>4157.5039999999999</v>
      </c>
      <c r="O218" s="28">
        <v>3122.4960000000001</v>
      </c>
      <c r="P218" s="28">
        <v>5155.9039999999995</v>
      </c>
      <c r="Q218" s="28">
        <v>2800</v>
      </c>
      <c r="R218" s="28">
        <v>3200.8888888888891</v>
      </c>
      <c r="S218" s="28">
        <v>4841.373333333333</v>
      </c>
      <c r="T218" s="28">
        <v>3324.16</v>
      </c>
      <c r="U218" s="28">
        <v>2409.9911111111114</v>
      </c>
      <c r="V218" s="28">
        <v>1132.3666666666666</v>
      </c>
      <c r="W218" s="28">
        <v>5825.5999999999995</v>
      </c>
      <c r="X218" s="28">
        <v>5546</v>
      </c>
      <c r="Y218" s="28">
        <v>7003.5102222222213</v>
      </c>
      <c r="AI218" s="44" t="s">
        <v>0</v>
      </c>
    </row>
    <row r="219" spans="1:35" s="44" customFormat="1" ht="30" hidden="1" customHeight="1" outlineLevel="1" x14ac:dyDescent="0.2">
      <c r="A219" s="12" t="s">
        <v>132</v>
      </c>
      <c r="B219" s="25">
        <f>B217*0.45</f>
        <v>50002.200000000004</v>
      </c>
      <c r="C219" s="25">
        <f>C217*0.45</f>
        <v>47601.495000000003</v>
      </c>
      <c r="D219" s="14">
        <f t="shared" si="99"/>
        <v>0.9519880125274488</v>
      </c>
      <c r="E219" s="24">
        <f>E217*0.45</f>
        <v>2105.1</v>
      </c>
      <c r="F219" s="24">
        <f t="shared" ref="F219:X219" si="101">F217*0.45</f>
        <v>1296</v>
      </c>
      <c r="G219" s="24">
        <f t="shared" si="101"/>
        <v>5854.5</v>
      </c>
      <c r="H219" s="24">
        <f t="shared" si="101"/>
        <v>3218.4</v>
      </c>
      <c r="I219" s="24">
        <f t="shared" si="101"/>
        <v>1881</v>
      </c>
      <c r="J219" s="24">
        <f t="shared" si="101"/>
        <v>2817</v>
      </c>
      <c r="K219" s="24">
        <f t="shared" si="101"/>
        <v>1854</v>
      </c>
      <c r="L219" s="24">
        <f t="shared" si="101"/>
        <v>2879.55</v>
      </c>
      <c r="M219" s="24">
        <f t="shared" si="101"/>
        <v>1170.45</v>
      </c>
      <c r="N219" s="24">
        <f t="shared" si="101"/>
        <v>2029.5</v>
      </c>
      <c r="O219" s="24">
        <f t="shared" si="101"/>
        <v>1019.25</v>
      </c>
      <c r="P219" s="24">
        <f t="shared" si="101"/>
        <v>2179.35</v>
      </c>
      <c r="Q219" s="24">
        <f t="shared" si="101"/>
        <v>3923.55</v>
      </c>
      <c r="R219" s="24">
        <f t="shared" si="101"/>
        <v>1216.3500000000001</v>
      </c>
      <c r="S219" s="24">
        <f t="shared" si="101"/>
        <v>1610.55</v>
      </c>
      <c r="T219" s="24">
        <f t="shared" si="101"/>
        <v>1295.145</v>
      </c>
      <c r="U219" s="24">
        <f t="shared" si="101"/>
        <v>1152</v>
      </c>
      <c r="V219" s="24">
        <f t="shared" si="101"/>
        <v>399.15000000000003</v>
      </c>
      <c r="W219" s="24">
        <f t="shared" si="101"/>
        <v>2643.3</v>
      </c>
      <c r="X219" s="24">
        <f t="shared" si="101"/>
        <v>3628.35</v>
      </c>
      <c r="Y219" s="24">
        <f>Y217*0.45</f>
        <v>3429</v>
      </c>
      <c r="Z219" s="57"/>
    </row>
    <row r="220" spans="1:35" s="44" customFormat="1" ht="30" customHeight="1" collapsed="1" x14ac:dyDescent="0.2">
      <c r="A220" s="12" t="s">
        <v>133</v>
      </c>
      <c r="B220" s="46">
        <v>0.96399999999999997</v>
      </c>
      <c r="C220" s="46">
        <f>C217/C218</f>
        <v>1.0014954499985516</v>
      </c>
      <c r="D220" s="14">
        <f t="shared" si="99"/>
        <v>1.0388956950192443</v>
      </c>
      <c r="E220" s="66">
        <f t="shared" ref="E220:Y220" si="102">E217/E218</f>
        <v>1.8413456492075155</v>
      </c>
      <c r="F220" s="66">
        <f t="shared" si="102"/>
        <v>0.94111495980654869</v>
      </c>
      <c r="G220" s="66">
        <f t="shared" si="102"/>
        <v>1.0086637575043109</v>
      </c>
      <c r="H220" s="66">
        <f t="shared" si="102"/>
        <v>0.79466666666666663</v>
      </c>
      <c r="I220" s="66">
        <f t="shared" si="102"/>
        <v>0.62519810404038301</v>
      </c>
      <c r="J220" s="66">
        <f t="shared" si="102"/>
        <v>1.363642304570017</v>
      </c>
      <c r="K220" s="66">
        <f t="shared" si="102"/>
        <v>0.72424545655121031</v>
      </c>
      <c r="L220" s="66">
        <f t="shared" si="102"/>
        <v>0.83925860899126337</v>
      </c>
      <c r="M220" s="66">
        <f t="shared" si="102"/>
        <v>0.5186882933428183</v>
      </c>
      <c r="N220" s="66">
        <f t="shared" si="102"/>
        <v>1.0847854866766213</v>
      </c>
      <c r="O220" s="66">
        <f t="shared" si="102"/>
        <v>0.72538123347475858</v>
      </c>
      <c r="P220" s="66">
        <f t="shared" si="102"/>
        <v>0.9393115154975733</v>
      </c>
      <c r="Q220" s="66">
        <f t="shared" si="102"/>
        <v>3.1139285714285716</v>
      </c>
      <c r="R220" s="66">
        <f t="shared" si="102"/>
        <v>0.84445292974173836</v>
      </c>
      <c r="S220" s="66">
        <f t="shared" si="102"/>
        <v>0.73925304941022252</v>
      </c>
      <c r="T220" s="66">
        <f t="shared" si="102"/>
        <v>0.8658127165960724</v>
      </c>
      <c r="U220" s="66">
        <f t="shared" si="102"/>
        <v>1.0622445818149628</v>
      </c>
      <c r="V220" s="66">
        <f t="shared" si="102"/>
        <v>0.78331518059521366</v>
      </c>
      <c r="W220" s="66">
        <f t="shared" si="102"/>
        <v>1.0083081570996979</v>
      </c>
      <c r="X220" s="66">
        <f t="shared" si="102"/>
        <v>1.4538406058420483</v>
      </c>
      <c r="Y220" s="66">
        <f t="shared" si="102"/>
        <v>1.0880258267949192</v>
      </c>
    </row>
    <row r="221" spans="1:35" s="110" customFormat="1" ht="30" customHeight="1" outlineLevel="1" x14ac:dyDescent="0.2">
      <c r="A221" s="49" t="s">
        <v>134</v>
      </c>
      <c r="B221" s="22">
        <v>300826</v>
      </c>
      <c r="C221" s="25">
        <f>SUM(E221:Y221)</f>
        <v>355934.85</v>
      </c>
      <c r="D221" s="14">
        <f t="shared" si="99"/>
        <v>1.183191778636155</v>
      </c>
      <c r="E221" s="24">
        <v>570</v>
      </c>
      <c r="F221" s="24">
        <v>9900</v>
      </c>
      <c r="G221" s="24">
        <v>27490</v>
      </c>
      <c r="H221" s="24">
        <v>24268</v>
      </c>
      <c r="I221" s="24">
        <v>10576</v>
      </c>
      <c r="J221" s="24">
        <v>13900</v>
      </c>
      <c r="K221" s="24">
        <v>4754</v>
      </c>
      <c r="L221" s="24">
        <v>17888</v>
      </c>
      <c r="M221" s="24">
        <v>15424</v>
      </c>
      <c r="N221" s="24">
        <v>13500</v>
      </c>
      <c r="O221" s="24">
        <v>9740</v>
      </c>
      <c r="P221" s="24">
        <v>22489</v>
      </c>
      <c r="Q221" s="24">
        <v>2980</v>
      </c>
      <c r="R221" s="24">
        <v>4350</v>
      </c>
      <c r="S221" s="24">
        <v>14677</v>
      </c>
      <c r="T221" s="24">
        <v>52688.85</v>
      </c>
      <c r="U221" s="24">
        <v>5500</v>
      </c>
      <c r="V221" s="24">
        <v>1100</v>
      </c>
      <c r="W221" s="24">
        <v>9891</v>
      </c>
      <c r="X221" s="24">
        <v>73949</v>
      </c>
      <c r="Y221" s="24">
        <v>20300</v>
      </c>
    </row>
    <row r="222" spans="1:35" s="44" customFormat="1" ht="28.15" hidden="1" customHeight="1" outlineLevel="1" x14ac:dyDescent="0.2">
      <c r="A222" s="12" t="s">
        <v>131</v>
      </c>
      <c r="B222" s="22">
        <v>283125</v>
      </c>
      <c r="C222" s="25">
        <f>SUM(E222:Y222)</f>
        <v>301526</v>
      </c>
      <c r="D222" s="14">
        <f t="shared" si="99"/>
        <v>1.0649924944812361</v>
      </c>
      <c r="E222" s="28">
        <v>726</v>
      </c>
      <c r="F222" s="28">
        <v>8263</v>
      </c>
      <c r="G222" s="28">
        <v>26686</v>
      </c>
      <c r="H222" s="28">
        <v>19228</v>
      </c>
      <c r="I222" s="28">
        <v>9096</v>
      </c>
      <c r="J222" s="28">
        <v>12001</v>
      </c>
      <c r="K222" s="28">
        <v>3500</v>
      </c>
      <c r="L222" s="28">
        <v>18915</v>
      </c>
      <c r="M222" s="28">
        <v>13831</v>
      </c>
      <c r="N222" s="28">
        <v>14291</v>
      </c>
      <c r="O222" s="28">
        <v>7566</v>
      </c>
      <c r="P222" s="28">
        <v>15145</v>
      </c>
      <c r="Q222" s="28">
        <v>3290</v>
      </c>
      <c r="R222" s="28">
        <v>3745</v>
      </c>
      <c r="S222" s="28">
        <v>10466</v>
      </c>
      <c r="T222" s="28">
        <v>59835</v>
      </c>
      <c r="U222" s="28">
        <v>4131</v>
      </c>
      <c r="V222" s="28">
        <v>566</v>
      </c>
      <c r="W222" s="28">
        <v>7428</v>
      </c>
      <c r="X222" s="28">
        <v>42615</v>
      </c>
      <c r="Y222" s="28">
        <v>20202</v>
      </c>
    </row>
    <row r="223" spans="1:35" s="44" customFormat="1" ht="27" hidden="1" customHeight="1" outlineLevel="1" x14ac:dyDescent="0.2">
      <c r="A223" s="12" t="s">
        <v>132</v>
      </c>
      <c r="B223" s="25">
        <f>B221*0.3</f>
        <v>90247.8</v>
      </c>
      <c r="C223" s="25">
        <f>C221*0.3</f>
        <v>106780.45499999999</v>
      </c>
      <c r="D223" s="14">
        <f t="shared" si="99"/>
        <v>1.183191778636155</v>
      </c>
      <c r="E223" s="24">
        <f>E221*0.3</f>
        <v>171</v>
      </c>
      <c r="F223" s="24">
        <f t="shared" ref="F223:Y223" si="103">F221*0.3</f>
        <v>2970</v>
      </c>
      <c r="G223" s="24">
        <f t="shared" si="103"/>
        <v>8247</v>
      </c>
      <c r="H223" s="24">
        <f t="shared" si="103"/>
        <v>7280.4</v>
      </c>
      <c r="I223" s="24">
        <f t="shared" si="103"/>
        <v>3172.7999999999997</v>
      </c>
      <c r="J223" s="24">
        <f t="shared" si="103"/>
        <v>4170</v>
      </c>
      <c r="K223" s="24">
        <f t="shared" si="103"/>
        <v>1426.2</v>
      </c>
      <c r="L223" s="24">
        <f t="shared" si="103"/>
        <v>5366.4</v>
      </c>
      <c r="M223" s="24">
        <f t="shared" si="103"/>
        <v>4627.2</v>
      </c>
      <c r="N223" s="24">
        <f t="shared" si="103"/>
        <v>4050</v>
      </c>
      <c r="O223" s="24">
        <f t="shared" si="103"/>
        <v>2922</v>
      </c>
      <c r="P223" s="24">
        <f t="shared" si="103"/>
        <v>6746.7</v>
      </c>
      <c r="Q223" s="24">
        <f t="shared" si="103"/>
        <v>894</v>
      </c>
      <c r="R223" s="24">
        <f t="shared" si="103"/>
        <v>1305</v>
      </c>
      <c r="S223" s="24">
        <f t="shared" si="103"/>
        <v>4403.0999999999995</v>
      </c>
      <c r="T223" s="24">
        <f t="shared" si="103"/>
        <v>15806.654999999999</v>
      </c>
      <c r="U223" s="24">
        <f t="shared" si="103"/>
        <v>1650</v>
      </c>
      <c r="V223" s="24">
        <f t="shared" si="103"/>
        <v>330</v>
      </c>
      <c r="W223" s="24">
        <f t="shared" si="103"/>
        <v>2967.2999999999997</v>
      </c>
      <c r="X223" s="24">
        <f t="shared" si="103"/>
        <v>22184.7</v>
      </c>
      <c r="Y223" s="24">
        <f t="shared" si="103"/>
        <v>6090</v>
      </c>
    </row>
    <row r="224" spans="1:35" s="56" customFormat="1" ht="30" customHeight="1" collapsed="1" x14ac:dyDescent="0.2">
      <c r="A224" s="12" t="s">
        <v>133</v>
      </c>
      <c r="B224" s="8">
        <v>1.052</v>
      </c>
      <c r="C224" s="8">
        <f>C221/C222</f>
        <v>1.1804449699196751</v>
      </c>
      <c r="D224" s="14">
        <f t="shared" si="99"/>
        <v>1.122095979011098</v>
      </c>
      <c r="E224" s="159">
        <f t="shared" ref="E224:Y224" si="104">E221/E222</f>
        <v>0.78512396694214881</v>
      </c>
      <c r="F224" s="159">
        <f t="shared" si="104"/>
        <v>1.198112065835653</v>
      </c>
      <c r="G224" s="159">
        <f t="shared" si="104"/>
        <v>1.0301281570861125</v>
      </c>
      <c r="H224" s="87">
        <f t="shared" si="104"/>
        <v>1.2621177449552736</v>
      </c>
      <c r="I224" s="87">
        <f t="shared" si="104"/>
        <v>1.1627088830255057</v>
      </c>
      <c r="J224" s="87">
        <f t="shared" si="104"/>
        <v>1.1582368135988668</v>
      </c>
      <c r="K224" s="87">
        <f t="shared" si="104"/>
        <v>1.3582857142857143</v>
      </c>
      <c r="L224" s="87">
        <f t="shared" si="104"/>
        <v>0.94570446735395186</v>
      </c>
      <c r="M224" s="87">
        <f t="shared" si="104"/>
        <v>1.115176053792206</v>
      </c>
      <c r="N224" s="87">
        <f t="shared" si="104"/>
        <v>0.94465047932265067</v>
      </c>
      <c r="O224" s="87">
        <f t="shared" si="104"/>
        <v>1.2873380914618029</v>
      </c>
      <c r="P224" s="87">
        <f t="shared" si="104"/>
        <v>1.4849125123803235</v>
      </c>
      <c r="Q224" s="87">
        <f t="shared" si="104"/>
        <v>0.9057750759878419</v>
      </c>
      <c r="R224" s="87">
        <f t="shared" si="104"/>
        <v>1.1615487316421895</v>
      </c>
      <c r="S224" s="87">
        <f t="shared" si="104"/>
        <v>1.4023504681826868</v>
      </c>
      <c r="T224" s="87">
        <f t="shared" si="104"/>
        <v>0.88056906492855347</v>
      </c>
      <c r="U224" s="87">
        <f t="shared" si="104"/>
        <v>1.3313967562333575</v>
      </c>
      <c r="V224" s="87">
        <f t="shared" si="104"/>
        <v>1.9434628975265018</v>
      </c>
      <c r="W224" s="87">
        <f t="shared" si="104"/>
        <v>1.3315831987075928</v>
      </c>
      <c r="X224" s="87">
        <f t="shared" si="104"/>
        <v>1.7352810043411944</v>
      </c>
      <c r="Y224" s="87">
        <f t="shared" si="104"/>
        <v>1.0048510048510049</v>
      </c>
    </row>
    <row r="225" spans="1:25" s="110" customFormat="1" ht="30" customHeight="1" outlineLevel="1" x14ac:dyDescent="0.2">
      <c r="A225" s="49" t="s">
        <v>135</v>
      </c>
      <c r="B225" s="22">
        <v>274587</v>
      </c>
      <c r="C225" s="25">
        <f>SUM(E225:Y225)</f>
        <v>263650.90000000002</v>
      </c>
      <c r="D225" s="8">
        <f t="shared" si="99"/>
        <v>0.96017255004789015</v>
      </c>
      <c r="E225" s="158"/>
      <c r="F225" s="156">
        <v>7350</v>
      </c>
      <c r="G225" s="158">
        <v>34470</v>
      </c>
      <c r="H225" s="156">
        <v>15444</v>
      </c>
      <c r="I225" s="156">
        <v>8632</v>
      </c>
      <c r="J225" s="156">
        <v>2600</v>
      </c>
      <c r="K225" s="156">
        <v>3000</v>
      </c>
      <c r="L225" s="158">
        <v>16700</v>
      </c>
      <c r="M225" s="156">
        <v>10834</v>
      </c>
      <c r="N225" s="24">
        <v>11800</v>
      </c>
      <c r="O225" s="158">
        <v>11700</v>
      </c>
      <c r="P225" s="158">
        <v>20740</v>
      </c>
      <c r="Q225" s="156">
        <v>4704</v>
      </c>
      <c r="R225" s="156">
        <v>4000</v>
      </c>
      <c r="S225" s="156">
        <v>7603</v>
      </c>
      <c r="T225" s="156">
        <v>56477.9</v>
      </c>
      <c r="U225" s="156">
        <v>4400</v>
      </c>
      <c r="V225" s="157"/>
      <c r="W225" s="158">
        <v>11683</v>
      </c>
      <c r="X225" s="156">
        <v>20740</v>
      </c>
      <c r="Y225" s="158">
        <v>10773</v>
      </c>
    </row>
    <row r="226" spans="1:25" s="44" customFormat="1" ht="30" hidden="1" customHeight="1" outlineLevel="1" x14ac:dyDescent="0.2">
      <c r="A226" s="12" t="s">
        <v>131</v>
      </c>
      <c r="B226" s="22">
        <v>337167</v>
      </c>
      <c r="C226" s="25">
        <f>SUM(E226:Y226)</f>
        <v>267861</v>
      </c>
      <c r="D226" s="8">
        <f t="shared" si="99"/>
        <v>0.79444607568356329</v>
      </c>
      <c r="E226" s="152"/>
      <c r="F226" s="152">
        <v>9181</v>
      </c>
      <c r="G226" s="152">
        <v>34469</v>
      </c>
      <c r="H226" s="152">
        <v>25100</v>
      </c>
      <c r="I226" s="152">
        <v>6997</v>
      </c>
      <c r="J226" s="152">
        <v>1312</v>
      </c>
      <c r="K226" s="152">
        <v>3702</v>
      </c>
      <c r="L226" s="152">
        <v>22727</v>
      </c>
      <c r="M226" s="152">
        <v>4853</v>
      </c>
      <c r="N226" s="152">
        <v>9095</v>
      </c>
      <c r="O226" s="152">
        <v>9608</v>
      </c>
      <c r="P226" s="152">
        <v>15575</v>
      </c>
      <c r="Q226" s="152">
        <v>7195</v>
      </c>
      <c r="R226" s="152">
        <v>1760</v>
      </c>
      <c r="S226" s="152">
        <v>6052</v>
      </c>
      <c r="T226" s="152">
        <v>58173</v>
      </c>
      <c r="U226" s="152">
        <v>4304</v>
      </c>
      <c r="V226" s="152"/>
      <c r="W226" s="152">
        <v>9467</v>
      </c>
      <c r="X226" s="152">
        <v>22129</v>
      </c>
      <c r="Y226" s="152">
        <v>16162</v>
      </c>
    </row>
    <row r="227" spans="1:25" s="44" customFormat="1" ht="30" hidden="1" customHeight="1" outlineLevel="1" x14ac:dyDescent="0.2">
      <c r="A227" s="12" t="s">
        <v>136</v>
      </c>
      <c r="B227" s="22">
        <v>849</v>
      </c>
      <c r="C227" s="25">
        <f>C225*0.19</f>
        <v>50093.671000000002</v>
      </c>
      <c r="D227" s="8">
        <f t="shared" si="99"/>
        <v>59.003146054181393</v>
      </c>
      <c r="E227" s="158"/>
      <c r="F227" s="158">
        <f t="shared" ref="F227:Y227" si="105">F225*0.19</f>
        <v>1396.5</v>
      </c>
      <c r="G227" s="158">
        <f t="shared" si="105"/>
        <v>6549.3</v>
      </c>
      <c r="H227" s="158">
        <f t="shared" si="105"/>
        <v>2934.36</v>
      </c>
      <c r="I227" s="158">
        <f t="shared" si="105"/>
        <v>1640.08</v>
      </c>
      <c r="J227" s="158">
        <f t="shared" si="105"/>
        <v>494</v>
      </c>
      <c r="K227" s="158">
        <f t="shared" si="105"/>
        <v>570</v>
      </c>
      <c r="L227" s="158">
        <f t="shared" si="105"/>
        <v>3173</v>
      </c>
      <c r="M227" s="158">
        <f t="shared" si="105"/>
        <v>2058.46</v>
      </c>
      <c r="N227" s="158">
        <f t="shared" si="105"/>
        <v>2242</v>
      </c>
      <c r="O227" s="158">
        <f t="shared" si="105"/>
        <v>2223</v>
      </c>
      <c r="P227" s="158">
        <f t="shared" si="105"/>
        <v>3940.6</v>
      </c>
      <c r="Q227" s="158">
        <f t="shared" si="105"/>
        <v>893.76</v>
      </c>
      <c r="R227" s="158">
        <f t="shared" si="105"/>
        <v>760</v>
      </c>
      <c r="S227" s="158">
        <f t="shared" si="105"/>
        <v>1444.57</v>
      </c>
      <c r="T227" s="158">
        <f t="shared" si="105"/>
        <v>10730.801000000001</v>
      </c>
      <c r="U227" s="158">
        <f t="shared" si="105"/>
        <v>836</v>
      </c>
      <c r="V227" s="158"/>
      <c r="W227" s="158">
        <f t="shared" si="105"/>
        <v>2219.77</v>
      </c>
      <c r="X227" s="158">
        <f t="shared" si="105"/>
        <v>3940.6</v>
      </c>
      <c r="Y227" s="158">
        <f t="shared" si="105"/>
        <v>2046.8700000000001</v>
      </c>
    </row>
    <row r="228" spans="1:25" s="56" customFormat="1" ht="30" customHeight="1" collapsed="1" x14ac:dyDescent="0.2">
      <c r="A228" s="12" t="s">
        <v>137</v>
      </c>
      <c r="B228" s="8">
        <v>1.0369999999999999</v>
      </c>
      <c r="C228" s="8">
        <f>C225/C226</f>
        <v>0.9842825196650502</v>
      </c>
      <c r="D228" s="8">
        <f>C228/B228</f>
        <v>0.94916347122955669</v>
      </c>
      <c r="E228" s="159"/>
      <c r="F228" s="159">
        <f t="shared" ref="F228" si="106">F225/F226</f>
        <v>0.80056638710380135</v>
      </c>
      <c r="G228" s="159">
        <f>G225/G226</f>
        <v>1.0000290115756187</v>
      </c>
      <c r="H228" s="159">
        <f>H225/H226</f>
        <v>0.61529880478087651</v>
      </c>
      <c r="I228" s="159">
        <f t="shared" ref="I228:Y228" si="107">I225/I226</f>
        <v>1.2336715735315136</v>
      </c>
      <c r="J228" s="159">
        <f t="shared" si="107"/>
        <v>1.9817073170731707</v>
      </c>
      <c r="K228" s="159">
        <f t="shared" si="107"/>
        <v>0.81037277147487841</v>
      </c>
      <c r="L228" s="159">
        <f>L225/L226</f>
        <v>0.73480881770581252</v>
      </c>
      <c r="M228" s="159">
        <f t="shared" si="107"/>
        <v>2.2324335462600455</v>
      </c>
      <c r="N228" s="159">
        <f t="shared" si="107"/>
        <v>1.2974161627267728</v>
      </c>
      <c r="O228" s="159">
        <f t="shared" si="107"/>
        <v>1.2177352206494587</v>
      </c>
      <c r="P228" s="159">
        <f t="shared" si="107"/>
        <v>1.3316211878009632</v>
      </c>
      <c r="Q228" s="159">
        <f t="shared" si="107"/>
        <v>0.65378735232800556</v>
      </c>
      <c r="R228" s="159">
        <f t="shared" si="107"/>
        <v>2.2727272727272729</v>
      </c>
      <c r="S228" s="159">
        <f t="shared" si="107"/>
        <v>1.2562789160608063</v>
      </c>
      <c r="T228" s="159">
        <f t="shared" si="107"/>
        <v>0.97086105237825115</v>
      </c>
      <c r="U228" s="159">
        <f t="shared" si="107"/>
        <v>1.0223048327137547</v>
      </c>
      <c r="V228" s="159"/>
      <c r="W228" s="159">
        <f t="shared" si="107"/>
        <v>1.2340762649202492</v>
      </c>
      <c r="X228" s="159">
        <f t="shared" si="107"/>
        <v>0.93723168692665737</v>
      </c>
      <c r="Y228" s="159">
        <f t="shared" si="107"/>
        <v>0.6665635441158273</v>
      </c>
    </row>
    <row r="229" spans="1:25" s="44" customFormat="1" ht="30" customHeight="1" x14ac:dyDescent="0.2">
      <c r="A229" s="49" t="s">
        <v>138</v>
      </c>
      <c r="B229" s="25">
        <v>120</v>
      </c>
      <c r="C229" s="25">
        <f>SUM(E229:Y229)</f>
        <v>12</v>
      </c>
      <c r="D229" s="8">
        <f t="shared" ref="D229:D234" si="108">C229/B229</f>
        <v>0.1</v>
      </c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43">
        <v>12</v>
      </c>
      <c r="Q229" s="33"/>
      <c r="R229" s="33"/>
      <c r="S229" s="33"/>
      <c r="T229" s="33"/>
      <c r="U229" s="33"/>
      <c r="V229" s="33"/>
      <c r="W229" s="33"/>
      <c r="X229" s="33"/>
      <c r="Y229" s="33"/>
    </row>
    <row r="230" spans="1:25" s="44" customFormat="1" ht="30" hidden="1" customHeight="1" x14ac:dyDescent="0.2">
      <c r="A230" s="12" t="s">
        <v>136</v>
      </c>
      <c r="B230" s="25">
        <f>B229*0.7</f>
        <v>84</v>
      </c>
      <c r="C230" s="25">
        <f>C229*0.7</f>
        <v>8.3999999999999986</v>
      </c>
      <c r="D230" s="8"/>
      <c r="E230" s="130"/>
      <c r="F230" s="130"/>
      <c r="G230" s="130"/>
      <c r="H230" s="130"/>
      <c r="I230" s="130"/>
      <c r="J230" s="130"/>
      <c r="K230" s="130"/>
      <c r="L230" s="24"/>
      <c r="M230" s="130"/>
      <c r="N230" s="130"/>
      <c r="O230" s="130"/>
      <c r="P230" s="131">
        <f>P229*0.7</f>
        <v>8.3999999999999986</v>
      </c>
      <c r="Q230" s="130"/>
      <c r="R230" s="130"/>
      <c r="S230" s="130"/>
      <c r="T230" s="130"/>
      <c r="U230" s="130"/>
      <c r="V230" s="130"/>
      <c r="W230" s="130"/>
      <c r="X230" s="130"/>
      <c r="Y230" s="130"/>
    </row>
    <row r="231" spans="1:25" s="44" customFormat="1" ht="30" hidden="1" customHeight="1" x14ac:dyDescent="0.2">
      <c r="A231" s="29" t="s">
        <v>139</v>
      </c>
      <c r="B231" s="25"/>
      <c r="C231" s="25">
        <f>SUM(E231:Y231)</f>
        <v>0</v>
      </c>
      <c r="D231" s="8" t="e">
        <f t="shared" si="108"/>
        <v>#DIV/0!</v>
      </c>
      <c r="E231" s="131"/>
      <c r="F231" s="131"/>
      <c r="G231" s="131"/>
      <c r="H231" s="131"/>
      <c r="I231" s="131"/>
      <c r="J231" s="131"/>
      <c r="K231" s="131"/>
      <c r="L231" s="43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</row>
    <row r="232" spans="1:25" s="44" customFormat="1" ht="30" hidden="1" customHeight="1" x14ac:dyDescent="0.2">
      <c r="A232" s="12" t="s">
        <v>136</v>
      </c>
      <c r="B232" s="25">
        <f>B231*0.2</f>
        <v>0</v>
      </c>
      <c r="C232" s="25">
        <f>C231*0.2</f>
        <v>0</v>
      </c>
      <c r="D232" s="8" t="e">
        <f t="shared" si="108"/>
        <v>#DIV/0!</v>
      </c>
      <c r="E232" s="130"/>
      <c r="F232" s="130"/>
      <c r="G232" s="130"/>
      <c r="H232" s="130"/>
      <c r="I232" s="130"/>
      <c r="J232" s="130"/>
      <c r="K232" s="130"/>
      <c r="L232" s="24"/>
      <c r="M232" s="130"/>
      <c r="N232" s="130"/>
      <c r="O232" s="130"/>
      <c r="P232" s="131"/>
      <c r="Q232" s="130"/>
      <c r="R232" s="130"/>
      <c r="S232" s="130"/>
      <c r="T232" s="130"/>
      <c r="U232" s="130"/>
      <c r="V232" s="130"/>
      <c r="W232" s="130"/>
      <c r="X232" s="130"/>
      <c r="Y232" s="130"/>
    </row>
    <row r="233" spans="1:25" s="44" customFormat="1" ht="30" hidden="1" customHeight="1" x14ac:dyDescent="0.2">
      <c r="A233" s="29" t="s">
        <v>156</v>
      </c>
      <c r="B233" s="25"/>
      <c r="C233" s="25">
        <f>SUM(E233:Y233)</f>
        <v>0</v>
      </c>
      <c r="D233" s="8"/>
      <c r="E233" s="131"/>
      <c r="F233" s="131"/>
      <c r="G233" s="131"/>
      <c r="H233" s="131"/>
      <c r="I233" s="131"/>
      <c r="J233" s="131"/>
      <c r="K233" s="131"/>
      <c r="L233" s="43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</row>
    <row r="234" spans="1:25" s="44" customFormat="1" ht="30" hidden="1" customHeight="1" x14ac:dyDescent="0.2">
      <c r="A234" s="29" t="s">
        <v>140</v>
      </c>
      <c r="B234" s="25">
        <v>133073.13</v>
      </c>
      <c r="C234" s="25">
        <f>C232+C230+C227+C223+C219</f>
        <v>204484.02099999998</v>
      </c>
      <c r="D234" s="8">
        <f t="shared" si="108"/>
        <v>1.5366289272672851</v>
      </c>
      <c r="E234" s="158">
        <f>E232+E230+E227+E223+E219</f>
        <v>2276.1</v>
      </c>
      <c r="F234" s="158">
        <f>F232+F230+F227+F223+F219</f>
        <v>5662.5</v>
      </c>
      <c r="G234" s="158">
        <f t="shared" ref="G234:Y234" si="109">G232+G230+G227+G223+G219</f>
        <v>20650.8</v>
      </c>
      <c r="H234" s="158">
        <f>H232+H230+H227+H223+H219</f>
        <v>13433.16</v>
      </c>
      <c r="I234" s="158">
        <f t="shared" si="109"/>
        <v>6693.8799999999992</v>
      </c>
      <c r="J234" s="158">
        <f t="shared" si="109"/>
        <v>7481</v>
      </c>
      <c r="K234" s="158">
        <f t="shared" si="109"/>
        <v>3850.2</v>
      </c>
      <c r="L234" s="158">
        <f t="shared" si="109"/>
        <v>11418.95</v>
      </c>
      <c r="M234" s="158">
        <f t="shared" si="109"/>
        <v>7856.11</v>
      </c>
      <c r="N234" s="158">
        <f t="shared" si="109"/>
        <v>8321.5</v>
      </c>
      <c r="O234" s="158">
        <f>O232+O230+O227+O223+O219</f>
        <v>6164.25</v>
      </c>
      <c r="P234" s="155">
        <f t="shared" si="109"/>
        <v>12875.050000000001</v>
      </c>
      <c r="Q234" s="158">
        <f t="shared" si="109"/>
        <v>5711.31</v>
      </c>
      <c r="R234" s="158">
        <f t="shared" si="109"/>
        <v>3281.3500000000004</v>
      </c>
      <c r="S234" s="158">
        <f t="shared" si="109"/>
        <v>7458.2199999999993</v>
      </c>
      <c r="T234" s="158">
        <f t="shared" si="109"/>
        <v>27832.600999999999</v>
      </c>
      <c r="U234" s="158">
        <f t="shared" si="109"/>
        <v>3638</v>
      </c>
      <c r="V234" s="158">
        <f t="shared" si="109"/>
        <v>729.15000000000009</v>
      </c>
      <c r="W234" s="158">
        <f t="shared" si="109"/>
        <v>7830.37</v>
      </c>
      <c r="X234" s="158">
        <f t="shared" si="109"/>
        <v>29753.649999999998</v>
      </c>
      <c r="Y234" s="158">
        <f t="shared" si="109"/>
        <v>11565.869999999999</v>
      </c>
    </row>
    <row r="235" spans="1:25" s="44" customFormat="1" ht="45" hidden="1" customHeight="1" x14ac:dyDescent="0.2">
      <c r="A235" s="12" t="s">
        <v>210</v>
      </c>
      <c r="B235" s="24"/>
      <c r="C235" s="24">
        <f>SUM(E235:Y235)</f>
        <v>73663.999999999985</v>
      </c>
      <c r="D235" s="8"/>
      <c r="E235" s="130">
        <v>680.5</v>
      </c>
      <c r="F235" s="130">
        <v>2118.6</v>
      </c>
      <c r="G235" s="130">
        <v>6456.3</v>
      </c>
      <c r="H235" s="130">
        <v>7357.6</v>
      </c>
      <c r="I235" s="130">
        <v>2660.4</v>
      </c>
      <c r="J235" s="130">
        <v>2810.6</v>
      </c>
      <c r="K235" s="130">
        <v>1252.4000000000001</v>
      </c>
      <c r="L235" s="24">
        <v>6284</v>
      </c>
      <c r="M235" s="130">
        <v>3071.4</v>
      </c>
      <c r="N235" s="130">
        <v>2998.2</v>
      </c>
      <c r="O235" s="130">
        <v>2001.6</v>
      </c>
      <c r="P235" s="131">
        <v>3718.2</v>
      </c>
      <c r="Q235" s="130">
        <v>2116.4</v>
      </c>
      <c r="R235" s="130">
        <v>1440.4</v>
      </c>
      <c r="S235" s="130">
        <v>2135.9</v>
      </c>
      <c r="T235" s="130">
        <v>9497.6</v>
      </c>
      <c r="U235" s="130">
        <v>1347.2</v>
      </c>
      <c r="V235" s="130">
        <v>295.39999999999998</v>
      </c>
      <c r="W235" s="130">
        <v>2184.6</v>
      </c>
      <c r="X235" s="130">
        <v>7966.5</v>
      </c>
      <c r="Y235" s="130">
        <v>5270.2</v>
      </c>
    </row>
    <row r="236" spans="1:25" s="44" customFormat="1" ht="22.5" x14ac:dyDescent="0.2">
      <c r="A236" s="49" t="s">
        <v>155</v>
      </c>
      <c r="B236" s="47">
        <v>27.2</v>
      </c>
      <c r="C236" s="47">
        <f>C234/C235*10</f>
        <v>27.759016751737626</v>
      </c>
      <c r="D236" s="8">
        <f>C236/B236</f>
        <v>1.0205520864609421</v>
      </c>
      <c r="E236" s="154">
        <f>E234/E235*10</f>
        <v>33.447465099191767</v>
      </c>
      <c r="F236" s="154">
        <f>F234/F235*10</f>
        <v>26.727555933163408</v>
      </c>
      <c r="G236" s="154">
        <f t="shared" ref="G236:X236" si="110">G234/G235*10</f>
        <v>31.985502532410202</v>
      </c>
      <c r="H236" s="154">
        <f>H234/H235*10</f>
        <v>18.257529629226919</v>
      </c>
      <c r="I236" s="154">
        <f t="shared" si="110"/>
        <v>25.161178770109753</v>
      </c>
      <c r="J236" s="154">
        <f t="shared" si="110"/>
        <v>26.617092435778837</v>
      </c>
      <c r="K236" s="154">
        <f>K234/K235*10</f>
        <v>30.742574257425737</v>
      </c>
      <c r="L236" s="154">
        <f>L234/L235*10</f>
        <v>18.171467218332275</v>
      </c>
      <c r="M236" s="154">
        <f>M234/M235*10</f>
        <v>25.578270495539492</v>
      </c>
      <c r="N236" s="154">
        <f t="shared" si="110"/>
        <v>27.75498632512841</v>
      </c>
      <c r="O236" s="154">
        <f>O234/O235*10</f>
        <v>30.796612709832132</v>
      </c>
      <c r="P236" s="154">
        <f t="shared" si="110"/>
        <v>34.62710451293637</v>
      </c>
      <c r="Q236" s="154">
        <f t="shared" si="110"/>
        <v>26.985966735966738</v>
      </c>
      <c r="R236" s="154">
        <f>R234/R235*10</f>
        <v>22.780824770896974</v>
      </c>
      <c r="S236" s="154">
        <f t="shared" si="110"/>
        <v>34.918395055948309</v>
      </c>
      <c r="T236" s="154">
        <f t="shared" si="110"/>
        <v>29.304878074460916</v>
      </c>
      <c r="U236" s="154">
        <f t="shared" si="110"/>
        <v>27.0041567695962</v>
      </c>
      <c r="V236" s="154">
        <f t="shared" si="110"/>
        <v>24.683480027081931</v>
      </c>
      <c r="W236" s="154">
        <f t="shared" si="110"/>
        <v>35.843495376728008</v>
      </c>
      <c r="X236" s="154">
        <f t="shared" si="110"/>
        <v>37.348459172786036</v>
      </c>
      <c r="Y236" s="154">
        <f>Y234/Y235*10</f>
        <v>21.945789533604039</v>
      </c>
    </row>
    <row r="237" spans="1:25" ht="22.5" hidden="1" x14ac:dyDescent="0.25">
      <c r="A237" s="78"/>
      <c r="B237" s="78"/>
      <c r="C237" s="78"/>
      <c r="D237" s="78"/>
      <c r="E237" s="92"/>
      <c r="F237" s="92"/>
      <c r="G237" s="92"/>
      <c r="H237" s="92"/>
      <c r="I237" s="92"/>
      <c r="J237" s="92"/>
      <c r="K237" s="92"/>
      <c r="L237" s="78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</row>
    <row r="238" spans="1:25" ht="27" hidden="1" customHeight="1" x14ac:dyDescent="0.25">
      <c r="A238" s="12" t="s">
        <v>173</v>
      </c>
      <c r="B238" s="73"/>
      <c r="C238" s="73">
        <f>SUM(E238:Y238)</f>
        <v>273</v>
      </c>
      <c r="D238" s="73"/>
      <c r="E238" s="93">
        <v>11</v>
      </c>
      <c r="F238" s="93">
        <v>12</v>
      </c>
      <c r="G238" s="93">
        <v>15</v>
      </c>
      <c r="H238" s="93">
        <v>20</v>
      </c>
      <c r="I238" s="93">
        <v>12</v>
      </c>
      <c r="J238" s="93">
        <v>36</v>
      </c>
      <c r="K238" s="93">
        <v>18</v>
      </c>
      <c r="L238" s="73">
        <v>20</v>
      </c>
      <c r="M238" s="93">
        <v>5</v>
      </c>
      <c r="N238" s="93">
        <v>4</v>
      </c>
      <c r="O238" s="93">
        <v>5</v>
      </c>
      <c r="P238" s="93">
        <v>16</v>
      </c>
      <c r="Q238" s="93">
        <v>16</v>
      </c>
      <c r="R238" s="93">
        <v>13</v>
      </c>
      <c r="S238" s="93">
        <v>18</v>
      </c>
      <c r="T238" s="93">
        <v>10</v>
      </c>
      <c r="U238" s="93">
        <v>3</v>
      </c>
      <c r="V238" s="93">
        <v>4</v>
      </c>
      <c r="W238" s="93">
        <v>3</v>
      </c>
      <c r="X238" s="93">
        <v>23</v>
      </c>
      <c r="Y238" s="93">
        <v>9</v>
      </c>
    </row>
    <row r="239" spans="1:25" ht="18" hidden="1" customHeight="1" x14ac:dyDescent="0.25">
      <c r="A239" s="12" t="s">
        <v>177</v>
      </c>
      <c r="B239" s="73">
        <v>108</v>
      </c>
      <c r="C239" s="73">
        <f>SUM(E239:Y239)</f>
        <v>450</v>
      </c>
      <c r="D239" s="73"/>
      <c r="E239" s="93">
        <v>20</v>
      </c>
      <c r="F239" s="93">
        <v>5</v>
      </c>
      <c r="G239" s="93">
        <v>59</v>
      </c>
      <c r="H239" s="93">
        <v>16</v>
      </c>
      <c r="I239" s="93">
        <v>21</v>
      </c>
      <c r="J239" s="93">
        <v>28</v>
      </c>
      <c r="K239" s="93">
        <v>9</v>
      </c>
      <c r="L239" s="73">
        <v>20</v>
      </c>
      <c r="M239" s="93">
        <v>22</v>
      </c>
      <c r="N239" s="93">
        <v>5</v>
      </c>
      <c r="O239" s="93">
        <v>5</v>
      </c>
      <c r="P239" s="93">
        <v>28</v>
      </c>
      <c r="Q239" s="93">
        <v>25</v>
      </c>
      <c r="R239" s="93">
        <v>57</v>
      </c>
      <c r="S239" s="93">
        <v>7</v>
      </c>
      <c r="T239" s="93">
        <v>17</v>
      </c>
      <c r="U239" s="93">
        <v>25</v>
      </c>
      <c r="V239" s="93">
        <v>11</v>
      </c>
      <c r="W239" s="93">
        <v>5</v>
      </c>
      <c r="X239" s="93">
        <v>50</v>
      </c>
      <c r="Y239" s="93">
        <v>15</v>
      </c>
    </row>
    <row r="240" spans="1:25" ht="24" hidden="1" customHeight="1" x14ac:dyDescent="0.35">
      <c r="A240" s="74" t="s">
        <v>141</v>
      </c>
      <c r="B240" s="59"/>
      <c r="C240" s="59">
        <f>SUM(E240:Y240)</f>
        <v>0</v>
      </c>
      <c r="D240" s="59"/>
      <c r="E240" s="94"/>
      <c r="F240" s="94"/>
      <c r="G240" s="94"/>
      <c r="H240" s="94"/>
      <c r="I240" s="94"/>
      <c r="J240" s="94"/>
      <c r="K240" s="94"/>
      <c r="L240" s="59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</row>
    <row r="241" spans="1:25" s="61" customFormat="1" ht="21" hidden="1" customHeight="1" x14ac:dyDescent="0.35">
      <c r="A241" s="60" t="s">
        <v>142</v>
      </c>
      <c r="B241" s="60"/>
      <c r="C241" s="60">
        <f>SUM(E241:Y241)</f>
        <v>0</v>
      </c>
      <c r="D241" s="60"/>
      <c r="E241" s="95"/>
      <c r="F241" s="95"/>
      <c r="G241" s="95"/>
      <c r="H241" s="95"/>
      <c r="I241" s="95"/>
      <c r="J241" s="95"/>
      <c r="K241" s="95"/>
      <c r="L241" s="60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</row>
    <row r="242" spans="1:25" s="61" customFormat="1" ht="21" hidden="1" customHeight="1" x14ac:dyDescent="0.35">
      <c r="A242" s="60" t="s">
        <v>143</v>
      </c>
      <c r="B242" s="60"/>
      <c r="C242" s="60">
        <f>SUM(E242:Y242)</f>
        <v>0</v>
      </c>
      <c r="D242" s="60"/>
      <c r="E242" s="95"/>
      <c r="F242" s="95"/>
      <c r="G242" s="95"/>
      <c r="H242" s="95"/>
      <c r="I242" s="95"/>
      <c r="J242" s="95"/>
      <c r="K242" s="95"/>
      <c r="L242" s="60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</row>
    <row r="243" spans="1:25" s="61" customFormat="1" ht="21" hidden="1" customHeight="1" x14ac:dyDescent="0.35">
      <c r="A243" s="62"/>
      <c r="B243" s="62"/>
      <c r="C243" s="62"/>
      <c r="D243" s="62"/>
      <c r="E243" s="96"/>
      <c r="F243" s="96"/>
      <c r="G243" s="96"/>
      <c r="H243" s="96"/>
      <c r="I243" s="96"/>
      <c r="J243" s="96"/>
      <c r="K243" s="96"/>
      <c r="L243" s="62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</row>
    <row r="244" spans="1:25" s="61" customFormat="1" ht="21" hidden="1" customHeight="1" x14ac:dyDescent="0.35">
      <c r="A244" s="62" t="s">
        <v>144</v>
      </c>
      <c r="B244" s="62"/>
      <c r="C244" s="62"/>
      <c r="D244" s="62"/>
      <c r="E244" s="96"/>
      <c r="F244" s="96"/>
      <c r="G244" s="96"/>
      <c r="H244" s="96"/>
      <c r="I244" s="96"/>
      <c r="J244" s="96"/>
      <c r="K244" s="96"/>
      <c r="L244" s="62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</row>
    <row r="245" spans="1:25" ht="16.5" hidden="1" customHeight="1" x14ac:dyDescent="0.25">
      <c r="A245" s="75"/>
      <c r="B245" s="76"/>
      <c r="C245" s="76"/>
      <c r="D245" s="76"/>
      <c r="E245" s="97"/>
      <c r="F245" s="97"/>
      <c r="G245" s="97"/>
      <c r="H245" s="97"/>
      <c r="I245" s="97"/>
      <c r="J245" s="97"/>
      <c r="K245" s="97"/>
      <c r="L245" s="3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</row>
    <row r="246" spans="1:25" ht="41.25" hidden="1" customHeight="1" x14ac:dyDescent="0.35">
      <c r="A246" s="192"/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Y246" s="192"/>
    </row>
    <row r="247" spans="1:25" ht="20.25" hidden="1" customHeight="1" x14ac:dyDescent="0.25">
      <c r="A247" s="190"/>
      <c r="B247" s="191"/>
      <c r="C247" s="191"/>
      <c r="D247" s="191"/>
      <c r="E247" s="191"/>
      <c r="F247" s="191"/>
      <c r="G247" s="191"/>
      <c r="H247" s="191"/>
      <c r="I247" s="191"/>
      <c r="J247" s="191"/>
      <c r="K247" s="97"/>
      <c r="L247" s="3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</row>
    <row r="248" spans="1:25" ht="16.5" hidden="1" customHeight="1" x14ac:dyDescent="0.25">
      <c r="A248" s="77"/>
      <c r="B248" s="5"/>
      <c r="C248" s="5"/>
      <c r="D248" s="5"/>
      <c r="E248" s="97"/>
      <c r="F248" s="97"/>
      <c r="G248" s="97"/>
      <c r="H248" s="97"/>
      <c r="I248" s="97"/>
      <c r="J248" s="97"/>
      <c r="K248" s="97"/>
      <c r="L248" s="3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</row>
    <row r="249" spans="1:25" ht="9" hidden="1" customHeight="1" x14ac:dyDescent="0.25">
      <c r="A249" s="63"/>
      <c r="B249" s="64"/>
      <c r="C249" s="64"/>
      <c r="D249" s="64"/>
      <c r="E249" s="98"/>
      <c r="F249" s="98"/>
      <c r="G249" s="98"/>
      <c r="H249" s="98"/>
      <c r="I249" s="98"/>
      <c r="J249" s="98"/>
      <c r="K249" s="98"/>
      <c r="L249" s="64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</row>
    <row r="250" spans="1:25" s="11" customFormat="1" ht="48.75" hidden="1" customHeight="1" x14ac:dyDescent="0.2">
      <c r="A250" s="29" t="s">
        <v>145</v>
      </c>
      <c r="B250" s="25"/>
      <c r="C250" s="25">
        <f>SUM(E250:Y250)</f>
        <v>259083</v>
      </c>
      <c r="D250" s="25"/>
      <c r="E250" s="91">
        <v>9345</v>
      </c>
      <c r="F250" s="91">
        <v>9100</v>
      </c>
      <c r="G250" s="91">
        <v>16579</v>
      </c>
      <c r="H250" s="91">
        <v>16195</v>
      </c>
      <c r="I250" s="91">
        <v>7250</v>
      </c>
      <c r="J250" s="91">
        <v>17539</v>
      </c>
      <c r="K250" s="91">
        <v>12001</v>
      </c>
      <c r="L250" s="35">
        <v>14609</v>
      </c>
      <c r="M250" s="91">
        <v>13004</v>
      </c>
      <c r="N250" s="91">
        <v>3780</v>
      </c>
      <c r="O250" s="91">
        <v>8536</v>
      </c>
      <c r="P250" s="91">
        <v>11438</v>
      </c>
      <c r="Q250" s="91">
        <v>16561</v>
      </c>
      <c r="R250" s="91">
        <v>15418</v>
      </c>
      <c r="S250" s="91">
        <v>18986</v>
      </c>
      <c r="T250" s="91">
        <v>13238</v>
      </c>
      <c r="U250" s="91">
        <v>7143</v>
      </c>
      <c r="V250" s="91">
        <v>4504</v>
      </c>
      <c r="W250" s="91">
        <v>11688</v>
      </c>
      <c r="X250" s="91">
        <v>21385</v>
      </c>
      <c r="Y250" s="91">
        <v>10784</v>
      </c>
    </row>
    <row r="251" spans="1:25" ht="21" hidden="1" customHeight="1" x14ac:dyDescent="0.25">
      <c r="A251" s="58" t="s">
        <v>147</v>
      </c>
      <c r="B251" s="65"/>
      <c r="C251" s="25">
        <f>SUM(E251:Y251)</f>
        <v>380</v>
      </c>
      <c r="D251" s="25"/>
      <c r="E251" s="99">
        <v>16</v>
      </c>
      <c r="F251" s="99">
        <v>21</v>
      </c>
      <c r="G251" s="99">
        <v>32</v>
      </c>
      <c r="H251" s="99">
        <v>25</v>
      </c>
      <c r="I251" s="99">
        <v>16</v>
      </c>
      <c r="J251" s="99">
        <v>31</v>
      </c>
      <c r="K251" s="99">
        <v>14</v>
      </c>
      <c r="L251" s="58">
        <v>29</v>
      </c>
      <c r="M251" s="99">
        <v>18</v>
      </c>
      <c r="N251" s="99">
        <v>8</v>
      </c>
      <c r="O251" s="99">
        <v>7</v>
      </c>
      <c r="P251" s="99">
        <v>15</v>
      </c>
      <c r="Q251" s="99">
        <v>25</v>
      </c>
      <c r="R251" s="99">
        <v>31</v>
      </c>
      <c r="S251" s="99">
        <v>10</v>
      </c>
      <c r="T251" s="99">
        <v>8</v>
      </c>
      <c r="U251" s="99">
        <v>8</v>
      </c>
      <c r="V251" s="99">
        <v>6</v>
      </c>
      <c r="W251" s="99">
        <v>12</v>
      </c>
      <c r="X251" s="99">
        <v>35</v>
      </c>
      <c r="Y251" s="99">
        <v>13</v>
      </c>
    </row>
    <row r="252" spans="1:25" ht="0.6" hidden="1" customHeight="1" x14ac:dyDescent="0.25">
      <c r="A252" s="58" t="s">
        <v>148</v>
      </c>
      <c r="B252" s="65"/>
      <c r="C252" s="25">
        <f>SUM(E252:Y252)</f>
        <v>208</v>
      </c>
      <c r="D252" s="25"/>
      <c r="E252" s="99">
        <v>10</v>
      </c>
      <c r="F252" s="99">
        <v>2</v>
      </c>
      <c r="G252" s="99">
        <v>42</v>
      </c>
      <c r="H252" s="99">
        <v>11</v>
      </c>
      <c r="I252" s="99">
        <v>9</v>
      </c>
      <c r="J252" s="99">
        <v>30</v>
      </c>
      <c r="K252" s="99">
        <v>9</v>
      </c>
      <c r="L252" s="58">
        <v>15</v>
      </c>
      <c r="M252" s="99">
        <v>1</v>
      </c>
      <c r="N252" s="99">
        <v>2</v>
      </c>
      <c r="O252" s="99">
        <v>5</v>
      </c>
      <c r="P252" s="99">
        <v>1</v>
      </c>
      <c r="Q252" s="99">
        <v>4</v>
      </c>
      <c r="R252" s="99">
        <v>8</v>
      </c>
      <c r="S252" s="99">
        <v>14</v>
      </c>
      <c r="T252" s="99">
        <v>2</v>
      </c>
      <c r="U252" s="99">
        <v>1</v>
      </c>
      <c r="V252" s="99">
        <v>2</v>
      </c>
      <c r="W252" s="99">
        <v>16</v>
      </c>
      <c r="X252" s="99">
        <v>16</v>
      </c>
      <c r="Y252" s="99">
        <v>8</v>
      </c>
    </row>
    <row r="253" spans="1:25" ht="2.4500000000000002" hidden="1" customHeight="1" x14ac:dyDescent="0.25">
      <c r="A253" s="58" t="s">
        <v>148</v>
      </c>
      <c r="B253" s="65"/>
      <c r="C253" s="25">
        <f>SUM(E253:Y253)</f>
        <v>194</v>
      </c>
      <c r="D253" s="25"/>
      <c r="E253" s="99">
        <v>10</v>
      </c>
      <c r="F253" s="99">
        <v>2</v>
      </c>
      <c r="G253" s="99">
        <v>42</v>
      </c>
      <c r="H253" s="99">
        <v>11</v>
      </c>
      <c r="I253" s="99">
        <v>2</v>
      </c>
      <c r="J253" s="99">
        <v>30</v>
      </c>
      <c r="K253" s="99">
        <v>9</v>
      </c>
      <c r="L253" s="58">
        <v>15</v>
      </c>
      <c r="M253" s="99">
        <v>1</v>
      </c>
      <c r="N253" s="99">
        <v>2</v>
      </c>
      <c r="O253" s="99">
        <v>5</v>
      </c>
      <c r="P253" s="99">
        <v>1</v>
      </c>
      <c r="Q253" s="99">
        <v>4</v>
      </c>
      <c r="R253" s="99">
        <v>1</v>
      </c>
      <c r="S253" s="99">
        <v>14</v>
      </c>
      <c r="T253" s="99">
        <v>2</v>
      </c>
      <c r="U253" s="99">
        <v>1</v>
      </c>
      <c r="V253" s="99">
        <v>2</v>
      </c>
      <c r="W253" s="99">
        <v>16</v>
      </c>
      <c r="X253" s="99">
        <v>16</v>
      </c>
      <c r="Y253" s="99">
        <v>8</v>
      </c>
    </row>
    <row r="254" spans="1:25" ht="24" hidden="1" customHeight="1" x14ac:dyDescent="0.25">
      <c r="A254" s="58" t="s">
        <v>78</v>
      </c>
      <c r="B254" s="25">
        <v>554</v>
      </c>
      <c r="C254" s="25">
        <f>SUM(E254:Y254)</f>
        <v>574</v>
      </c>
      <c r="D254" s="25"/>
      <c r="E254" s="100">
        <v>11</v>
      </c>
      <c r="F254" s="100">
        <v>15</v>
      </c>
      <c r="G254" s="100">
        <v>93</v>
      </c>
      <c r="H254" s="100">
        <v>30</v>
      </c>
      <c r="I254" s="100">
        <v>15</v>
      </c>
      <c r="J254" s="100">
        <v>55</v>
      </c>
      <c r="K254" s="100">
        <v>16</v>
      </c>
      <c r="L254" s="71">
        <v>18</v>
      </c>
      <c r="M254" s="100">
        <v>16</v>
      </c>
      <c r="N254" s="100">
        <v>10</v>
      </c>
      <c r="O254" s="100">
        <v>11</v>
      </c>
      <c r="P254" s="100">
        <v>40</v>
      </c>
      <c r="Q254" s="100">
        <v>22</v>
      </c>
      <c r="R254" s="100">
        <v>55</v>
      </c>
      <c r="S254" s="100">
        <v>14</v>
      </c>
      <c r="T254" s="100">
        <v>29</v>
      </c>
      <c r="U254" s="100">
        <v>22</v>
      </c>
      <c r="V254" s="100">
        <v>9</v>
      </c>
      <c r="W254" s="100">
        <v>7</v>
      </c>
      <c r="X254" s="100">
        <v>60</v>
      </c>
      <c r="Y254" s="100">
        <v>26</v>
      </c>
    </row>
    <row r="255" spans="1:25" ht="16.5" hidden="1" customHeight="1" x14ac:dyDescent="0.25"/>
    <row r="256" spans="1:25" s="58" customFormat="1" ht="16.5" hidden="1" customHeight="1" x14ac:dyDescent="0.25">
      <c r="A256" s="58" t="s">
        <v>151</v>
      </c>
      <c r="B256" s="65"/>
      <c r="C256" s="58">
        <f>SUM(E256:Y256)</f>
        <v>40</v>
      </c>
      <c r="E256" s="99">
        <v>3</v>
      </c>
      <c r="F256" s="99"/>
      <c r="G256" s="99">
        <v>1</v>
      </c>
      <c r="H256" s="99">
        <v>6</v>
      </c>
      <c r="I256" s="99"/>
      <c r="J256" s="99">
        <v>1</v>
      </c>
      <c r="K256" s="99"/>
      <c r="M256" s="99">
        <v>1</v>
      </c>
      <c r="N256" s="99"/>
      <c r="O256" s="99">
        <v>2</v>
      </c>
      <c r="P256" s="99">
        <v>1</v>
      </c>
      <c r="Q256" s="99">
        <v>3</v>
      </c>
      <c r="R256" s="99">
        <v>1</v>
      </c>
      <c r="S256" s="99">
        <v>3</v>
      </c>
      <c r="T256" s="99">
        <v>7</v>
      </c>
      <c r="U256" s="99">
        <v>1</v>
      </c>
      <c r="V256" s="99">
        <v>1</v>
      </c>
      <c r="W256" s="99">
        <v>1</v>
      </c>
      <c r="X256" s="99">
        <v>4</v>
      </c>
      <c r="Y256" s="99">
        <v>4</v>
      </c>
    </row>
    <row r="257" spans="1:25" ht="16.5" hidden="1" customHeight="1" x14ac:dyDescent="0.25"/>
    <row r="258" spans="1:25" ht="21" hidden="1" customHeight="1" x14ac:dyDescent="0.25">
      <c r="A258" s="58" t="s">
        <v>154</v>
      </c>
      <c r="B258" s="25">
        <v>45</v>
      </c>
      <c r="C258" s="25">
        <f>SUM(E258:Y258)</f>
        <v>58</v>
      </c>
      <c r="D258" s="25"/>
      <c r="E258" s="100">
        <v>5</v>
      </c>
      <c r="F258" s="100">
        <v>3</v>
      </c>
      <c r="G258" s="100"/>
      <c r="H258" s="100">
        <v>5</v>
      </c>
      <c r="I258" s="100">
        <v>2</v>
      </c>
      <c r="J258" s="100"/>
      <c r="K258" s="100">
        <v>2</v>
      </c>
      <c r="L258" s="71">
        <v>0</v>
      </c>
      <c r="M258" s="100">
        <v>3</v>
      </c>
      <c r="N258" s="100">
        <v>3</v>
      </c>
      <c r="O258" s="100">
        <v>3</v>
      </c>
      <c r="P258" s="100">
        <v>2</v>
      </c>
      <c r="Q258" s="100">
        <v>2</v>
      </c>
      <c r="R258" s="100">
        <v>10</v>
      </c>
      <c r="S258" s="100">
        <v>6</v>
      </c>
      <c r="T258" s="100">
        <v>6</v>
      </c>
      <c r="U258" s="100">
        <v>1</v>
      </c>
      <c r="V258" s="100">
        <v>1</v>
      </c>
      <c r="W258" s="100">
        <v>4</v>
      </c>
      <c r="X258" s="100"/>
      <c r="Y258" s="100"/>
    </row>
    <row r="259" spans="1:25" ht="16.5" hidden="1" customHeight="1" x14ac:dyDescent="0.25"/>
    <row r="260" spans="1:25" ht="16.5" hidden="1" customHeight="1" x14ac:dyDescent="0.25"/>
    <row r="261" spans="1:25" ht="13.5" hidden="1" customHeight="1" x14ac:dyDescent="0.25"/>
    <row r="262" spans="1:25" ht="16.5" hidden="1" customHeight="1" x14ac:dyDescent="0.25">
      <c r="J262" s="89" t="s">
        <v>162</v>
      </c>
      <c r="S262" s="89" t="s">
        <v>165</v>
      </c>
      <c r="U262" s="89" t="s">
        <v>163</v>
      </c>
      <c r="X262" s="89" t="s">
        <v>164</v>
      </c>
      <c r="Y262" s="89" t="s">
        <v>161</v>
      </c>
    </row>
    <row r="263" spans="1:25" ht="16.5" hidden="1" customHeight="1" x14ac:dyDescent="0.25"/>
    <row r="264" spans="1:25" ht="20.25" hidden="1" customHeight="1" x14ac:dyDescent="0.25">
      <c r="A264" s="12" t="s">
        <v>178</v>
      </c>
      <c r="B264" s="65"/>
      <c r="C264" s="73">
        <f>SUM(E264:Y264)</f>
        <v>49</v>
      </c>
      <c r="D264" s="65"/>
      <c r="E264" s="99">
        <v>1</v>
      </c>
      <c r="F264" s="99">
        <v>2</v>
      </c>
      <c r="G264" s="99"/>
      <c r="H264" s="99">
        <v>2</v>
      </c>
      <c r="I264" s="99"/>
      <c r="J264" s="99">
        <v>3</v>
      </c>
      <c r="K264" s="99">
        <v>1</v>
      </c>
      <c r="L264" s="58">
        <v>1</v>
      </c>
      <c r="M264" s="99">
        <v>8</v>
      </c>
      <c r="N264" s="99">
        <v>6</v>
      </c>
      <c r="O264" s="99">
        <v>1</v>
      </c>
      <c r="P264" s="99">
        <v>0</v>
      </c>
      <c r="Q264" s="99">
        <v>1</v>
      </c>
      <c r="R264" s="99">
        <v>4</v>
      </c>
      <c r="S264" s="99">
        <v>3</v>
      </c>
      <c r="T264" s="99">
        <v>2</v>
      </c>
      <c r="U264" s="99">
        <v>1</v>
      </c>
      <c r="V264" s="99">
        <v>1</v>
      </c>
      <c r="W264" s="99">
        <v>7</v>
      </c>
      <c r="X264" s="99"/>
      <c r="Y264" s="99">
        <v>5</v>
      </c>
    </row>
    <row r="265" spans="1:25" hidden="1" x14ac:dyDescent="0.25">
      <c r="B265" s="101"/>
    </row>
    <row r="279" spans="44:44" x14ac:dyDescent="0.25">
      <c r="AR279" s="1">
        <v>232</v>
      </c>
    </row>
  </sheetData>
  <dataConsolidate/>
  <mergeCells count="29">
    <mergeCell ref="A247:J247"/>
    <mergeCell ref="A246:Y246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28" orientation="landscape" r:id="rId1"/>
  <headerFooter alignWithMargins="0"/>
  <rowBreaks count="1" manualBreakCount="1">
    <brk id="163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2023-10-18T12:33:33Z</cp:lastPrinted>
  <dcterms:created xsi:type="dcterms:W3CDTF">2017-06-08T05:54:08Z</dcterms:created>
  <dcterms:modified xsi:type="dcterms:W3CDTF">2023-10-18T12:36:58Z</dcterms:modified>
</cp:coreProperties>
</file>