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20" yWindow="105" windowWidth="15060" windowHeight="1242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оперативка!$A$2:$Z$81</definedName>
  </definedNames>
  <calcPr calcId="145621"/>
</workbook>
</file>

<file path=xl/calcChain.xml><?xml version="1.0" encoding="utf-8"?>
<calcChain xmlns="http://schemas.openxmlformats.org/spreadsheetml/2006/main">
  <c r="D21" i="1" l="1"/>
  <c r="D22" i="1"/>
  <c r="C21" i="1"/>
  <c r="C18" i="1" l="1"/>
  <c r="G11" i="1"/>
  <c r="F11" i="1"/>
  <c r="B11" i="1"/>
  <c r="H11" i="1"/>
  <c r="I11" i="1"/>
  <c r="J11" i="1"/>
  <c r="K11" i="1"/>
  <c r="M11" i="1"/>
  <c r="N11" i="1"/>
  <c r="O11" i="1"/>
  <c r="Q11" i="1"/>
  <c r="R11" i="1"/>
  <c r="S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0" i="1"/>
  <c r="R26" i="1" s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C7" i="1" l="1"/>
  <c r="B13" i="1" l="1"/>
  <c r="B9" i="1"/>
  <c r="C25" i="1" l="1"/>
  <c r="C12" i="1" l="1"/>
  <c r="G42" i="1" l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F42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B22" i="1" l="1"/>
  <c r="D25" i="1" l="1"/>
  <c r="C26" i="1"/>
  <c r="G227" i="1"/>
  <c r="C224" i="1"/>
  <c r="F130" i="1" l="1"/>
  <c r="C184" i="1" l="1"/>
  <c r="C183" i="1"/>
  <c r="K164" i="1"/>
  <c r="K165" i="1"/>
  <c r="J185" i="1" l="1"/>
  <c r="O112" i="1" l="1"/>
  <c r="U185" i="1" l="1"/>
  <c r="X137" i="1" l="1"/>
  <c r="X103" i="1"/>
  <c r="X105" i="1" s="1"/>
  <c r="L170" i="1" l="1"/>
  <c r="L185" i="1"/>
  <c r="W138" i="1" l="1"/>
  <c r="W141" i="1" s="1"/>
  <c r="B164" i="1" l="1"/>
  <c r="U137" i="1" l="1"/>
  <c r="U138" i="1"/>
  <c r="U141" i="1" s="1"/>
  <c r="C147" i="1" l="1"/>
  <c r="R176" i="1" l="1"/>
  <c r="J176" i="1" l="1"/>
  <c r="B105" i="1" l="1"/>
  <c r="C161" i="1" l="1"/>
  <c r="C162" i="1"/>
  <c r="G176" i="1" l="1"/>
  <c r="H112" i="1" l="1"/>
  <c r="I112" i="1"/>
  <c r="J112" i="1"/>
  <c r="K112" i="1"/>
  <c r="L112" i="1"/>
  <c r="M112" i="1"/>
  <c r="P112" i="1"/>
  <c r="Q112" i="1"/>
  <c r="R112" i="1"/>
  <c r="S112" i="1"/>
  <c r="T112" i="1"/>
  <c r="U112" i="1"/>
  <c r="V112" i="1"/>
  <c r="W112" i="1"/>
  <c r="X112" i="1"/>
  <c r="Y112" i="1"/>
  <c r="Z112" i="1"/>
  <c r="G112" i="1"/>
  <c r="C111" i="1" l="1"/>
  <c r="C102" i="1"/>
  <c r="P148" i="1" l="1"/>
  <c r="C148" i="1" s="1"/>
  <c r="M155" i="1" l="1"/>
  <c r="P141" i="1" l="1"/>
  <c r="I131" i="1" l="1"/>
  <c r="I105" i="1"/>
  <c r="B140" i="1" l="1"/>
  <c r="G103" i="1" l="1"/>
  <c r="R165" i="1" l="1"/>
  <c r="F164" i="1"/>
  <c r="T190" i="1" l="1"/>
  <c r="O176" i="1" l="1"/>
  <c r="I138" i="1"/>
  <c r="P103" i="1" l="1"/>
  <c r="R103" i="1"/>
  <c r="R163" i="1"/>
  <c r="C99" i="1" l="1"/>
  <c r="W103" i="1"/>
  <c r="L141" i="1" l="1"/>
  <c r="G190" i="1" l="1"/>
  <c r="Z196" i="1" l="1"/>
  <c r="U145" i="1" l="1"/>
  <c r="K185" i="1" l="1"/>
  <c r="H163" i="1" l="1"/>
  <c r="P149" i="1"/>
  <c r="R105" i="1" l="1"/>
  <c r="N103" i="1"/>
  <c r="N104" i="1" l="1"/>
  <c r="N112" i="1"/>
  <c r="B156" i="1"/>
  <c r="B141" i="1" l="1"/>
  <c r="I164" i="1" l="1"/>
  <c r="I167" i="1" s="1"/>
  <c r="J163" i="1" l="1"/>
  <c r="F149" i="1" l="1"/>
  <c r="F156" i="1" s="1"/>
  <c r="R141" i="1"/>
  <c r="F141" i="1"/>
  <c r="F103" i="1"/>
  <c r="F105" i="1" s="1"/>
  <c r="C95" i="1"/>
  <c r="C112" i="1" l="1"/>
  <c r="C104" i="1"/>
  <c r="X138" i="1"/>
  <c r="X141" i="1" s="1"/>
  <c r="C136" i="1"/>
  <c r="C139" i="1"/>
  <c r="C101" i="1"/>
  <c r="D101" i="1" l="1"/>
  <c r="C163" i="1"/>
  <c r="C100" i="1"/>
  <c r="F165" i="1" l="1"/>
  <c r="F167" i="1"/>
  <c r="F185" i="1"/>
  <c r="S155" i="1" l="1"/>
  <c r="S151" i="1"/>
  <c r="S159" i="1"/>
  <c r="Z164" i="1"/>
  <c r="Z167" i="1" s="1"/>
  <c r="Z165" i="1"/>
  <c r="Z185" i="1"/>
  <c r="Z166" i="1" l="1"/>
  <c r="M164" i="1" l="1"/>
  <c r="M167" i="1" s="1"/>
  <c r="H164" i="1"/>
  <c r="H167" i="1" s="1"/>
  <c r="G164" i="1" l="1"/>
  <c r="G167" i="1" s="1"/>
  <c r="J164" i="1"/>
  <c r="J167" i="1" s="1"/>
  <c r="K167" i="1"/>
  <c r="L164" i="1"/>
  <c r="L167" i="1" s="1"/>
  <c r="N164" i="1"/>
  <c r="N167" i="1" s="1"/>
  <c r="O164" i="1"/>
  <c r="O167" i="1" s="1"/>
  <c r="P164" i="1"/>
  <c r="P167" i="1" s="1"/>
  <c r="K190" i="1"/>
  <c r="Y164" i="1" l="1"/>
  <c r="Y167" i="1" s="1"/>
  <c r="Q173" i="1"/>
  <c r="R173" i="1"/>
  <c r="R164" i="1" l="1"/>
  <c r="R167" i="1" s="1"/>
  <c r="O173" i="1"/>
  <c r="S105" i="1"/>
  <c r="N105" i="1"/>
  <c r="I141" i="1"/>
  <c r="G165" i="1"/>
  <c r="I165" i="1"/>
  <c r="J165" i="1"/>
  <c r="L165" i="1"/>
  <c r="M165" i="1"/>
  <c r="N165" i="1"/>
  <c r="O165" i="1"/>
  <c r="P165" i="1"/>
  <c r="Q165" i="1"/>
  <c r="S165" i="1"/>
  <c r="T165" i="1"/>
  <c r="U165" i="1"/>
  <c r="V165" i="1"/>
  <c r="W165" i="1"/>
  <c r="X165" i="1"/>
  <c r="Y165" i="1"/>
  <c r="Q164" i="1"/>
  <c r="Q167" i="1" s="1"/>
  <c r="S164" i="1"/>
  <c r="S167" i="1" s="1"/>
  <c r="T164" i="1"/>
  <c r="T167" i="1" s="1"/>
  <c r="U164" i="1"/>
  <c r="U167" i="1" s="1"/>
  <c r="V164" i="1"/>
  <c r="V167" i="1" s="1"/>
  <c r="W164" i="1"/>
  <c r="W167" i="1" s="1"/>
  <c r="X164" i="1"/>
  <c r="X167" i="1" s="1"/>
  <c r="H165" i="1"/>
  <c r="H176" i="1"/>
  <c r="C167" i="1" l="1"/>
  <c r="S190" i="1"/>
  <c r="C153" i="1" l="1"/>
  <c r="C150" i="1"/>
  <c r="Z155" i="1"/>
  <c r="U131" i="1" l="1"/>
  <c r="V185" i="1" l="1"/>
  <c r="Y182" i="1"/>
  <c r="M185" i="1"/>
  <c r="S130" i="1" l="1"/>
  <c r="B130" i="1" l="1"/>
  <c r="B131" i="1" l="1"/>
  <c r="D117" i="1"/>
  <c r="S176" i="1" l="1"/>
  <c r="N131" i="1" l="1"/>
  <c r="H131" i="1"/>
  <c r="C125" i="1"/>
  <c r="D125" i="1" s="1"/>
  <c r="C118" i="1"/>
  <c r="C110" i="1"/>
  <c r="C131" i="1" l="1"/>
  <c r="D131" i="1" s="1"/>
  <c r="D118" i="1"/>
  <c r="T131" i="1"/>
  <c r="Y131" i="1"/>
  <c r="Y103" i="1" l="1"/>
  <c r="Y105" i="1" s="1"/>
  <c r="Z103" i="1"/>
  <c r="Z105" i="1" s="1"/>
  <c r="H185" i="1" l="1"/>
  <c r="S185" i="1" l="1"/>
  <c r="S170" i="1" l="1"/>
  <c r="T170" i="1"/>
  <c r="V170" i="1" l="1"/>
  <c r="F166" i="1" l="1"/>
  <c r="B185" i="1" l="1"/>
  <c r="T155" i="1" l="1"/>
  <c r="G226" i="1" l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X226" i="1"/>
  <c r="Y226" i="1"/>
  <c r="Z226" i="1"/>
  <c r="Y104" i="1" l="1"/>
  <c r="S227" i="1" l="1"/>
  <c r="F155" i="1" l="1"/>
  <c r="R166" i="1" l="1"/>
  <c r="N166" i="1"/>
  <c r="V166" i="1"/>
  <c r="J166" i="1"/>
  <c r="U166" i="1"/>
  <c r="I166" i="1"/>
  <c r="W166" i="1"/>
  <c r="O166" i="1"/>
  <c r="G166" i="1"/>
  <c r="K166" i="1"/>
  <c r="Q166" i="1"/>
  <c r="Y166" i="1"/>
  <c r="M166" i="1"/>
  <c r="X166" i="1"/>
  <c r="T166" i="1"/>
  <c r="P166" i="1"/>
  <c r="L166" i="1"/>
  <c r="H166" i="1"/>
  <c r="S166" i="1"/>
  <c r="U190" i="1" l="1"/>
  <c r="U103" i="1" l="1"/>
  <c r="U105" i="1" s="1"/>
  <c r="T176" i="1" l="1"/>
  <c r="P155" i="1" l="1"/>
  <c r="O155" i="1" l="1"/>
  <c r="U199" i="1" l="1"/>
  <c r="P199" i="1" l="1"/>
  <c r="W155" i="1" l="1"/>
  <c r="T227" i="1" l="1"/>
  <c r="M145" i="1" l="1"/>
  <c r="H182" i="1" l="1"/>
  <c r="Z159" i="1" l="1"/>
  <c r="G145" i="1" l="1"/>
  <c r="R145" i="1"/>
  <c r="Y155" i="1" l="1"/>
  <c r="U176" i="1" l="1"/>
  <c r="X190" i="1" l="1"/>
  <c r="H130" i="1" l="1"/>
  <c r="Y130" i="1"/>
  <c r="C119" i="1" l="1"/>
  <c r="J155" i="1" l="1"/>
  <c r="J145" i="1"/>
  <c r="H170" i="1" l="1"/>
  <c r="F170" i="1" l="1"/>
  <c r="O145" i="1" l="1"/>
  <c r="N145" i="1"/>
  <c r="L173" i="1" l="1"/>
  <c r="X145" i="1" l="1"/>
  <c r="W145" i="1" l="1"/>
  <c r="L145" i="1" l="1"/>
  <c r="N227" i="1" l="1"/>
  <c r="R227" i="1" l="1"/>
  <c r="R190" i="1"/>
  <c r="C207" i="1"/>
  <c r="C206" i="1"/>
  <c r="P145" i="1"/>
  <c r="H227" i="1" l="1"/>
  <c r="M227" i="1" l="1"/>
  <c r="P170" i="1" l="1"/>
  <c r="Z227" i="1" l="1"/>
  <c r="V145" i="1"/>
  <c r="S199" i="1" l="1"/>
  <c r="I170" i="1"/>
  <c r="Q145" i="1" l="1"/>
  <c r="T199" i="1" l="1"/>
  <c r="Y227" i="1" l="1"/>
  <c r="Y126" i="1"/>
  <c r="D192" i="1"/>
  <c r="D194" i="1"/>
  <c r="O227" i="1" l="1"/>
  <c r="K155" i="1" l="1"/>
  <c r="F190" i="1" l="1"/>
  <c r="M170" i="1"/>
  <c r="V227" i="1" l="1"/>
  <c r="U173" i="1" l="1"/>
  <c r="I145" i="1" l="1"/>
  <c r="H103" i="1" l="1"/>
  <c r="J103" i="1"/>
  <c r="J105" i="1" s="1"/>
  <c r="K103" i="1"/>
  <c r="L103" i="1"/>
  <c r="M103" i="1"/>
  <c r="O103" i="1"/>
  <c r="Q103" i="1"/>
  <c r="S104" i="1"/>
  <c r="T103" i="1"/>
  <c r="U104" i="1"/>
  <c r="V103" i="1"/>
  <c r="Z104" i="1"/>
  <c r="C103" i="1" l="1"/>
  <c r="C105" i="1" s="1"/>
  <c r="J104" i="1"/>
  <c r="I104" i="1"/>
  <c r="Q104" i="1"/>
  <c r="Q105" i="1"/>
  <c r="M104" i="1"/>
  <c r="M105" i="1"/>
  <c r="X104" i="1"/>
  <c r="P104" i="1"/>
  <c r="P105" i="1"/>
  <c r="L104" i="1"/>
  <c r="L105" i="1"/>
  <c r="H104" i="1"/>
  <c r="H105" i="1"/>
  <c r="F104" i="1"/>
  <c r="R104" i="1"/>
  <c r="O104" i="1"/>
  <c r="O105" i="1"/>
  <c r="K104" i="1"/>
  <c r="K105" i="1"/>
  <c r="G104" i="1"/>
  <c r="G105" i="1"/>
  <c r="V104" i="1"/>
  <c r="V105" i="1"/>
  <c r="T104" i="1"/>
  <c r="T105" i="1"/>
  <c r="W104" i="1"/>
  <c r="W105" i="1"/>
  <c r="V176" i="1"/>
  <c r="C175" i="1" l="1"/>
  <c r="D175" i="1" s="1"/>
  <c r="C174" i="1"/>
  <c r="D174" i="1" l="1"/>
  <c r="C176" i="1"/>
  <c r="D176" i="1" s="1"/>
  <c r="H145" i="1"/>
  <c r="G133" i="1" l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F133" i="1"/>
  <c r="I199" i="1" l="1"/>
  <c r="K227" i="1" l="1"/>
  <c r="W170" i="1" l="1"/>
  <c r="J170" i="1" l="1"/>
  <c r="M126" i="1"/>
  <c r="B199" i="1" l="1"/>
  <c r="C198" i="1" l="1"/>
  <c r="D198" i="1" s="1"/>
  <c r="C197" i="1"/>
  <c r="D197" i="1" s="1"/>
  <c r="C199" i="1" l="1"/>
  <c r="D199" i="1" s="1"/>
  <c r="X199" i="1" l="1"/>
  <c r="Y190" i="1" l="1"/>
  <c r="J190" i="1" l="1"/>
  <c r="R179" i="1" l="1"/>
  <c r="R170" i="1"/>
  <c r="T145" i="1" l="1"/>
  <c r="Q190" i="1" l="1"/>
  <c r="C133" i="1" l="1"/>
  <c r="D133" i="1" s="1"/>
  <c r="G170" i="1" l="1"/>
  <c r="J128" i="1" l="1"/>
  <c r="S145" i="1"/>
  <c r="K173" i="1" l="1"/>
  <c r="B165" i="1" l="1"/>
  <c r="B166" i="1" l="1"/>
  <c r="X170" i="1"/>
  <c r="X155" i="1"/>
  <c r="R128" i="1"/>
  <c r="Y170" i="1" l="1"/>
  <c r="I190" i="1" l="1"/>
  <c r="C189" i="1"/>
  <c r="C188" i="1"/>
  <c r="C190" i="1" l="1"/>
  <c r="K145" i="1"/>
  <c r="K170" i="1"/>
  <c r="B170" i="1" l="1"/>
  <c r="G173" i="1" l="1"/>
  <c r="Q170" i="1" l="1"/>
  <c r="S173" i="1"/>
  <c r="Q155" i="1"/>
  <c r="Y127" i="1"/>
  <c r="B219" i="1" l="1"/>
  <c r="B223" i="1"/>
  <c r="B227" i="1"/>
  <c r="C132" i="1" l="1"/>
  <c r="D132" i="1" s="1"/>
  <c r="I201" i="1" l="1"/>
  <c r="F145" i="1" l="1"/>
  <c r="G155" i="1" l="1"/>
  <c r="V159" i="1" l="1"/>
  <c r="W129" i="1" l="1"/>
  <c r="X129" i="1"/>
  <c r="W128" i="1"/>
  <c r="L129" i="1"/>
  <c r="I173" i="1" l="1"/>
  <c r="P129" i="1" l="1"/>
  <c r="H155" i="1" l="1"/>
  <c r="Q196" i="1" l="1"/>
  <c r="Q195" i="1" s="1"/>
  <c r="B155" i="1" l="1"/>
  <c r="N173" i="1" l="1"/>
  <c r="Q128" i="1" l="1"/>
  <c r="S129" i="1"/>
  <c r="N129" i="1" l="1"/>
  <c r="N128" i="1"/>
  <c r="O129" i="1" l="1"/>
  <c r="Q129" i="1"/>
  <c r="R129" i="1"/>
  <c r="O128" i="1"/>
  <c r="X227" i="1" l="1"/>
  <c r="U196" i="1" l="1"/>
  <c r="U195" i="1" s="1"/>
  <c r="U155" i="1"/>
  <c r="U129" i="1"/>
  <c r="U128" i="1"/>
  <c r="B173" i="1" l="1"/>
  <c r="P128" i="1" l="1"/>
  <c r="G128" i="1" l="1"/>
  <c r="G129" i="1"/>
  <c r="K129" i="1" l="1"/>
  <c r="F129" i="1"/>
  <c r="F128" i="1"/>
  <c r="I129" i="1" l="1"/>
  <c r="I128" i="1"/>
  <c r="K128" i="1"/>
  <c r="T129" i="1"/>
  <c r="M129" i="1" l="1"/>
  <c r="M128" i="1"/>
  <c r="H128" i="1"/>
  <c r="H129" i="1"/>
  <c r="C135" i="1" l="1"/>
  <c r="D135" i="1" s="1"/>
  <c r="G138" i="1"/>
  <c r="G141" i="1" s="1"/>
  <c r="H138" i="1"/>
  <c r="H141" i="1" s="1"/>
  <c r="I140" i="1"/>
  <c r="J138" i="1"/>
  <c r="K138" i="1"/>
  <c r="L140" i="1"/>
  <c r="M138" i="1"/>
  <c r="N138" i="1"/>
  <c r="O138" i="1"/>
  <c r="O141" i="1" s="1"/>
  <c r="Q138" i="1"/>
  <c r="R140" i="1"/>
  <c r="S138" i="1"/>
  <c r="S141" i="1" s="1"/>
  <c r="T138" i="1"/>
  <c r="U140" i="1"/>
  <c r="V138" i="1"/>
  <c r="X140" i="1"/>
  <c r="Y138" i="1"/>
  <c r="Z138" i="1"/>
  <c r="Z141" i="1" s="1"/>
  <c r="F140" i="1"/>
  <c r="B151" i="1"/>
  <c r="H156" i="1"/>
  <c r="I156" i="1"/>
  <c r="J149" i="1"/>
  <c r="N149" i="1"/>
  <c r="N156" i="1" s="1"/>
  <c r="O149" i="1"/>
  <c r="Q149" i="1"/>
  <c r="R149" i="1"/>
  <c r="R156" i="1" s="1"/>
  <c r="S156" i="1"/>
  <c r="T149" i="1"/>
  <c r="V149" i="1"/>
  <c r="V156" i="1" s="1"/>
  <c r="W149" i="1"/>
  <c r="X149" i="1"/>
  <c r="Y149" i="1"/>
  <c r="Z149" i="1"/>
  <c r="T140" i="1" l="1"/>
  <c r="T141" i="1"/>
  <c r="P140" i="1"/>
  <c r="S140" i="1"/>
  <c r="K140" i="1"/>
  <c r="K141" i="1"/>
  <c r="V140" i="1"/>
  <c r="V141" i="1"/>
  <c r="N140" i="1"/>
  <c r="N141" i="1"/>
  <c r="J140" i="1"/>
  <c r="J141" i="1"/>
  <c r="W140" i="1"/>
  <c r="Y140" i="1"/>
  <c r="Y141" i="1"/>
  <c r="Q140" i="1"/>
  <c r="Q141" i="1"/>
  <c r="M140" i="1"/>
  <c r="M141" i="1"/>
  <c r="D136" i="1"/>
  <c r="O140" i="1"/>
  <c r="G140" i="1"/>
  <c r="Z156" i="1"/>
  <c r="Z151" i="1"/>
  <c r="H140" i="1"/>
  <c r="U151" i="1"/>
  <c r="U156" i="1"/>
  <c r="X151" i="1"/>
  <c r="X156" i="1"/>
  <c r="H151" i="1"/>
  <c r="Q151" i="1"/>
  <c r="Q156" i="1"/>
  <c r="P151" i="1"/>
  <c r="P156" i="1"/>
  <c r="F151" i="1"/>
  <c r="W151" i="1"/>
  <c r="W156" i="1"/>
  <c r="O151" i="1"/>
  <c r="O156" i="1"/>
  <c r="K151" i="1"/>
  <c r="K156" i="1"/>
  <c r="G151" i="1"/>
  <c r="G156" i="1"/>
  <c r="Y151" i="1"/>
  <c r="Y156" i="1"/>
  <c r="M151" i="1"/>
  <c r="M156" i="1"/>
  <c r="T151" i="1"/>
  <c r="T156" i="1"/>
  <c r="L151" i="1"/>
  <c r="L156" i="1"/>
  <c r="J151" i="1"/>
  <c r="J156" i="1"/>
  <c r="G201" i="1"/>
  <c r="H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F201" i="1"/>
  <c r="B201" i="1"/>
  <c r="C203" i="1"/>
  <c r="D203" i="1" s="1"/>
  <c r="C156" i="1" l="1"/>
  <c r="J129" i="1"/>
  <c r="V129" i="1"/>
  <c r="Y129" i="1"/>
  <c r="Z129" i="1"/>
  <c r="P127" i="1"/>
  <c r="P126" i="1"/>
  <c r="V127" i="1" l="1"/>
  <c r="V126" i="1"/>
  <c r="W127" i="1" l="1"/>
  <c r="W126" i="1"/>
  <c r="L127" i="1"/>
  <c r="U127" i="1" l="1"/>
  <c r="U126" i="1"/>
  <c r="L128" i="1"/>
  <c r="S128" i="1"/>
  <c r="T128" i="1"/>
  <c r="X128" i="1"/>
  <c r="Y128" i="1"/>
  <c r="Z128" i="1"/>
  <c r="I127" i="1" l="1"/>
  <c r="J127" i="1"/>
  <c r="I126" i="1"/>
  <c r="N126" i="1" l="1"/>
  <c r="N127" i="1"/>
  <c r="C115" i="1"/>
  <c r="D115" i="1" s="1"/>
  <c r="C123" i="1"/>
  <c r="D123" i="1" s="1"/>
  <c r="J126" i="1"/>
  <c r="C129" i="1" l="1"/>
  <c r="K127" i="1"/>
  <c r="K126" i="1"/>
  <c r="H195" i="1" l="1"/>
  <c r="H196" i="1"/>
  <c r="M196" i="1"/>
  <c r="M195" i="1" s="1"/>
  <c r="M193" i="1"/>
  <c r="C193" i="1" s="1"/>
  <c r="D193" i="1" s="1"/>
  <c r="M191" i="1"/>
  <c r="T196" i="1"/>
  <c r="T195" i="1" s="1"/>
  <c r="T191" i="1"/>
  <c r="C191" i="1" l="1"/>
  <c r="C196" i="1"/>
  <c r="D196" i="1" s="1"/>
  <c r="O127" i="1"/>
  <c r="O126" i="1"/>
  <c r="C195" i="1" l="1"/>
  <c r="D195" i="1" s="1"/>
  <c r="D191" i="1"/>
  <c r="X127" i="1"/>
  <c r="X126" i="1"/>
  <c r="H127" i="1" l="1"/>
  <c r="H126" i="1"/>
  <c r="B129" i="1" l="1"/>
  <c r="D129" i="1" s="1"/>
  <c r="B127" i="1"/>
  <c r="F127" i="1" l="1"/>
  <c r="G127" i="1"/>
  <c r="M127" i="1"/>
  <c r="Q127" i="1"/>
  <c r="Z127" i="1"/>
  <c r="S127" i="1"/>
  <c r="T127" i="1"/>
  <c r="R127" i="1"/>
  <c r="F126" i="1" l="1"/>
  <c r="Z126" i="1"/>
  <c r="G126" i="1"/>
  <c r="T126" i="1"/>
  <c r="L155" i="1"/>
  <c r="L126" i="1"/>
  <c r="S126" i="1"/>
  <c r="B126" i="1" l="1"/>
  <c r="Q126" i="1" l="1"/>
  <c r="R126" i="1" l="1"/>
  <c r="D102" i="1" l="1"/>
  <c r="Q229" i="1" l="1"/>
  <c r="D152" i="1" l="1"/>
  <c r="N155" i="1" l="1"/>
  <c r="R223" i="1" l="1"/>
  <c r="C212" i="1" l="1"/>
  <c r="D212" i="1" s="1"/>
  <c r="S59" i="1" l="1"/>
  <c r="G222" i="1" l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F222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F218" i="1"/>
  <c r="F219" i="1"/>
  <c r="I233" i="1" l="1"/>
  <c r="I235" i="1" s="1"/>
  <c r="P233" i="1"/>
  <c r="P235" i="1" s="1"/>
  <c r="G233" i="1"/>
  <c r="G235" i="1" s="1"/>
  <c r="F233" i="1"/>
  <c r="F235" i="1" s="1"/>
  <c r="B229" i="1"/>
  <c r="L227" i="1" l="1"/>
  <c r="J227" i="1" l="1"/>
  <c r="Q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Z233" i="1"/>
  <c r="Z235" i="1" s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O233" i="1"/>
  <c r="O235" i="1" s="1"/>
  <c r="N233" i="1"/>
  <c r="N235" i="1" s="1"/>
  <c r="M233" i="1"/>
  <c r="M235" i="1" s="1"/>
  <c r="L233" i="1"/>
  <c r="L235" i="1" s="1"/>
  <c r="K233" i="1"/>
  <c r="K235" i="1" s="1"/>
  <c r="J233" i="1"/>
  <c r="J235" i="1" s="1"/>
  <c r="H233" i="1"/>
  <c r="H235" i="1" s="1"/>
  <c r="C232" i="1"/>
  <c r="B231" i="1"/>
  <c r="C230" i="1"/>
  <c r="C231" i="1" s="1"/>
  <c r="C228" i="1"/>
  <c r="C229" i="1" s="1"/>
  <c r="U227" i="1"/>
  <c r="P227" i="1"/>
  <c r="I227" i="1"/>
  <c r="C225" i="1"/>
  <c r="D225" i="1" s="1"/>
  <c r="C226" i="1"/>
  <c r="D226" i="1" s="1"/>
  <c r="Z223" i="1"/>
  <c r="Y223" i="1"/>
  <c r="X223" i="1"/>
  <c r="W223" i="1"/>
  <c r="V223" i="1"/>
  <c r="U223" i="1"/>
  <c r="T223" i="1"/>
  <c r="S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B222" i="1"/>
  <c r="C221" i="1"/>
  <c r="D221" i="1" s="1"/>
  <c r="C220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B218" i="1"/>
  <c r="C217" i="1"/>
  <c r="D217" i="1" s="1"/>
  <c r="C216" i="1"/>
  <c r="C218" i="1" s="1"/>
  <c r="C213" i="1"/>
  <c r="D213" i="1" s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B211" i="1"/>
  <c r="C210" i="1"/>
  <c r="D210" i="1" s="1"/>
  <c r="C209" i="1"/>
  <c r="D209" i="1" s="1"/>
  <c r="C208" i="1"/>
  <c r="D207" i="1"/>
  <c r="D206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B205" i="1"/>
  <c r="C204" i="1"/>
  <c r="C202" i="1"/>
  <c r="D202" i="1" s="1"/>
  <c r="C200" i="1"/>
  <c r="C186" i="1"/>
  <c r="D186" i="1" s="1"/>
  <c r="Y185" i="1"/>
  <c r="D184" i="1"/>
  <c r="D183" i="1"/>
  <c r="V182" i="1"/>
  <c r="B182" i="1"/>
  <c r="C181" i="1"/>
  <c r="D181" i="1" s="1"/>
  <c r="C180" i="1"/>
  <c r="D180" i="1" s="1"/>
  <c r="B179" i="1"/>
  <c r="C178" i="1"/>
  <c r="D178" i="1" s="1"/>
  <c r="C177" i="1"/>
  <c r="D177" i="1" s="1"/>
  <c r="J173" i="1"/>
  <c r="C172" i="1"/>
  <c r="C171" i="1"/>
  <c r="D171" i="1" s="1"/>
  <c r="C169" i="1"/>
  <c r="C168" i="1"/>
  <c r="H159" i="1"/>
  <c r="B159" i="1"/>
  <c r="C158" i="1"/>
  <c r="D158" i="1" s="1"/>
  <c r="C157" i="1"/>
  <c r="D157" i="1" s="1"/>
  <c r="Z154" i="1"/>
  <c r="Y154" i="1"/>
  <c r="X154" i="1"/>
  <c r="V154" i="1"/>
  <c r="U154" i="1"/>
  <c r="T154" i="1"/>
  <c r="S154" i="1"/>
  <c r="P154" i="1"/>
  <c r="N154" i="1"/>
  <c r="B154" i="1"/>
  <c r="N151" i="1"/>
  <c r="D150" i="1"/>
  <c r="C146" i="1"/>
  <c r="Y145" i="1"/>
  <c r="B145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B120" i="1"/>
  <c r="C116" i="1"/>
  <c r="D116" i="1" s="1"/>
  <c r="C114" i="1"/>
  <c r="D114" i="1" s="1"/>
  <c r="C113" i="1"/>
  <c r="F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B63" i="1"/>
  <c r="C61" i="1"/>
  <c r="D61" i="1" s="1"/>
  <c r="C60" i="1"/>
  <c r="D60" i="1" s="1"/>
  <c r="Z59" i="1"/>
  <c r="Y59" i="1"/>
  <c r="X59" i="1"/>
  <c r="U59" i="1"/>
  <c r="T59" i="1"/>
  <c r="Q59" i="1"/>
  <c r="P59" i="1"/>
  <c r="O59" i="1"/>
  <c r="N59" i="1"/>
  <c r="M59" i="1"/>
  <c r="L59" i="1"/>
  <c r="K59" i="1"/>
  <c r="J59" i="1"/>
  <c r="H59" i="1"/>
  <c r="G59" i="1"/>
  <c r="F59" i="1"/>
  <c r="B59" i="1"/>
  <c r="C58" i="1"/>
  <c r="D58" i="1" s="1"/>
  <c r="C57" i="1"/>
  <c r="D57" i="1" s="1"/>
  <c r="C56" i="1"/>
  <c r="D56" i="1" s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B44" i="1"/>
  <c r="C43" i="1"/>
  <c r="D43" i="1" s="1"/>
  <c r="C42" i="1"/>
  <c r="C41" i="1"/>
  <c r="D41" i="1" s="1"/>
  <c r="C40" i="1"/>
  <c r="D40" i="1" s="1"/>
  <c r="C38" i="1"/>
  <c r="D38" i="1" s="1"/>
  <c r="C37" i="1"/>
  <c r="D37" i="1" s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D33" i="1" s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1" i="1" s="1"/>
  <c r="D30" i="1"/>
  <c r="C28" i="1"/>
  <c r="C27" i="1"/>
  <c r="B26" i="1"/>
  <c r="B24" i="1"/>
  <c r="C23" i="1"/>
  <c r="D23" i="1" s="1"/>
  <c r="C19" i="1"/>
  <c r="B17" i="1"/>
  <c r="C16" i="1"/>
  <c r="D16" i="1" s="1"/>
  <c r="C15" i="1"/>
  <c r="D15" i="1" s="1"/>
  <c r="C14" i="1"/>
  <c r="D14" i="1" s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164" i="1" l="1"/>
  <c r="D164" i="1" s="1"/>
  <c r="C11" i="1"/>
  <c r="D11" i="1" s="1"/>
  <c r="D10" i="1"/>
  <c r="D8" i="1"/>
  <c r="C13" i="1"/>
  <c r="D28" i="1"/>
  <c r="C29" i="1"/>
  <c r="D29" i="1" s="1"/>
  <c r="C36" i="1"/>
  <c r="D36" i="1" s="1"/>
  <c r="D35" i="1"/>
  <c r="D20" i="1"/>
  <c r="D26" i="1" s="1"/>
  <c r="C22" i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C182" i="1"/>
  <c r="D182" i="1" s="1"/>
  <c r="D7" i="1"/>
  <c r="D9" i="1" s="1"/>
  <c r="C32" i="1"/>
  <c r="D32" i="1" s="1"/>
  <c r="D12" i="1"/>
  <c r="D13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5" i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<sst xmlns="http://schemas.openxmlformats.org/spreadsheetml/2006/main" count="276" uniqueCount="220">
  <si>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</si>
  <si>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</si>
  <si>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</si>
  <si>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</si>
  <si>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</si>
  <si>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</si>
  <si>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</si>
  <si>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</si>
  <si>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</si>
  <si>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</si>
  <si>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</si>
  <si>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</si>
  <si>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</si>
  <si>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</si>
  <si>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</si>
  <si>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</si>
  <si>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</si>
  <si>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</si>
  <si>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</si>
  <si>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</si>
  <si>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</si>
  <si>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</si>
  <si>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</si>
  <si>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</si>
  <si>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</si>
  <si>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</si>
  <si>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</si>
  <si>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</si>
  <si>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</si>
  <si>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</si>
  <si>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</si>
  <si>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</si>
  <si>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</si>
  <si>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</si>
  <si>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</si>
  <si>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</si>
  <si>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</si>
  <si>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</si>
  <si>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</si>
  <si>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</si>
  <si>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</si>
  <si>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</si>
  <si>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</si>
  <si>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</si>
  <si>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</si>
  <si>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</si>
  <si>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</si>
  <si>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</si>
  <si>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</si>
  <si>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</si>
  <si>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</si>
  <si>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</si>
  <si>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</si>
  <si>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</si>
  <si>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</si>
  <si>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</si>
  <si>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</si>
  <si>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</si>
  <si>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</si>
  <si>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</si>
  <si>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</si>
  <si>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</si>
  <si>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</si>
  <si>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</si>
  <si>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</si>
  <si>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</si>
  <si>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</si>
  <si>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</si>
  <si>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</si>
  <si>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</si>
  <si>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</si>
  <si>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</si>
  <si>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</si>
  <si>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</si>
  <si>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</si>
  <si>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</si>
  <si>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</si>
  <si>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</si>
  <si>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</si>
  <si>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</si>
  <si>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</si>
  <si>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</si>
  <si>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</si>
  <si>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</si>
  <si>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</si>
  <si>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</si>
  <si>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</si>
  <si>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</si>
  <si>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</si>
  <si>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</si>
  <si>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</si>
  <si>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</si>
  <si>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</si>
  <si>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</si>
  <si>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</si>
  <si>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</si>
  <si>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</si>
  <si>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</si>
  <si>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</si>
  <si>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</si>
  <si>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</si>
  <si>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</si>
  <si>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</si>
  <si>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</si>
  <si>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</si>
  <si>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</si>
  <si>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</si>
  <si>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</si>
  <si>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</si>
  <si>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</si>
  <si>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</si>
  <si>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</si>
  <si>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</si>
  <si>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</si>
  <si>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</si>
  <si>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</si>
  <si>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</si>
  <si>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</si>
  <si>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</si>
  <si>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</si>
  <si>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</si>
  <si>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</si>
  <si>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</si>
  <si>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</si>
  <si>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</si>
  <si>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</si>
  <si>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</si>
  <si>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</si>
  <si>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</si>
  <si>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</si>
  <si>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</si>
  <si>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</si>
  <si>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</si>
  <si>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</si>
  <si>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</si>
  <si>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</si>
  <si>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</si>
  <si>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</si>
  <si>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</si>
  <si>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</si>
  <si>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</si>
  <si>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</si>
  <si>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</si>
  <si>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</si>
  <si>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</si>
  <si>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</si>
  <si>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</si>
  <si>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</si>
  <si>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</si>
  <si>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</si>
  <si>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</si>
  <si>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</si>
  <si>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</si>
  <si>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</si>
  <si>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</si>
  <si>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</si>
  <si>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</si>
  <si>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</si>
  <si>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</si>
  <si>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</si>
  <si>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</si>
  <si>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</si>
  <si>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</si>
  <si>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</si>
  <si>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</si>
  <si>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</si>
  <si>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</si>
  <si>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</si>
  <si>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</si>
  <si>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</si>
  <si>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</si>
  <si>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</si>
  <si>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</si>
  <si>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</si>
  <si>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</si>
  <si>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</si>
  <si>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</si>
  <si>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</si>
  <si>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</si>
  <si>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</si>
  <si>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</si>
  <si>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</si>
  <si>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</si>
  <si>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</si>
  <si>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</si>
  <si>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</si>
  <si>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</si>
  <si>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</si>
  <si>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</si>
  <si>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</si>
  <si>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</si>
  <si>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</si>
  <si>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</si>
  <si>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</si>
  <si>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</si>
  <si>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</si>
  <si>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</si>
  <si>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</si>
  <si>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</si>
  <si>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</si>
  <si>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</si>
  <si>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</si>
  <si>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</si>
  <si>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</si>
  <si>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</si>
  <si>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</si>
  <si>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</si>
  <si>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</si>
  <si>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</si>
  <si>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</si>
  <si>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</si>
  <si>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</si>
  <si>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</si>
  <si>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</si>
  <si>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</si>
  <si>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</si>
  <si>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</si>
  <si>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</si>
  <si>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</si>
  <si>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Информация о сельскохозяйственных работах по состоянию на 19 апреля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</si>
</sst>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3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0" fontId="6" fillId="0" borderId="12" xfId="0" applyFont="1" applyFill="1" applyBorder="1" applyAlignment="1">
      <alignment horizontal="center" vertical="center" wrapText="1"/>
    </xf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8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F5" sqref="F5:I6"/>
    </sheetView>
  </sheetViews>
  <sheetFormatPr defaultColWidth="9.140625" defaultRowHeight="16.5" outlineLevelRow="1" x14ac:dyDescent="0.25"/>
  <cols>
    <col min="1" max="1" width="103" style="71" customWidth="1"/>
    <col min="2" max="2" width="14.42578125" style="2" customWidth="1"/>
    <col min="3" max="3" width="15.42578125" style="2" customWidth="1"/>
    <col min="4" max="5" width="15" style="2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11" style="1" bestFit="1" customWidth="1"/>
    <col min="28" max="29" width="9.140625" style="1"/>
    <col min="30" max="30" width="9.140625" style="1" customWidth="1"/>
    <col min="31" max="16384" width="9.140625" style="1"/>
  </cols>
  <sheetData>
    <row r="1" spans="1:27" ht="26.25" hidden="1" x14ac:dyDescent="0.4">
      <c r="A1" s="1"/>
      <c r="Z1" s="3"/>
    </row>
    <row r="2" spans="1:27" s="4" customFormat="1" ht="29.25" customHeight="1" thickBot="1" x14ac:dyDescent="0.3">
      <c r="A2" s="116" t="s">
        <v>219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7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</row>
    <row r="4" spans="1:27" s="2" customFormat="1" ht="17.25" customHeight="1" thickBot="1" x14ac:dyDescent="0.35">
      <c r="A4" s="117" t="s">
        <v>3</v>
      </c>
      <c r="B4" s="120" t="s">
        <v>214</v>
      </c>
      <c r="C4" s="123" t="s">
        <v>215</v>
      </c>
      <c r="D4" s="123" t="s">
        <v>216</v>
      </c>
      <c r="E4" s="112"/>
      <c r="F4" s="126" t="s">
        <v>4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8"/>
      <c r="AA4" s="2" t="s">
        <v>0</v>
      </c>
    </row>
    <row r="5" spans="1:27" s="2" customFormat="1" ht="87" customHeight="1" x14ac:dyDescent="0.25">
      <c r="A5" s="118"/>
      <c r="B5" s="121"/>
      <c r="C5" s="124"/>
      <c r="D5" s="124"/>
      <c r="E5" s="134" t="s">
        <v>218</v>
      </c>
      <c r="F5" s="129" t="s">
        <v>5</v>
      </c>
      <c r="G5" s="129" t="s">
        <v>6</v>
      </c>
      <c r="H5" s="129" t="s">
        <v>7</v>
      </c>
      <c r="I5" s="129" t="s">
        <v>8</v>
      </c>
      <c r="J5" s="129" t="s">
        <v>9</v>
      </c>
      <c r="K5" s="129" t="s">
        <v>10</v>
      </c>
      <c r="L5" s="129" t="s">
        <v>11</v>
      </c>
      <c r="M5" s="129" t="s">
        <v>12</v>
      </c>
      <c r="N5" s="129" t="s">
        <v>13</v>
      </c>
      <c r="O5" s="129" t="s">
        <v>14</v>
      </c>
      <c r="P5" s="129" t="s">
        <v>15</v>
      </c>
      <c r="Q5" s="129" t="s">
        <v>16</v>
      </c>
      <c r="R5" s="129" t="s">
        <v>17</v>
      </c>
      <c r="S5" s="129" t="s">
        <v>18</v>
      </c>
      <c r="T5" s="129" t="s">
        <v>19</v>
      </c>
      <c r="U5" s="129" t="s">
        <v>20</v>
      </c>
      <c r="V5" s="129" t="s">
        <v>21</v>
      </c>
      <c r="W5" s="129" t="s">
        <v>22</v>
      </c>
      <c r="X5" s="129" t="s">
        <v>23</v>
      </c>
      <c r="Y5" s="129" t="s">
        <v>24</v>
      </c>
      <c r="Z5" s="129" t="s">
        <v>25</v>
      </c>
    </row>
    <row r="6" spans="1:27" s="2" customFormat="1" ht="69.75" customHeight="1" thickBot="1" x14ac:dyDescent="0.3">
      <c r="A6" s="119"/>
      <c r="B6" s="122"/>
      <c r="C6" s="125"/>
      <c r="D6" s="125"/>
      <c r="E6" s="135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</row>
    <row r="7" spans="1:27" s="2" customFormat="1" ht="30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5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</row>
    <row r="8" spans="1:27" s="12" customFormat="1" ht="30" customHeight="1" x14ac:dyDescent="0.2">
      <c r="A8" s="11" t="s">
        <v>27</v>
      </c>
      <c r="B8" s="8">
        <v>52687</v>
      </c>
      <c r="C8" s="8">
        <f>SUM(F8:Z8)</f>
        <v>54199.476000000002</v>
      </c>
      <c r="D8" s="15">
        <f>C8/B8</f>
        <v>1.0287068157230437</v>
      </c>
      <c r="E8" s="115">
        <v>21</v>
      </c>
      <c r="F8" s="10">
        <v>2068</v>
      </c>
      <c r="G8" s="10">
        <v>1750</v>
      </c>
      <c r="H8" s="10">
        <v>3390</v>
      </c>
      <c r="I8" s="10">
        <v>3326</v>
      </c>
      <c r="J8" s="10">
        <v>1893</v>
      </c>
      <c r="K8" s="10">
        <v>3249</v>
      </c>
      <c r="L8" s="10">
        <v>2099</v>
      </c>
      <c r="M8" s="10">
        <v>3684</v>
      </c>
      <c r="N8" s="10">
        <v>2906</v>
      </c>
      <c r="O8" s="10">
        <v>830</v>
      </c>
      <c r="P8" s="10">
        <v>1741</v>
      </c>
      <c r="Q8" s="10">
        <v>2017</v>
      </c>
      <c r="R8" s="10">
        <v>3714</v>
      </c>
      <c r="S8" s="10">
        <v>3011</v>
      </c>
      <c r="T8" s="10">
        <v>4035.116</v>
      </c>
      <c r="U8" s="10">
        <v>2384</v>
      </c>
      <c r="V8" s="10">
        <v>1893</v>
      </c>
      <c r="W8" s="10">
        <v>696</v>
      </c>
      <c r="X8" s="10">
        <v>2133</v>
      </c>
      <c r="Y8" s="10">
        <v>4830.3600000000006</v>
      </c>
      <c r="Z8" s="10">
        <v>2550</v>
      </c>
    </row>
    <row r="9" spans="1:27" s="12" customFormat="1" ht="30" customHeight="1" x14ac:dyDescent="0.2">
      <c r="A9" s="13" t="s">
        <v>28</v>
      </c>
      <c r="B9" s="14">
        <f>B8/B7</f>
        <v>1.0951133836336804</v>
      </c>
      <c r="C9" s="14">
        <f t="shared" ref="C9:Z9" si="0">C8/C7</f>
        <v>1.1265506017334914</v>
      </c>
      <c r="D9" s="14">
        <f t="shared" si="0"/>
        <v>1.0287068157230437</v>
      </c>
      <c r="E9" s="115"/>
      <c r="F9" s="104">
        <f t="shared" si="0"/>
        <v>1</v>
      </c>
      <c r="G9" s="104">
        <f t="shared" si="0"/>
        <v>1.2272089761570828</v>
      </c>
      <c r="H9" s="104">
        <f t="shared" si="0"/>
        <v>1.0238598610691634</v>
      </c>
      <c r="I9" s="104">
        <f t="shared" si="0"/>
        <v>1.1038831729173582</v>
      </c>
      <c r="J9" s="104">
        <f t="shared" si="0"/>
        <v>1.3707458363504708</v>
      </c>
      <c r="K9" s="104">
        <f t="shared" si="0"/>
        <v>1.0043276661514684</v>
      </c>
      <c r="L9" s="104">
        <f t="shared" si="0"/>
        <v>0.94762979683972914</v>
      </c>
      <c r="M9" s="104">
        <f t="shared" si="0"/>
        <v>1.3190118152524168</v>
      </c>
      <c r="N9" s="104">
        <f t="shared" si="0"/>
        <v>1.2740026304252521</v>
      </c>
      <c r="O9" s="104">
        <f t="shared" si="0"/>
        <v>1.199421965317919</v>
      </c>
      <c r="P9" s="104">
        <f t="shared" si="0"/>
        <v>1.1025965801139963</v>
      </c>
      <c r="Q9" s="104">
        <f t="shared" si="0"/>
        <v>1.0100150225338007</v>
      </c>
      <c r="R9" s="104">
        <f t="shared" si="0"/>
        <v>1.3283261802575108</v>
      </c>
      <c r="S9" s="104">
        <f t="shared" si="0"/>
        <v>1</v>
      </c>
      <c r="T9" s="104">
        <f t="shared" si="0"/>
        <v>1.2613679274773366</v>
      </c>
      <c r="U9" s="104">
        <f t="shared" si="0"/>
        <v>1.0214224507283634</v>
      </c>
      <c r="V9" s="104">
        <f t="shared" si="0"/>
        <v>0.91626331074540179</v>
      </c>
      <c r="W9" s="104">
        <f t="shared" si="0"/>
        <v>1.0160583941605839</v>
      </c>
      <c r="X9" s="104">
        <f t="shared" si="0"/>
        <v>1.1315649867374005</v>
      </c>
      <c r="Y9" s="104">
        <f t="shared" si="0"/>
        <v>1.2078919729932485</v>
      </c>
      <c r="Z9" s="104">
        <f t="shared" si="0"/>
        <v>1.1888111888111887</v>
      </c>
    </row>
    <row r="10" spans="1:27" s="12" customFormat="1" ht="30" customHeight="1" x14ac:dyDescent="0.2">
      <c r="A10" s="11" t="s">
        <v>29</v>
      </c>
      <c r="B10" s="8">
        <v>48807</v>
      </c>
      <c r="C10" s="8">
        <f>SUM(F10:Z10)</f>
        <v>48990.149999999994</v>
      </c>
      <c r="D10" s="15">
        <f>C10/B10</f>
        <v>1.0037525354969572</v>
      </c>
      <c r="E10" s="115">
        <v>21</v>
      </c>
      <c r="F10" s="10">
        <v>1410</v>
      </c>
      <c r="G10" s="10">
        <v>1500</v>
      </c>
      <c r="H10" s="10">
        <v>3390</v>
      </c>
      <c r="I10" s="10">
        <v>2923</v>
      </c>
      <c r="J10" s="10">
        <v>1804.3000000000002</v>
      </c>
      <c r="K10" s="10">
        <v>3249.1</v>
      </c>
      <c r="L10" s="10">
        <v>1859</v>
      </c>
      <c r="M10" s="10">
        <v>3572.4</v>
      </c>
      <c r="N10" s="10">
        <v>2664.08</v>
      </c>
      <c r="O10" s="10">
        <v>760.00000000000011</v>
      </c>
      <c r="P10" s="10">
        <v>1511</v>
      </c>
      <c r="Q10" s="10">
        <v>1997</v>
      </c>
      <c r="R10" s="10">
        <v>3514</v>
      </c>
      <c r="S10" s="10">
        <v>2963</v>
      </c>
      <c r="T10" s="10">
        <v>3089.2699999999995</v>
      </c>
      <c r="U10" s="10">
        <v>1736</v>
      </c>
      <c r="V10" s="10">
        <v>1809</v>
      </c>
      <c r="W10" s="10">
        <v>696</v>
      </c>
      <c r="X10" s="10">
        <v>1921</v>
      </c>
      <c r="Y10" s="10">
        <v>4658</v>
      </c>
      <c r="Z10" s="10">
        <v>1964</v>
      </c>
      <c r="AA10" s="111">
        <v>1964</v>
      </c>
    </row>
    <row r="11" spans="1:27" s="12" customFormat="1" ht="30" customHeight="1" x14ac:dyDescent="0.2">
      <c r="A11" s="11" t="s">
        <v>30</v>
      </c>
      <c r="B11" s="104">
        <f t="shared" ref="B11:C11" si="1">B10/B8</f>
        <v>0.92635754550458371</v>
      </c>
      <c r="C11" s="104">
        <f t="shared" si="1"/>
        <v>0.90388604494995473</v>
      </c>
      <c r="D11" s="15">
        <f>C11/B11</f>
        <v>0.97574208720630773</v>
      </c>
      <c r="E11" s="115"/>
      <c r="F11" s="104">
        <f>F10/F8</f>
        <v>0.68181818181818177</v>
      </c>
      <c r="G11" s="104">
        <f>G10/G8</f>
        <v>0.8571428571428571</v>
      </c>
      <c r="H11" s="104">
        <f t="shared" ref="H11:Z11" si="2">H10/H8</f>
        <v>1</v>
      </c>
      <c r="I11" s="104">
        <f t="shared" si="2"/>
        <v>0.87883343355381838</v>
      </c>
      <c r="J11" s="104">
        <f t="shared" si="2"/>
        <v>0.95314315900686752</v>
      </c>
      <c r="K11" s="104">
        <f t="shared" si="2"/>
        <v>1.0000307787011389</v>
      </c>
      <c r="L11" s="104">
        <v>0.97</v>
      </c>
      <c r="M11" s="104">
        <f t="shared" si="2"/>
        <v>0.96970684039087951</v>
      </c>
      <c r="N11" s="104">
        <f t="shared" si="2"/>
        <v>0.91675154852030283</v>
      </c>
      <c r="O11" s="104">
        <f t="shared" si="2"/>
        <v>0.91566265060240981</v>
      </c>
      <c r="P11" s="104">
        <v>0.94</v>
      </c>
      <c r="Q11" s="104">
        <f t="shared" si="2"/>
        <v>0.9900842835894893</v>
      </c>
      <c r="R11" s="104">
        <f t="shared" si="2"/>
        <v>0.94614970382337105</v>
      </c>
      <c r="S11" s="104">
        <f t="shared" si="2"/>
        <v>0.98405845234141476</v>
      </c>
      <c r="T11" s="104">
        <f t="shared" si="2"/>
        <v>0.76559632982050563</v>
      </c>
      <c r="U11" s="104">
        <f t="shared" si="2"/>
        <v>0.72818791946308725</v>
      </c>
      <c r="V11" s="104">
        <f t="shared" si="2"/>
        <v>0.95562599049128372</v>
      </c>
      <c r="W11" s="104">
        <v>0.97</v>
      </c>
      <c r="X11" s="104">
        <f t="shared" si="2"/>
        <v>0.90060947022972337</v>
      </c>
      <c r="Y11" s="104">
        <f t="shared" si="2"/>
        <v>0.96431735936865981</v>
      </c>
      <c r="Z11" s="104">
        <f t="shared" si="2"/>
        <v>0.7701960784313725</v>
      </c>
    </row>
    <row r="12" spans="1:27" s="12" customFormat="1" ht="30" customHeight="1" x14ac:dyDescent="0.2">
      <c r="A12" s="13" t="s">
        <v>31</v>
      </c>
      <c r="B12" s="8">
        <v>15019</v>
      </c>
      <c r="C12" s="8">
        <f>SUM(F12:Z12)</f>
        <v>5011</v>
      </c>
      <c r="D12" s="15">
        <f>C12/B12</f>
        <v>0.33364405086889937</v>
      </c>
      <c r="E12" s="115">
        <v>13</v>
      </c>
      <c r="F12" s="105">
        <v>350</v>
      </c>
      <c r="G12" s="105">
        <v>53</v>
      </c>
      <c r="H12" s="105">
        <v>1610</v>
      </c>
      <c r="I12" s="105">
        <v>210</v>
      </c>
      <c r="J12" s="105"/>
      <c r="K12" s="105"/>
      <c r="L12" s="105">
        <v>122</v>
      </c>
      <c r="M12" s="105">
        <v>140</v>
      </c>
      <c r="N12" s="105"/>
      <c r="O12" s="105"/>
      <c r="P12" s="105">
        <v>126</v>
      </c>
      <c r="Q12" s="105"/>
      <c r="R12" s="105">
        <v>920</v>
      </c>
      <c r="S12" s="105"/>
      <c r="T12" s="105">
        <v>700</v>
      </c>
      <c r="U12" s="105">
        <v>331</v>
      </c>
      <c r="V12" s="105">
        <v>54</v>
      </c>
      <c r="W12" s="105"/>
      <c r="X12" s="105"/>
      <c r="Y12" s="105">
        <v>195</v>
      </c>
      <c r="Z12" s="105">
        <v>200</v>
      </c>
    </row>
    <row r="13" spans="1:27" s="12" customFormat="1" ht="30" customHeight="1" x14ac:dyDescent="0.2">
      <c r="A13" s="13" t="s">
        <v>32</v>
      </c>
      <c r="B13" s="15">
        <f>B12/B8</f>
        <v>0.28506083094501489</v>
      </c>
      <c r="C13" s="15">
        <f>C12/C8</f>
        <v>9.2454768381893579E-2</v>
      </c>
      <c r="D13" s="15">
        <f t="shared" ref="D13:Z13" si="3">D12/D8</f>
        <v>0.32433346972080873</v>
      </c>
      <c r="E13" s="115"/>
      <c r="F13" s="15">
        <f t="shared" si="3"/>
        <v>0.16924564796905223</v>
      </c>
      <c r="G13" s="15">
        <f t="shared" si="3"/>
        <v>3.0285714285714287E-2</v>
      </c>
      <c r="H13" s="15">
        <f t="shared" si="3"/>
        <v>0.47492625368731561</v>
      </c>
      <c r="I13" s="15">
        <f t="shared" si="3"/>
        <v>6.3138905592303063E-2</v>
      </c>
      <c r="J13" s="15">
        <f t="shared" si="3"/>
        <v>0</v>
      </c>
      <c r="K13" s="15">
        <f t="shared" si="3"/>
        <v>0</v>
      </c>
      <c r="L13" s="15">
        <f t="shared" si="3"/>
        <v>5.812291567413054E-2</v>
      </c>
      <c r="M13" s="15">
        <f t="shared" si="3"/>
        <v>3.8002171552660155E-2</v>
      </c>
      <c r="N13" s="15">
        <f t="shared" si="3"/>
        <v>0</v>
      </c>
      <c r="O13" s="15">
        <f t="shared" si="3"/>
        <v>0</v>
      </c>
      <c r="P13" s="15">
        <f t="shared" si="3"/>
        <v>7.2372199885123487E-2</v>
      </c>
      <c r="Q13" s="15">
        <f t="shared" si="3"/>
        <v>0</v>
      </c>
      <c r="R13" s="15">
        <f t="shared" si="3"/>
        <v>0.24771136241249328</v>
      </c>
      <c r="S13" s="15">
        <f t="shared" si="3"/>
        <v>0</v>
      </c>
      <c r="T13" s="15">
        <f t="shared" si="3"/>
        <v>0.17347704502175401</v>
      </c>
      <c r="U13" s="15">
        <f t="shared" si="3"/>
        <v>0.13884228187919462</v>
      </c>
      <c r="V13" s="15">
        <f t="shared" si="3"/>
        <v>2.8526148969889066E-2</v>
      </c>
      <c r="W13" s="15">
        <f t="shared" si="3"/>
        <v>0</v>
      </c>
      <c r="X13" s="15">
        <f t="shared" si="3"/>
        <v>0</v>
      </c>
      <c r="Y13" s="15">
        <f t="shared" si="3"/>
        <v>4.0369661888554884E-2</v>
      </c>
      <c r="Z13" s="15">
        <f t="shared" si="3"/>
        <v>7.8431372549019607E-2</v>
      </c>
    </row>
    <row r="14" spans="1:27" s="12" customFormat="1" ht="30" customHeight="1" x14ac:dyDescent="0.2">
      <c r="A14" s="18" t="s">
        <v>33</v>
      </c>
      <c r="B14" s="8">
        <v>1463</v>
      </c>
      <c r="C14" s="23">
        <f t="shared" ref="C14:C21" si="4">SUM(F14:Z14)</f>
        <v>1130</v>
      </c>
      <c r="D14" s="15">
        <f>C14/B14</f>
        <v>0.77238550922761451</v>
      </c>
      <c r="E14" s="115">
        <v>6</v>
      </c>
      <c r="F14" s="10">
        <v>10</v>
      </c>
      <c r="G14" s="10">
        <v>150</v>
      </c>
      <c r="H14" s="10">
        <v>510</v>
      </c>
      <c r="I14" s="10"/>
      <c r="J14" s="10"/>
      <c r="K14" s="10">
        <v>110</v>
      </c>
      <c r="L14" s="10"/>
      <c r="M14" s="10"/>
      <c r="N14" s="10">
        <v>220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>
        <v>130</v>
      </c>
      <c r="Z14" s="10"/>
    </row>
    <row r="15" spans="1:27" s="12" customFormat="1" ht="30" hidden="1" customHeight="1" x14ac:dyDescent="0.2">
      <c r="A15" s="11" t="s">
        <v>34</v>
      </c>
      <c r="B15" s="8">
        <v>20000.3</v>
      </c>
      <c r="C15" s="23">
        <f t="shared" si="4"/>
        <v>19999.399999999998</v>
      </c>
      <c r="D15" s="15">
        <f>C15/B15</f>
        <v>0.99995500067498977</v>
      </c>
      <c r="E15" s="115"/>
      <c r="F15" s="10">
        <v>1214</v>
      </c>
      <c r="G15" s="10">
        <v>599</v>
      </c>
      <c r="H15" s="10">
        <v>1456</v>
      </c>
      <c r="I15" s="10">
        <v>1166.4000000000001</v>
      </c>
      <c r="J15" s="10">
        <v>648</v>
      </c>
      <c r="K15" s="10">
        <v>1046</v>
      </c>
      <c r="L15" s="10">
        <v>965.7</v>
      </c>
      <c r="M15" s="10">
        <v>1272</v>
      </c>
      <c r="N15" s="10">
        <v>779.2</v>
      </c>
      <c r="O15" s="10">
        <v>418</v>
      </c>
      <c r="P15" s="10">
        <v>542</v>
      </c>
      <c r="Q15" s="10">
        <v>1129</v>
      </c>
      <c r="R15" s="10">
        <v>1318</v>
      </c>
      <c r="S15" s="10">
        <v>1036</v>
      </c>
      <c r="T15" s="10">
        <v>1268.5</v>
      </c>
      <c r="U15" s="10">
        <v>857</v>
      </c>
      <c r="V15" s="10">
        <v>661</v>
      </c>
      <c r="W15" s="10">
        <v>187.6</v>
      </c>
      <c r="X15" s="10">
        <v>1099</v>
      </c>
      <c r="Y15" s="10">
        <v>1550</v>
      </c>
      <c r="Z15" s="10">
        <v>787</v>
      </c>
    </row>
    <row r="16" spans="1:27" s="2" customFormat="1" ht="30" hidden="1" customHeight="1" x14ac:dyDescent="0.25">
      <c r="A16" s="11" t="s">
        <v>35</v>
      </c>
      <c r="B16" s="19">
        <v>11053</v>
      </c>
      <c r="C16" s="23">
        <f t="shared" si="4"/>
        <v>11553.500000000002</v>
      </c>
      <c r="D16" s="15">
        <f>C16/B16</f>
        <v>1.0452818239392021</v>
      </c>
      <c r="E16" s="115"/>
      <c r="F16" s="100">
        <v>268.39999999999998</v>
      </c>
      <c r="G16" s="100">
        <v>181.8</v>
      </c>
      <c r="H16" s="100">
        <v>597.6</v>
      </c>
      <c r="I16" s="100">
        <v>1396.4</v>
      </c>
      <c r="J16" s="100">
        <v>363.2</v>
      </c>
      <c r="K16" s="100">
        <v>496.3</v>
      </c>
      <c r="L16" s="100">
        <v>781</v>
      </c>
      <c r="M16" s="100">
        <v>850.5</v>
      </c>
      <c r="N16" s="100">
        <v>782.1</v>
      </c>
      <c r="O16" s="100">
        <v>210</v>
      </c>
      <c r="P16" s="100">
        <v>484.8</v>
      </c>
      <c r="Q16" s="100">
        <v>248.3</v>
      </c>
      <c r="R16" s="100">
        <v>516.20000000000005</v>
      </c>
      <c r="S16" s="100">
        <v>356</v>
      </c>
      <c r="T16" s="100">
        <v>868</v>
      </c>
      <c r="U16" s="100">
        <v>561.20000000000005</v>
      </c>
      <c r="V16" s="100">
        <v>219.8</v>
      </c>
      <c r="W16" s="100">
        <v>145.1</v>
      </c>
      <c r="X16" s="100">
        <v>605.70000000000005</v>
      </c>
      <c r="Y16" s="100">
        <v>1368.7</v>
      </c>
      <c r="Z16" s="100">
        <v>252.4</v>
      </c>
      <c r="AA16" s="20"/>
    </row>
    <row r="17" spans="1:27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4"/>
        <v>12.044296902083078</v>
      </c>
      <c r="D17" s="15"/>
      <c r="E17" s="115"/>
      <c r="F17" s="16">
        <f t="shared" ref="F17:X17" si="5">F16/F15</f>
        <v>0.22108731466227347</v>
      </c>
      <c r="G17" s="16">
        <f t="shared" si="5"/>
        <v>0.30350584307178635</v>
      </c>
      <c r="H17" s="16">
        <f t="shared" si="5"/>
        <v>0.41043956043956048</v>
      </c>
      <c r="I17" s="16">
        <f t="shared" si="5"/>
        <v>1.19718792866941</v>
      </c>
      <c r="J17" s="16">
        <f t="shared" si="5"/>
        <v>0.56049382716049378</v>
      </c>
      <c r="K17" s="16">
        <f t="shared" si="5"/>
        <v>0.47447418738049713</v>
      </c>
      <c r="L17" s="16">
        <f t="shared" si="5"/>
        <v>0.8087397742570156</v>
      </c>
      <c r="M17" s="16">
        <f t="shared" si="5"/>
        <v>0.66863207547169812</v>
      </c>
      <c r="N17" s="16">
        <f t="shared" si="5"/>
        <v>1.0037217659137576</v>
      </c>
      <c r="O17" s="16">
        <f t="shared" si="5"/>
        <v>0.50239234449760761</v>
      </c>
      <c r="P17" s="16">
        <f t="shared" si="5"/>
        <v>0.89446494464944648</v>
      </c>
      <c r="Q17" s="16">
        <f t="shared" si="5"/>
        <v>0.21992914083259524</v>
      </c>
      <c r="R17" s="16">
        <f t="shared" si="5"/>
        <v>0.39165402124430959</v>
      </c>
      <c r="S17" s="16">
        <f t="shared" si="5"/>
        <v>0.34362934362934361</v>
      </c>
      <c r="T17" s="16">
        <f t="shared" si="5"/>
        <v>0.68427276310603069</v>
      </c>
      <c r="U17" s="16">
        <f t="shared" si="5"/>
        <v>0.65484247374562432</v>
      </c>
      <c r="V17" s="16">
        <f t="shared" si="5"/>
        <v>0.33252647503782151</v>
      </c>
      <c r="W17" s="16">
        <f t="shared" si="5"/>
        <v>0.77345415778251603</v>
      </c>
      <c r="X17" s="16">
        <f t="shared" si="5"/>
        <v>0.55113739763421299</v>
      </c>
      <c r="Y17" s="16">
        <v>0.72699999999999998</v>
      </c>
      <c r="Z17" s="16">
        <f>Z16/Z15</f>
        <v>0.32071156289707753</v>
      </c>
      <c r="AA17" s="21"/>
    </row>
    <row r="18" spans="1:27" s="2" customFormat="1" ht="30" hidden="1" customHeight="1" x14ac:dyDescent="0.25">
      <c r="A18" s="11" t="s">
        <v>37</v>
      </c>
      <c r="B18" s="15">
        <v>0.86799999999999999</v>
      </c>
      <c r="C18" s="23">
        <f t="shared" si="4"/>
        <v>18.514999999999997</v>
      </c>
      <c r="D18" s="15"/>
      <c r="E18" s="115"/>
      <c r="F18" s="16">
        <v>0.46400000000000002</v>
      </c>
      <c r="G18" s="16">
        <v>0.46700000000000003</v>
      </c>
      <c r="H18" s="16">
        <v>0.84199999999999997</v>
      </c>
      <c r="I18" s="16">
        <v>0.81100000000000005</v>
      </c>
      <c r="J18" s="16">
        <v>1.038</v>
      </c>
      <c r="K18" s="16">
        <v>1.083</v>
      </c>
      <c r="L18" s="16">
        <v>2.1429999999999998</v>
      </c>
      <c r="M18" s="16">
        <v>1.0509999999999999</v>
      </c>
      <c r="N18" s="16">
        <v>0.63500000000000001</v>
      </c>
      <c r="O18" s="16">
        <v>1.077</v>
      </c>
      <c r="P18" s="16">
        <v>0.67700000000000005</v>
      </c>
      <c r="Q18" s="16">
        <v>0.59299999999999997</v>
      </c>
      <c r="R18" s="16">
        <v>0.6</v>
      </c>
      <c r="S18" s="16">
        <v>0.85699999999999998</v>
      </c>
      <c r="T18" s="16">
        <v>0.88300000000000001</v>
      </c>
      <c r="U18" s="16">
        <v>0.30599999999999999</v>
      </c>
      <c r="V18" s="16">
        <v>0.8</v>
      </c>
      <c r="W18" s="16">
        <v>0.69299999999999995</v>
      </c>
      <c r="X18" s="16">
        <v>0.75</v>
      </c>
      <c r="Y18" s="16">
        <v>1.319</v>
      </c>
      <c r="Z18" s="16">
        <v>1.4259999999999999</v>
      </c>
      <c r="AA18" s="21"/>
    </row>
    <row r="19" spans="1:27" s="2" customFormat="1" ht="30" hidden="1" customHeight="1" x14ac:dyDescent="0.25">
      <c r="A19" s="11" t="s">
        <v>38</v>
      </c>
      <c r="B19" s="15">
        <v>0.65500000000000003</v>
      </c>
      <c r="C19" s="23">
        <f t="shared" si="4"/>
        <v>16.073999999999998</v>
      </c>
      <c r="D19" s="15"/>
      <c r="E19" s="115"/>
      <c r="F19" s="16">
        <v>0.95099999999999996</v>
      </c>
      <c r="G19" s="16">
        <v>0.26700000000000002</v>
      </c>
      <c r="H19" s="16">
        <v>1.1719999999999999</v>
      </c>
      <c r="I19" s="16">
        <v>0.52600000000000002</v>
      </c>
      <c r="J19" s="16">
        <v>0.625</v>
      </c>
      <c r="K19" s="16">
        <v>1.1180000000000001</v>
      </c>
      <c r="L19" s="16">
        <v>3.464</v>
      </c>
      <c r="M19" s="16">
        <v>0.377</v>
      </c>
      <c r="N19" s="16">
        <v>0.4</v>
      </c>
      <c r="O19" s="16">
        <v>1.548</v>
      </c>
      <c r="P19" s="16">
        <v>0.63300000000000001</v>
      </c>
      <c r="Q19" s="16">
        <v>5.6000000000000001E-2</v>
      </c>
      <c r="R19" s="16">
        <v>0.42199999999999999</v>
      </c>
      <c r="S19" s="16">
        <v>8.6999999999999994E-2</v>
      </c>
      <c r="T19" s="16">
        <v>0.97899999999999998</v>
      </c>
      <c r="U19" s="16">
        <v>0.313</v>
      </c>
      <c r="V19" s="16">
        <v>0</v>
      </c>
      <c r="W19" s="16">
        <v>1.6830000000000001</v>
      </c>
      <c r="X19" s="16">
        <v>0.752</v>
      </c>
      <c r="Y19" s="16">
        <v>0.54900000000000004</v>
      </c>
      <c r="Z19" s="16">
        <v>0.152</v>
      </c>
      <c r="AA19" s="21"/>
    </row>
    <row r="20" spans="1:27" s="12" customFormat="1" ht="30" customHeight="1" x14ac:dyDescent="0.2">
      <c r="A20" s="22" t="s">
        <v>39</v>
      </c>
      <c r="B20" s="23">
        <v>81874.5</v>
      </c>
      <c r="C20" s="23">
        <f t="shared" si="4"/>
        <v>96223</v>
      </c>
      <c r="D20" s="15">
        <f>C20/B20</f>
        <v>1.1752499251903827</v>
      </c>
      <c r="E20" s="115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88">
        <v>1895</v>
      </c>
      <c r="Q20" s="88">
        <v>7055</v>
      </c>
      <c r="R20" s="88">
        <f>7043-143</f>
        <v>6900</v>
      </c>
      <c r="S20" s="88">
        <v>4463</v>
      </c>
      <c r="T20" s="88">
        <v>7978</v>
      </c>
      <c r="U20" s="88">
        <v>4099</v>
      </c>
      <c r="V20" s="88">
        <v>2800</v>
      </c>
      <c r="W20" s="88">
        <v>2085</v>
      </c>
      <c r="X20" s="88">
        <v>6184</v>
      </c>
      <c r="Y20" s="88">
        <v>5162</v>
      </c>
      <c r="Z20" s="88">
        <v>2603</v>
      </c>
    </row>
    <row r="21" spans="1:27" s="12" customFormat="1" ht="30" customHeight="1" x14ac:dyDescent="0.2">
      <c r="A21" s="25" t="s">
        <v>40</v>
      </c>
      <c r="B21" s="23">
        <v>0</v>
      </c>
      <c r="C21" s="23">
        <f t="shared" si="4"/>
        <v>1518</v>
      </c>
      <c r="D21" s="15" t="e">
        <f t="shared" ref="D21:D22" si="6">C21/B21</f>
        <v>#DIV/0!</v>
      </c>
      <c r="E21" s="115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</row>
    <row r="22" spans="1:27" s="12" customFormat="1" ht="30" customHeight="1" x14ac:dyDescent="0.2">
      <c r="A22" s="25" t="s">
        <v>41</v>
      </c>
      <c r="B22" s="9">
        <f>B21/B20</f>
        <v>0</v>
      </c>
      <c r="C22" s="9">
        <f>C21/C20</f>
        <v>1.577585400579903E-2</v>
      </c>
      <c r="D22" s="15" t="e">
        <f t="shared" si="6"/>
        <v>#DIV/0!</v>
      </c>
      <c r="E22" s="115"/>
      <c r="F22" s="87">
        <f t="shared" ref="F22:Z22" si="7">F21/F20</f>
        <v>0</v>
      </c>
      <c r="G22" s="87">
        <f t="shared" si="7"/>
        <v>1.8987341772151899E-2</v>
      </c>
      <c r="H22" s="87">
        <f t="shared" si="7"/>
        <v>3.9636363636363636E-2</v>
      </c>
      <c r="I22" s="87">
        <f t="shared" si="7"/>
        <v>1.7313019390581719E-2</v>
      </c>
      <c r="J22" s="87">
        <f t="shared" si="7"/>
        <v>0</v>
      </c>
      <c r="K22" s="87">
        <f t="shared" si="7"/>
        <v>0</v>
      </c>
      <c r="L22" s="87">
        <f t="shared" si="7"/>
        <v>3.2848427968090101E-2</v>
      </c>
      <c r="M22" s="87">
        <f t="shared" si="7"/>
        <v>7.2254335260115612E-2</v>
      </c>
      <c r="N22" s="87">
        <f t="shared" si="7"/>
        <v>0</v>
      </c>
      <c r="O22" s="87">
        <f t="shared" si="7"/>
        <v>0</v>
      </c>
      <c r="P22" s="87">
        <f t="shared" si="7"/>
        <v>0</v>
      </c>
      <c r="Q22" s="87">
        <f t="shared" si="7"/>
        <v>0</v>
      </c>
      <c r="R22" s="87">
        <f t="shared" si="7"/>
        <v>0</v>
      </c>
      <c r="S22" s="87">
        <f t="shared" si="7"/>
        <v>0</v>
      </c>
      <c r="T22" s="87">
        <f t="shared" si="7"/>
        <v>2.3815492604662824E-2</v>
      </c>
      <c r="U22" s="87">
        <f t="shared" si="7"/>
        <v>0</v>
      </c>
      <c r="V22" s="87">
        <f t="shared" si="7"/>
        <v>7.1785714285714286E-2</v>
      </c>
      <c r="W22" s="87">
        <f t="shared" si="7"/>
        <v>2.3980815347721823E-2</v>
      </c>
      <c r="X22" s="87">
        <f t="shared" si="7"/>
        <v>0</v>
      </c>
      <c r="Y22" s="87">
        <f t="shared" si="7"/>
        <v>4.8430840759395584E-2</v>
      </c>
      <c r="Z22" s="87">
        <f t="shared" si="7"/>
        <v>2.266615443718786E-2</v>
      </c>
    </row>
    <row r="23" spans="1:27" s="12" customFormat="1" ht="30" hidden="1" customHeight="1" x14ac:dyDescent="0.2">
      <c r="A23" s="25" t="s">
        <v>42</v>
      </c>
      <c r="B23" s="23">
        <v>0</v>
      </c>
      <c r="C23" s="27">
        <f>SUM(F23:Z23)</f>
        <v>0</v>
      </c>
      <c r="D23" s="15" t="e">
        <f>C23/B23</f>
        <v>#DIV/0!</v>
      </c>
      <c r="E23" s="115">
        <v>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7" s="12" customFormat="1" ht="30" hidden="1" customHeight="1" x14ac:dyDescent="0.2">
      <c r="A24" s="25" t="s">
        <v>43</v>
      </c>
      <c r="B24" s="15" t="e">
        <f>B23/B21</f>
        <v>#DIV/0!</v>
      </c>
      <c r="C24" s="15">
        <f>C23/C21</f>
        <v>0</v>
      </c>
      <c r="D24" s="15" t="e">
        <f>C24/B24</f>
        <v>#DIV/0!</v>
      </c>
      <c r="E24" s="115"/>
      <c r="F24" s="16" t="e">
        <f>F23/F21</f>
        <v>#DIV/0!</v>
      </c>
      <c r="G24" s="16">
        <f t="shared" ref="G24:Z24" si="8">G23/G21</f>
        <v>0</v>
      </c>
      <c r="H24" s="16">
        <f t="shared" si="8"/>
        <v>0</v>
      </c>
      <c r="I24" s="16">
        <f t="shared" si="8"/>
        <v>0</v>
      </c>
      <c r="J24" s="16" t="e">
        <f t="shared" si="8"/>
        <v>#DIV/0!</v>
      </c>
      <c r="K24" s="16" t="e">
        <f t="shared" si="8"/>
        <v>#DIV/0!</v>
      </c>
      <c r="L24" s="16">
        <f t="shared" si="8"/>
        <v>0</v>
      </c>
      <c r="M24" s="16">
        <f t="shared" si="8"/>
        <v>0</v>
      </c>
      <c r="N24" s="16" t="e">
        <f t="shared" si="8"/>
        <v>#DIV/0!</v>
      </c>
      <c r="O24" s="16" t="e">
        <f t="shared" si="8"/>
        <v>#DIV/0!</v>
      </c>
      <c r="P24" s="16" t="e">
        <f t="shared" si="8"/>
        <v>#DIV/0!</v>
      </c>
      <c r="Q24" s="16" t="e">
        <f t="shared" si="8"/>
        <v>#DIV/0!</v>
      </c>
      <c r="R24" s="16" t="e">
        <f t="shared" si="8"/>
        <v>#DIV/0!</v>
      </c>
      <c r="S24" s="16" t="e">
        <f t="shared" si="8"/>
        <v>#DIV/0!</v>
      </c>
      <c r="T24" s="16">
        <f t="shared" si="8"/>
        <v>0</v>
      </c>
      <c r="U24" s="16" t="e">
        <f t="shared" si="8"/>
        <v>#DIV/0!</v>
      </c>
      <c r="V24" s="16">
        <f t="shared" si="8"/>
        <v>0</v>
      </c>
      <c r="W24" s="16">
        <f t="shared" si="8"/>
        <v>0</v>
      </c>
      <c r="X24" s="16" t="e">
        <f t="shared" si="8"/>
        <v>#DIV/0!</v>
      </c>
      <c r="Y24" s="16">
        <f t="shared" si="8"/>
        <v>0</v>
      </c>
      <c r="Z24" s="16">
        <f t="shared" si="8"/>
        <v>0</v>
      </c>
    </row>
    <row r="25" spans="1:27" s="12" customFormat="1" ht="30" customHeight="1" x14ac:dyDescent="0.2">
      <c r="A25" s="13" t="s">
        <v>44</v>
      </c>
      <c r="B25" s="23">
        <v>67712</v>
      </c>
      <c r="C25" s="23">
        <f>SUM(F25:Z25)</f>
        <v>26237</v>
      </c>
      <c r="D25" s="15">
        <f>C25/B25</f>
        <v>0.38747932419659736</v>
      </c>
      <c r="E25" s="115">
        <v>19</v>
      </c>
      <c r="F25" s="26">
        <v>3500</v>
      </c>
      <c r="G25" s="26">
        <v>120</v>
      </c>
      <c r="H25" s="26"/>
      <c r="I25" s="26">
        <v>862</v>
      </c>
      <c r="J25" s="26">
        <v>706</v>
      </c>
      <c r="K25" s="26">
        <v>600</v>
      </c>
      <c r="L25" s="26">
        <v>667</v>
      </c>
      <c r="M25" s="26">
        <v>300</v>
      </c>
      <c r="N25" s="26">
        <v>3328</v>
      </c>
      <c r="O25" s="26">
        <v>65</v>
      </c>
      <c r="P25" s="26">
        <v>215</v>
      </c>
      <c r="Q25" s="26">
        <v>1731</v>
      </c>
      <c r="R25" s="26">
        <v>2525</v>
      </c>
      <c r="S25" s="26">
        <v>1032</v>
      </c>
      <c r="T25" s="26">
        <v>4595</v>
      </c>
      <c r="U25" s="26">
        <v>1504</v>
      </c>
      <c r="V25" s="26">
        <v>365</v>
      </c>
      <c r="W25" s="26">
        <v>270</v>
      </c>
      <c r="X25" s="26">
        <v>2027</v>
      </c>
      <c r="Y25" s="26">
        <v>1825</v>
      </c>
      <c r="Z25" s="26"/>
    </row>
    <row r="26" spans="1:27" s="12" customFormat="1" ht="30" customHeight="1" x14ac:dyDescent="0.2">
      <c r="A26" s="18" t="s">
        <v>45</v>
      </c>
      <c r="B26" s="28">
        <f t="shared" ref="B26" si="9">B25/B20</f>
        <v>0.82702184440821014</v>
      </c>
      <c r="C26" s="28">
        <f>C25/C20</f>
        <v>0.27266869667335253</v>
      </c>
      <c r="D26" s="28">
        <f t="shared" ref="D26:Z26" si="10">D25/D20</f>
        <v>0.32969950977348778</v>
      </c>
      <c r="E26" s="115"/>
      <c r="F26" s="28">
        <f t="shared" si="10"/>
        <v>0.46979865771812079</v>
      </c>
      <c r="G26" s="28">
        <f t="shared" si="10"/>
        <v>3.7974683544303799E-2</v>
      </c>
      <c r="H26" s="28">
        <f t="shared" si="10"/>
        <v>0</v>
      </c>
      <c r="I26" s="28">
        <f t="shared" si="10"/>
        <v>0.1492382271468144</v>
      </c>
      <c r="J26" s="28">
        <f t="shared" si="10"/>
        <v>0.2357262103505843</v>
      </c>
      <c r="K26" s="28">
        <f t="shared" si="10"/>
        <v>0.10084033613445378</v>
      </c>
      <c r="L26" s="28">
        <f t="shared" si="10"/>
        <v>0.15649929610511498</v>
      </c>
      <c r="M26" s="28">
        <f t="shared" si="10"/>
        <v>8.6705202312138727E-2</v>
      </c>
      <c r="N26" s="28">
        <f t="shared" si="10"/>
        <v>0.66440407266919543</v>
      </c>
      <c r="O26" s="28">
        <f t="shared" si="10"/>
        <v>4.5233124565066112E-2</v>
      </c>
      <c r="P26" s="28">
        <f t="shared" si="10"/>
        <v>0.11345646437994723</v>
      </c>
      <c r="Q26" s="28">
        <f t="shared" si="10"/>
        <v>0.24535790219702339</v>
      </c>
      <c r="R26" s="28">
        <f t="shared" si="10"/>
        <v>0.36594202898550726</v>
      </c>
      <c r="S26" s="28">
        <f t="shared" si="10"/>
        <v>0.2312345955635223</v>
      </c>
      <c r="T26" s="28">
        <f t="shared" si="10"/>
        <v>0.57595888693908248</v>
      </c>
      <c r="U26" s="28">
        <f t="shared" si="10"/>
        <v>0.36691876067333495</v>
      </c>
      <c r="V26" s="28">
        <f t="shared" si="10"/>
        <v>0.13035714285714287</v>
      </c>
      <c r="W26" s="28">
        <f t="shared" si="10"/>
        <v>0.12949640287769784</v>
      </c>
      <c r="X26" s="28">
        <f t="shared" si="10"/>
        <v>0.32778137128072443</v>
      </c>
      <c r="Y26" s="28">
        <f t="shared" si="10"/>
        <v>0.35354513754358774</v>
      </c>
      <c r="Z26" s="28">
        <f t="shared" si="10"/>
        <v>0</v>
      </c>
    </row>
    <row r="27" spans="1:27" s="86" customFormat="1" ht="30" hidden="1" customHeight="1" x14ac:dyDescent="0.2">
      <c r="A27" s="83" t="s">
        <v>187</v>
      </c>
      <c r="B27" s="84"/>
      <c r="C27" s="23">
        <f t="shared" ref="C27:C33" si="11">SUM(F27:Z27)</f>
        <v>0</v>
      </c>
      <c r="D27" s="85"/>
      <c r="E27" s="11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7" s="12" customFormat="1" ht="30" customHeight="1" x14ac:dyDescent="0.2">
      <c r="A28" s="25" t="s">
        <v>46</v>
      </c>
      <c r="B28" s="23">
        <v>45399</v>
      </c>
      <c r="C28" s="23">
        <f t="shared" si="11"/>
        <v>7829</v>
      </c>
      <c r="D28" s="15">
        <f t="shared" ref="D28:D54" si="12">C28/B28</f>
        <v>0.17244873235093283</v>
      </c>
      <c r="E28" s="115">
        <v>9</v>
      </c>
      <c r="F28" s="26">
        <v>2500</v>
      </c>
      <c r="G28" s="26">
        <v>160</v>
      </c>
      <c r="H28" s="26"/>
      <c r="I28" s="26"/>
      <c r="J28" s="26"/>
      <c r="K28" s="26">
        <v>150</v>
      </c>
      <c r="L28" s="26">
        <v>247</v>
      </c>
      <c r="M28" s="26">
        <v>410</v>
      </c>
      <c r="N28" s="26"/>
      <c r="O28" s="26">
        <v>65</v>
      </c>
      <c r="P28" s="26"/>
      <c r="Q28" s="26"/>
      <c r="R28" s="26">
        <v>2525</v>
      </c>
      <c r="S28" s="26"/>
      <c r="T28" s="26"/>
      <c r="U28" s="26"/>
      <c r="V28" s="26">
        <v>365</v>
      </c>
      <c r="W28" s="26"/>
      <c r="X28" s="26">
        <v>524</v>
      </c>
      <c r="Y28" s="26">
        <v>883</v>
      </c>
      <c r="Z28" s="26"/>
    </row>
    <row r="29" spans="1:27" s="12" customFormat="1" ht="30" hidden="1" customHeight="1" x14ac:dyDescent="0.2">
      <c r="A29" s="18" t="s">
        <v>45</v>
      </c>
      <c r="B29" s="9">
        <f>B28/B20</f>
        <v>0.55449498928237728</v>
      </c>
      <c r="C29" s="9">
        <f>C28/C20</f>
        <v>8.1363083670224379E-2</v>
      </c>
      <c r="D29" s="15">
        <f t="shared" si="12"/>
        <v>0.14673366800937876</v>
      </c>
      <c r="E29" s="115"/>
      <c r="F29" s="87">
        <f t="shared" ref="F29:R29" si="13">F28/F20</f>
        <v>0.33557046979865773</v>
      </c>
      <c r="G29" s="87">
        <f t="shared" si="13"/>
        <v>5.0632911392405063E-2</v>
      </c>
      <c r="H29" s="87">
        <f t="shared" si="13"/>
        <v>0</v>
      </c>
      <c r="I29" s="87">
        <f t="shared" si="13"/>
        <v>0</v>
      </c>
      <c r="J29" s="87">
        <f t="shared" si="13"/>
        <v>0</v>
      </c>
      <c r="K29" s="87">
        <f t="shared" si="13"/>
        <v>2.5210084033613446E-2</v>
      </c>
      <c r="L29" s="87">
        <f t="shared" si="13"/>
        <v>5.7954012200844673E-2</v>
      </c>
      <c r="M29" s="87">
        <f t="shared" si="13"/>
        <v>0.11849710982658959</v>
      </c>
      <c r="N29" s="87">
        <f t="shared" si="13"/>
        <v>0</v>
      </c>
      <c r="O29" s="87">
        <f t="shared" si="13"/>
        <v>4.5233124565066112E-2</v>
      </c>
      <c r="P29" s="87">
        <f t="shared" si="13"/>
        <v>0</v>
      </c>
      <c r="Q29" s="87">
        <f t="shared" si="13"/>
        <v>0</v>
      </c>
      <c r="R29" s="87">
        <f t="shared" si="13"/>
        <v>0.36594202898550726</v>
      </c>
      <c r="S29" s="87">
        <f t="shared" ref="S29:Z29" si="14">S28/S20</f>
        <v>0</v>
      </c>
      <c r="T29" s="87">
        <f t="shared" si="14"/>
        <v>0</v>
      </c>
      <c r="U29" s="87">
        <f t="shared" si="14"/>
        <v>0</v>
      </c>
      <c r="V29" s="87">
        <f t="shared" si="14"/>
        <v>0.13035714285714287</v>
      </c>
      <c r="W29" s="87">
        <f t="shared" si="14"/>
        <v>0</v>
      </c>
      <c r="X29" s="87">
        <f t="shared" si="14"/>
        <v>8.473479948253558E-2</v>
      </c>
      <c r="Y29" s="87">
        <f t="shared" si="14"/>
        <v>0.17105772956218521</v>
      </c>
      <c r="Z29" s="87">
        <f t="shared" si="14"/>
        <v>0</v>
      </c>
    </row>
    <row r="30" spans="1:27" s="12" customFormat="1" ht="30" customHeight="1" x14ac:dyDescent="0.2">
      <c r="A30" s="11" t="s">
        <v>217</v>
      </c>
      <c r="B30" s="23">
        <v>94099</v>
      </c>
      <c r="C30" s="23">
        <v>95572</v>
      </c>
      <c r="D30" s="15">
        <f t="shared" si="12"/>
        <v>1.015653726394542</v>
      </c>
      <c r="E30" s="115">
        <v>21</v>
      </c>
      <c r="F30" s="30">
        <v>630.70000000000005</v>
      </c>
      <c r="G30" s="30">
        <v>2189</v>
      </c>
      <c r="H30" s="30">
        <v>9708</v>
      </c>
      <c r="I30" s="30">
        <v>6131</v>
      </c>
      <c r="J30" s="30">
        <v>5290</v>
      </c>
      <c r="K30" s="30">
        <v>4662</v>
      </c>
      <c r="L30" s="30">
        <v>2838</v>
      </c>
      <c r="M30" s="30">
        <v>4610</v>
      </c>
      <c r="N30" s="30">
        <v>2641</v>
      </c>
      <c r="O30" s="30">
        <v>3153.1</v>
      </c>
      <c r="P30" s="30">
        <v>3142</v>
      </c>
      <c r="Q30" s="30">
        <v>4006.3</v>
      </c>
      <c r="R30" s="30">
        <v>4805</v>
      </c>
      <c r="S30" s="30">
        <v>2853</v>
      </c>
      <c r="T30" s="30">
        <v>5594</v>
      </c>
      <c r="U30" s="30">
        <v>5066</v>
      </c>
      <c r="V30" s="30">
        <v>1126</v>
      </c>
      <c r="W30" s="30">
        <v>1557</v>
      </c>
      <c r="X30" s="30">
        <v>8679</v>
      </c>
      <c r="Y30" s="30">
        <v>8783</v>
      </c>
      <c r="Z30" s="30">
        <v>5608</v>
      </c>
    </row>
    <row r="31" spans="1:27" s="12" customFormat="1" ht="30" customHeight="1" x14ac:dyDescent="0.2">
      <c r="A31" s="13" t="s">
        <v>47</v>
      </c>
      <c r="B31" s="23"/>
      <c r="C31" s="23">
        <f t="shared" si="11"/>
        <v>0</v>
      </c>
      <c r="D31" s="15" t="e">
        <f t="shared" si="12"/>
        <v>#DIV/0!</v>
      </c>
      <c r="E31" s="115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7" s="12" customFormat="1" ht="30" hidden="1" customHeight="1" x14ac:dyDescent="0.2">
      <c r="A32" s="18" t="s">
        <v>41</v>
      </c>
      <c r="B32" s="87">
        <f>B31/B30</f>
        <v>0</v>
      </c>
      <c r="C32" s="23">
        <f t="shared" si="11"/>
        <v>0</v>
      </c>
      <c r="D32" s="15" t="e">
        <f t="shared" si="12"/>
        <v>#DIV/0!</v>
      </c>
      <c r="E32" s="115"/>
      <c r="F32" s="87">
        <f>F31/F30</f>
        <v>0</v>
      </c>
      <c r="G32" s="87">
        <f t="shared" ref="G32:Z32" si="15">G31/G30</f>
        <v>0</v>
      </c>
      <c r="H32" s="87">
        <f t="shared" si="15"/>
        <v>0</v>
      </c>
      <c r="I32" s="87">
        <f t="shared" si="15"/>
        <v>0</v>
      </c>
      <c r="J32" s="87">
        <f t="shared" si="15"/>
        <v>0</v>
      </c>
      <c r="K32" s="87">
        <f t="shared" si="15"/>
        <v>0</v>
      </c>
      <c r="L32" s="87">
        <f t="shared" si="15"/>
        <v>0</v>
      </c>
      <c r="M32" s="87">
        <f t="shared" si="15"/>
        <v>0</v>
      </c>
      <c r="N32" s="87">
        <f t="shared" si="15"/>
        <v>0</v>
      </c>
      <c r="O32" s="87">
        <f t="shared" si="15"/>
        <v>0</v>
      </c>
      <c r="P32" s="87">
        <f t="shared" si="15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5"/>
        <v>0</v>
      </c>
      <c r="V32" s="87">
        <f t="shared" si="15"/>
        <v>0</v>
      </c>
      <c r="W32" s="87">
        <f t="shared" si="15"/>
        <v>0</v>
      </c>
      <c r="X32" s="87">
        <f t="shared" si="15"/>
        <v>0</v>
      </c>
      <c r="Y32" s="87">
        <f t="shared" si="15"/>
        <v>0</v>
      </c>
      <c r="Z32" s="87">
        <f t="shared" si="15"/>
        <v>0</v>
      </c>
    </row>
    <row r="33" spans="1:30" s="12" customFormat="1" ht="30" customHeight="1" x14ac:dyDescent="0.2">
      <c r="A33" s="13" t="s">
        <v>48</v>
      </c>
      <c r="B33" s="23">
        <v>29178</v>
      </c>
      <c r="C33" s="23">
        <f t="shared" si="11"/>
        <v>12961</v>
      </c>
      <c r="D33" s="15">
        <f t="shared" si="12"/>
        <v>0.44420453766536433</v>
      </c>
      <c r="E33" s="115">
        <v>17</v>
      </c>
      <c r="F33" s="26">
        <v>450</v>
      </c>
      <c r="G33" s="26">
        <v>738</v>
      </c>
      <c r="H33" s="26">
        <v>1250</v>
      </c>
      <c r="I33" s="26">
        <v>922</v>
      </c>
      <c r="J33" s="26"/>
      <c r="K33" s="26">
        <v>250</v>
      </c>
      <c r="L33" s="26">
        <v>465</v>
      </c>
      <c r="M33" s="26">
        <v>801</v>
      </c>
      <c r="N33" s="26">
        <v>307</v>
      </c>
      <c r="O33" s="26">
        <v>953</v>
      </c>
      <c r="P33" s="26">
        <v>329</v>
      </c>
      <c r="Q33" s="26">
        <v>670</v>
      </c>
      <c r="R33" s="26"/>
      <c r="S33" s="26"/>
      <c r="T33" s="26">
        <v>1057</v>
      </c>
      <c r="U33" s="26">
        <v>1586</v>
      </c>
      <c r="V33" s="26">
        <v>150</v>
      </c>
      <c r="W33" s="26">
        <v>373</v>
      </c>
      <c r="X33" s="26"/>
      <c r="Y33" s="26">
        <v>1960</v>
      </c>
      <c r="Z33" s="26">
        <v>700</v>
      </c>
    </row>
    <row r="34" spans="1:30" s="12" customFormat="1" ht="30" hidden="1" customHeight="1" x14ac:dyDescent="0.2">
      <c r="A34" s="13" t="s">
        <v>45</v>
      </c>
      <c r="B34" s="28"/>
      <c r="C34" s="28">
        <f t="shared" ref="C34:Z34" si="16">C33/C30</f>
        <v>0.13561503369187627</v>
      </c>
      <c r="D34" s="15" t="e">
        <f t="shared" si="12"/>
        <v>#DIV/0!</v>
      </c>
      <c r="E34" s="115"/>
      <c r="F34" s="29">
        <f t="shared" si="16"/>
        <v>0.71349294434755028</v>
      </c>
      <c r="G34" s="29">
        <f t="shared" si="16"/>
        <v>0.33714024668798537</v>
      </c>
      <c r="H34" s="29">
        <f t="shared" si="16"/>
        <v>0.12875978574371652</v>
      </c>
      <c r="I34" s="29">
        <f t="shared" si="16"/>
        <v>0.15038329799380198</v>
      </c>
      <c r="J34" s="29">
        <f t="shared" si="16"/>
        <v>0</v>
      </c>
      <c r="K34" s="29">
        <f t="shared" si="16"/>
        <v>5.3625053625053626E-2</v>
      </c>
      <c r="L34" s="29">
        <f t="shared" si="16"/>
        <v>0.16384778012684989</v>
      </c>
      <c r="M34" s="29">
        <f t="shared" si="16"/>
        <v>0.1737527114967462</v>
      </c>
      <c r="N34" s="29">
        <f t="shared" si="16"/>
        <v>0.11624384702764104</v>
      </c>
      <c r="O34" s="29">
        <f t="shared" si="16"/>
        <v>0.30224223779772286</v>
      </c>
      <c r="P34" s="29">
        <f t="shared" si="16"/>
        <v>0.10471037555697009</v>
      </c>
      <c r="Q34" s="29">
        <f>Q33/R30</f>
        <v>0.13943808532778357</v>
      </c>
      <c r="R34" s="29">
        <f>R33/S30</f>
        <v>0</v>
      </c>
      <c r="S34" s="29">
        <f>S33/T30</f>
        <v>0</v>
      </c>
      <c r="T34" s="29">
        <f>T33/U30</f>
        <v>0.20864587445716543</v>
      </c>
      <c r="U34" s="29">
        <f t="shared" si="16"/>
        <v>0.3130675088827477</v>
      </c>
      <c r="V34" s="29">
        <f t="shared" si="16"/>
        <v>0.13321492007104796</v>
      </c>
      <c r="W34" s="29">
        <f t="shared" si="16"/>
        <v>0.23956326268464997</v>
      </c>
      <c r="X34" s="29">
        <f t="shared" si="16"/>
        <v>0</v>
      </c>
      <c r="Y34" s="29">
        <f t="shared" si="16"/>
        <v>0.22315837413184561</v>
      </c>
      <c r="Z34" s="29">
        <f t="shared" si="16"/>
        <v>0.12482168330955777</v>
      </c>
    </row>
    <row r="35" spans="1:30" s="12" customFormat="1" ht="30" customHeight="1" x14ac:dyDescent="0.2">
      <c r="A35" s="25" t="s">
        <v>49</v>
      </c>
      <c r="B35" s="23">
        <v>62043</v>
      </c>
      <c r="C35" s="23">
        <f>SUM(F35:Z35)</f>
        <v>9356</v>
      </c>
      <c r="D35" s="15">
        <f t="shared" si="12"/>
        <v>0.1507986396531438</v>
      </c>
      <c r="E35" s="115">
        <v>15</v>
      </c>
      <c r="F35" s="26">
        <v>270</v>
      </c>
      <c r="G35" s="26"/>
      <c r="H35" s="26">
        <v>1420</v>
      </c>
      <c r="I35" s="26"/>
      <c r="J35" s="26">
        <v>92</v>
      </c>
      <c r="K35" s="26">
        <v>290</v>
      </c>
      <c r="L35" s="26">
        <v>465</v>
      </c>
      <c r="M35" s="26">
        <v>801</v>
      </c>
      <c r="N35" s="26">
        <v>530</v>
      </c>
      <c r="O35" s="26">
        <v>600</v>
      </c>
      <c r="P35" s="26">
        <v>426</v>
      </c>
      <c r="Q35" s="26"/>
      <c r="R35" s="26">
        <v>1424</v>
      </c>
      <c r="S35" s="26">
        <v>30</v>
      </c>
      <c r="T35" s="26">
        <v>757</v>
      </c>
      <c r="U35" s="26">
        <v>39</v>
      </c>
      <c r="V35" s="26">
        <v>150</v>
      </c>
      <c r="W35" s="26">
        <v>373</v>
      </c>
      <c r="X35" s="26">
        <v>386</v>
      </c>
      <c r="Y35" s="26">
        <v>1303</v>
      </c>
      <c r="Z35" s="26"/>
    </row>
    <row r="36" spans="1:30" s="12" customFormat="1" ht="30" hidden="1" customHeight="1" x14ac:dyDescent="0.2">
      <c r="A36" s="18" t="s">
        <v>45</v>
      </c>
      <c r="B36" s="9">
        <f>B35/B30</f>
        <v>0.65933750624342446</v>
      </c>
      <c r="C36" s="9">
        <f>C35/C30</f>
        <v>9.789478089817101E-2</v>
      </c>
      <c r="D36" s="15">
        <f t="shared" si="12"/>
        <v>0.14847446106308518</v>
      </c>
      <c r="E36" s="115"/>
      <c r="F36" s="87">
        <f>F35/F30</f>
        <v>0.42809576660853016</v>
      </c>
      <c r="G36" s="87">
        <f t="shared" ref="G36:Z36" si="17">G35/G30</f>
        <v>0</v>
      </c>
      <c r="H36" s="87">
        <f t="shared" si="17"/>
        <v>0.14627111660486197</v>
      </c>
      <c r="I36" s="87">
        <f t="shared" si="17"/>
        <v>0</v>
      </c>
      <c r="J36" s="87">
        <f t="shared" si="17"/>
        <v>1.7391304347826087E-2</v>
      </c>
      <c r="K36" s="87">
        <f t="shared" si="17"/>
        <v>6.2205062205062202E-2</v>
      </c>
      <c r="L36" s="87">
        <f t="shared" si="17"/>
        <v>0.16384778012684989</v>
      </c>
      <c r="M36" s="87">
        <f t="shared" si="17"/>
        <v>0.1737527114967462</v>
      </c>
      <c r="N36" s="87">
        <f t="shared" si="17"/>
        <v>0.20068156001514578</v>
      </c>
      <c r="O36" s="87">
        <f t="shared" si="17"/>
        <v>0.19028892201325681</v>
      </c>
      <c r="P36" s="87">
        <f t="shared" si="17"/>
        <v>0.13558243157224698</v>
      </c>
      <c r="Q36" s="87">
        <f t="shared" si="17"/>
        <v>0</v>
      </c>
      <c r="R36" s="87">
        <f t="shared" si="17"/>
        <v>0.2963579604578564</v>
      </c>
      <c r="S36" s="87">
        <f t="shared" si="17"/>
        <v>1.0515247108307046E-2</v>
      </c>
      <c r="T36" s="87">
        <f t="shared" si="17"/>
        <v>0.13532356095816947</v>
      </c>
      <c r="U36" s="87">
        <f t="shared" si="17"/>
        <v>7.6983813659692061E-3</v>
      </c>
      <c r="V36" s="87">
        <f t="shared" si="17"/>
        <v>0.13321492007104796</v>
      </c>
      <c r="W36" s="87">
        <f t="shared" si="17"/>
        <v>0.23956326268464997</v>
      </c>
      <c r="X36" s="87">
        <f t="shared" si="17"/>
        <v>4.4475169950455119E-2</v>
      </c>
      <c r="Y36" s="87">
        <f t="shared" si="17"/>
        <v>0.14835477627234431</v>
      </c>
      <c r="Z36" s="87">
        <f t="shared" si="17"/>
        <v>0</v>
      </c>
      <c r="AA36" s="87"/>
      <c r="AB36" s="87"/>
      <c r="AC36" s="87"/>
      <c r="AD36" s="87"/>
    </row>
    <row r="37" spans="1:30" s="12" customFormat="1" ht="30" hidden="1" customHeight="1" x14ac:dyDescent="0.2">
      <c r="A37" s="22" t="s">
        <v>50</v>
      </c>
      <c r="B37" s="23"/>
      <c r="C37" s="27">
        <f>SUM(F37:Z37)</f>
        <v>0</v>
      </c>
      <c r="D37" s="15" t="e">
        <f t="shared" si="12"/>
        <v>#DIV/0!</v>
      </c>
      <c r="E37" s="115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30" s="12" customFormat="1" ht="30" customHeight="1" x14ac:dyDescent="0.2">
      <c r="A38" s="25" t="s">
        <v>51</v>
      </c>
      <c r="B38" s="23">
        <v>135243</v>
      </c>
      <c r="C38" s="23">
        <f>SUM(F38:Z38)</f>
        <v>8265</v>
      </c>
      <c r="D38" s="15">
        <f t="shared" si="12"/>
        <v>6.1112220225815757E-2</v>
      </c>
      <c r="E38" s="115">
        <v>9</v>
      </c>
      <c r="F38" s="26">
        <v>1800</v>
      </c>
      <c r="G38" s="26"/>
      <c r="H38" s="26">
        <v>1340</v>
      </c>
      <c r="I38" s="26">
        <v>40</v>
      </c>
      <c r="J38" s="26"/>
      <c r="K38" s="26"/>
      <c r="L38" s="26">
        <v>250</v>
      </c>
      <c r="M38" s="26">
        <v>250</v>
      </c>
      <c r="N38" s="26"/>
      <c r="O38" s="26"/>
      <c r="P38" s="26"/>
      <c r="Q38" s="26"/>
      <c r="R38" s="26">
        <v>2045</v>
      </c>
      <c r="S38" s="26"/>
      <c r="T38" s="26"/>
      <c r="U38" s="26">
        <v>12</v>
      </c>
      <c r="V38" s="26">
        <v>169</v>
      </c>
      <c r="W38" s="26">
        <v>120</v>
      </c>
      <c r="X38" s="26">
        <v>371</v>
      </c>
      <c r="Y38" s="26">
        <v>1868</v>
      </c>
      <c r="Z38" s="26"/>
    </row>
    <row r="39" spans="1:30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12"/>
        <v>#DIV/0!</v>
      </c>
      <c r="E39" s="115"/>
      <c r="F39" s="87" t="e">
        <f>F38/F37</f>
        <v>#DIV/0!</v>
      </c>
      <c r="G39" s="87" t="e">
        <f t="shared" ref="G39:Z39" si="18">G38/G37</f>
        <v>#DIV/0!</v>
      </c>
      <c r="H39" s="87" t="e">
        <f t="shared" si="18"/>
        <v>#DIV/0!</v>
      </c>
      <c r="I39" s="87" t="e">
        <f t="shared" si="18"/>
        <v>#DIV/0!</v>
      </c>
      <c r="J39" s="87" t="e">
        <f t="shared" si="18"/>
        <v>#DIV/0!</v>
      </c>
      <c r="K39" s="87" t="e">
        <f t="shared" si="18"/>
        <v>#DIV/0!</v>
      </c>
      <c r="L39" s="87" t="e">
        <f t="shared" si="18"/>
        <v>#DIV/0!</v>
      </c>
      <c r="M39" s="87" t="e">
        <f t="shared" si="18"/>
        <v>#DIV/0!</v>
      </c>
      <c r="N39" s="87" t="e">
        <f t="shared" si="18"/>
        <v>#DIV/0!</v>
      </c>
      <c r="O39" s="87" t="e">
        <f t="shared" si="18"/>
        <v>#DIV/0!</v>
      </c>
      <c r="P39" s="87" t="e">
        <f t="shared" si="18"/>
        <v>#DIV/0!</v>
      </c>
      <c r="Q39" s="87" t="e">
        <f t="shared" si="18"/>
        <v>#DIV/0!</v>
      </c>
      <c r="R39" s="87" t="e">
        <f t="shared" si="18"/>
        <v>#DIV/0!</v>
      </c>
      <c r="S39" s="87" t="e">
        <f t="shared" si="18"/>
        <v>#DIV/0!</v>
      </c>
      <c r="T39" s="87" t="e">
        <f t="shared" si="18"/>
        <v>#DIV/0!</v>
      </c>
      <c r="U39" s="87" t="e">
        <f t="shared" si="18"/>
        <v>#DIV/0!</v>
      </c>
      <c r="V39" s="87" t="e">
        <f t="shared" si="18"/>
        <v>#DIV/0!</v>
      </c>
      <c r="W39" s="87" t="e">
        <f t="shared" si="18"/>
        <v>#DIV/0!</v>
      </c>
      <c r="X39" s="87" t="e">
        <f t="shared" si="18"/>
        <v>#DIV/0!</v>
      </c>
      <c r="Y39" s="87" t="e">
        <f t="shared" si="18"/>
        <v>#DIV/0!</v>
      </c>
      <c r="Z39" s="87" t="e">
        <f t="shared" si="18"/>
        <v>#DIV/0!</v>
      </c>
    </row>
    <row r="40" spans="1:30" s="12" customFormat="1" ht="30" customHeight="1" x14ac:dyDescent="0.2">
      <c r="A40" s="72" t="s">
        <v>53</v>
      </c>
      <c r="B40" s="23">
        <v>57105</v>
      </c>
      <c r="C40" s="23">
        <f>SUM(F40:Z40)</f>
        <v>2961</v>
      </c>
      <c r="D40" s="15">
        <f t="shared" si="12"/>
        <v>5.185185185185185E-2</v>
      </c>
      <c r="E40" s="115">
        <v>3</v>
      </c>
      <c r="F40" s="26">
        <v>1920</v>
      </c>
      <c r="G40" s="26"/>
      <c r="H40" s="26">
        <v>100</v>
      </c>
      <c r="I40" s="26"/>
      <c r="J40" s="26"/>
      <c r="K40" s="26"/>
      <c r="L40" s="26">
        <v>49</v>
      </c>
      <c r="M40" s="26"/>
      <c r="N40" s="26"/>
      <c r="O40" s="26"/>
      <c r="P40" s="26"/>
      <c r="Q40" s="26"/>
      <c r="R40" s="26">
        <v>850</v>
      </c>
      <c r="S40" s="26"/>
      <c r="T40" s="26"/>
      <c r="U40" s="26"/>
      <c r="V40" s="26"/>
      <c r="W40" s="26"/>
      <c r="X40" s="26"/>
      <c r="Y40" s="26">
        <v>42</v>
      </c>
      <c r="Z40" s="26"/>
    </row>
    <row r="41" spans="1:30" s="2" customFormat="1" ht="30" hidden="1" customHeight="1" x14ac:dyDescent="0.25">
      <c r="A41" s="11" t="s">
        <v>160</v>
      </c>
      <c r="B41" s="23">
        <v>200224</v>
      </c>
      <c r="C41" s="23">
        <f>SUM(F41:Z41)</f>
        <v>211003</v>
      </c>
      <c r="D41" s="15">
        <f t="shared" si="12"/>
        <v>1.0538347051302541</v>
      </c>
      <c r="E41" s="115"/>
      <c r="F41" s="10">
        <v>10600</v>
      </c>
      <c r="G41" s="10">
        <v>6336</v>
      </c>
      <c r="H41" s="10">
        <v>14290</v>
      </c>
      <c r="I41" s="10">
        <v>12130</v>
      </c>
      <c r="J41" s="10">
        <v>5800</v>
      </c>
      <c r="K41" s="10">
        <v>15698</v>
      </c>
      <c r="L41" s="10">
        <v>11200</v>
      </c>
      <c r="M41" s="10">
        <v>10800</v>
      </c>
      <c r="N41" s="10">
        <v>10249</v>
      </c>
      <c r="O41" s="10">
        <v>4440</v>
      </c>
      <c r="P41" s="10">
        <v>5702</v>
      </c>
      <c r="Q41" s="10">
        <v>7470</v>
      </c>
      <c r="R41" s="10">
        <v>11100</v>
      </c>
      <c r="S41" s="10">
        <v>13306</v>
      </c>
      <c r="T41" s="10">
        <v>11483</v>
      </c>
      <c r="U41" s="10">
        <v>9923</v>
      </c>
      <c r="V41" s="10">
        <v>9650</v>
      </c>
      <c r="W41" s="10">
        <v>3061</v>
      </c>
      <c r="X41" s="10">
        <v>8390</v>
      </c>
      <c r="Y41" s="10">
        <v>19100</v>
      </c>
      <c r="Z41" s="10">
        <v>10275</v>
      </c>
      <c r="AA41" s="20"/>
    </row>
    <row r="42" spans="1:30" s="2" customFormat="1" ht="30" customHeight="1" x14ac:dyDescent="0.25">
      <c r="A42" s="31" t="s">
        <v>158</v>
      </c>
      <c r="B42" s="23">
        <v>31594</v>
      </c>
      <c r="C42" s="23">
        <f>SUM(F42:Z42)</f>
        <v>767</v>
      </c>
      <c r="D42" s="15">
        <f t="shared" si="12"/>
        <v>2.4276761410394379E-2</v>
      </c>
      <c r="E42" s="30">
        <v>2</v>
      </c>
      <c r="F42" s="30">
        <f>F45+F46+F49</f>
        <v>20</v>
      </c>
      <c r="G42" s="30">
        <f t="shared" ref="G42:Z42" si="19">G45+G46+G49</f>
        <v>0</v>
      </c>
      <c r="H42" s="30">
        <f t="shared" si="19"/>
        <v>40</v>
      </c>
      <c r="I42" s="30">
        <f t="shared" si="19"/>
        <v>0</v>
      </c>
      <c r="J42" s="30">
        <f t="shared" si="19"/>
        <v>0</v>
      </c>
      <c r="K42" s="30">
        <f t="shared" si="19"/>
        <v>0</v>
      </c>
      <c r="L42" s="30">
        <f t="shared" si="19"/>
        <v>80</v>
      </c>
      <c r="M42" s="30">
        <f t="shared" si="19"/>
        <v>0</v>
      </c>
      <c r="N42" s="30">
        <f t="shared" si="19"/>
        <v>0</v>
      </c>
      <c r="O42" s="30">
        <f t="shared" si="19"/>
        <v>0</v>
      </c>
      <c r="P42" s="30">
        <f t="shared" si="19"/>
        <v>0</v>
      </c>
      <c r="Q42" s="30">
        <f t="shared" si="19"/>
        <v>0</v>
      </c>
      <c r="R42" s="30">
        <f t="shared" si="19"/>
        <v>595</v>
      </c>
      <c r="S42" s="30">
        <f t="shared" si="19"/>
        <v>0</v>
      </c>
      <c r="T42" s="30">
        <f t="shared" si="19"/>
        <v>0</v>
      </c>
      <c r="U42" s="30">
        <f t="shared" si="19"/>
        <v>0</v>
      </c>
      <c r="V42" s="30">
        <f t="shared" si="19"/>
        <v>0</v>
      </c>
      <c r="W42" s="30">
        <f t="shared" si="19"/>
        <v>0</v>
      </c>
      <c r="X42" s="30">
        <f t="shared" si="19"/>
        <v>0</v>
      </c>
      <c r="Y42" s="30">
        <f t="shared" si="19"/>
        <v>32</v>
      </c>
      <c r="Z42" s="30">
        <f t="shared" si="19"/>
        <v>0</v>
      </c>
      <c r="AA42" s="20"/>
    </row>
    <row r="43" spans="1:30" s="2" customFormat="1" ht="30" hidden="1" customHeight="1" x14ac:dyDescent="0.25">
      <c r="A43" s="17" t="s">
        <v>186</v>
      </c>
      <c r="B43" s="23">
        <v>13240</v>
      </c>
      <c r="C43" s="23">
        <f>SUM(F43:Z43)</f>
        <v>457</v>
      </c>
      <c r="D43" s="15">
        <f t="shared" si="12"/>
        <v>3.4516616314199396E-2</v>
      </c>
      <c r="E43" s="115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>
        <v>425</v>
      </c>
      <c r="Q43" s="10"/>
      <c r="R43" s="10"/>
      <c r="S43" s="10">
        <v>32</v>
      </c>
      <c r="T43" s="10"/>
      <c r="U43" s="10"/>
      <c r="V43" s="10"/>
      <c r="W43" s="10"/>
      <c r="X43" s="10"/>
      <c r="Y43" s="10"/>
      <c r="Z43" s="10"/>
      <c r="AA43" s="20"/>
    </row>
    <row r="44" spans="1:30" s="2" customFormat="1" ht="30" hidden="1" customHeight="1" x14ac:dyDescent="0.25">
      <c r="A44" s="18" t="s">
        <v>52</v>
      </c>
      <c r="B44" s="32">
        <f>B42/B41</f>
        <v>0.15779327153587983</v>
      </c>
      <c r="C44" s="32">
        <f>C42/C41</f>
        <v>3.6350194073070051E-3</v>
      </c>
      <c r="D44" s="15">
        <f t="shared" si="12"/>
        <v>2.3036593207844454E-2</v>
      </c>
      <c r="E44" s="115"/>
      <c r="F44" s="34">
        <f t="shared" ref="F44:Z44" si="20">F42/F41</f>
        <v>1.8867924528301887E-3</v>
      </c>
      <c r="G44" s="34">
        <f t="shared" si="20"/>
        <v>0</v>
      </c>
      <c r="H44" s="34">
        <f t="shared" si="20"/>
        <v>2.7991602519244225E-3</v>
      </c>
      <c r="I44" s="34">
        <f t="shared" si="20"/>
        <v>0</v>
      </c>
      <c r="J44" s="34">
        <f t="shared" si="20"/>
        <v>0</v>
      </c>
      <c r="K44" s="34">
        <f t="shared" si="20"/>
        <v>0</v>
      </c>
      <c r="L44" s="34">
        <f t="shared" si="20"/>
        <v>7.1428571428571426E-3</v>
      </c>
      <c r="M44" s="34">
        <f t="shared" si="20"/>
        <v>0</v>
      </c>
      <c r="N44" s="34">
        <f t="shared" si="20"/>
        <v>0</v>
      </c>
      <c r="O44" s="34">
        <f t="shared" si="20"/>
        <v>0</v>
      </c>
      <c r="P44" s="34">
        <f t="shared" si="20"/>
        <v>0</v>
      </c>
      <c r="Q44" s="34">
        <f t="shared" si="20"/>
        <v>0</v>
      </c>
      <c r="R44" s="34">
        <f t="shared" si="20"/>
        <v>5.3603603603603604E-2</v>
      </c>
      <c r="S44" s="34">
        <f t="shared" si="20"/>
        <v>0</v>
      </c>
      <c r="T44" s="34">
        <f t="shared" si="20"/>
        <v>0</v>
      </c>
      <c r="U44" s="34">
        <f t="shared" si="20"/>
        <v>0</v>
      </c>
      <c r="V44" s="34">
        <f t="shared" si="20"/>
        <v>0</v>
      </c>
      <c r="W44" s="34">
        <f t="shared" si="20"/>
        <v>0</v>
      </c>
      <c r="X44" s="34">
        <f t="shared" si="20"/>
        <v>0</v>
      </c>
      <c r="Y44" s="34">
        <f t="shared" si="20"/>
        <v>1.675392670157068E-3</v>
      </c>
      <c r="Z44" s="34">
        <f t="shared" si="20"/>
        <v>0</v>
      </c>
      <c r="AA44" s="21"/>
    </row>
    <row r="45" spans="1:30" s="2" customFormat="1" ht="30" customHeight="1" x14ac:dyDescent="0.25">
      <c r="A45" s="18" t="s">
        <v>159</v>
      </c>
      <c r="B45" s="23">
        <v>17222</v>
      </c>
      <c r="C45" s="23">
        <f>SUM(F45:Z45)</f>
        <v>0</v>
      </c>
      <c r="D45" s="15">
        <f t="shared" si="12"/>
        <v>0</v>
      </c>
      <c r="E45" s="115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21"/>
    </row>
    <row r="46" spans="1:30" s="2" customFormat="1" ht="30" customHeight="1" x14ac:dyDescent="0.25">
      <c r="A46" s="18" t="s">
        <v>54</v>
      </c>
      <c r="B46" s="23">
        <v>17930</v>
      </c>
      <c r="C46" s="23">
        <f>SUM(F46:Z46)</f>
        <v>462</v>
      </c>
      <c r="D46" s="15">
        <f t="shared" si="12"/>
        <v>2.5766871165644172E-2</v>
      </c>
      <c r="E46" s="115">
        <v>3</v>
      </c>
      <c r="F46" s="26"/>
      <c r="G46" s="26"/>
      <c r="H46" s="26">
        <v>40</v>
      </c>
      <c r="I46" s="26"/>
      <c r="J46" s="26"/>
      <c r="K46" s="26"/>
      <c r="L46" s="26"/>
      <c r="M46" s="26"/>
      <c r="N46" s="26"/>
      <c r="O46" s="26"/>
      <c r="P46" s="26"/>
      <c r="Q46" s="26"/>
      <c r="R46" s="26">
        <v>400</v>
      </c>
      <c r="S46" s="26"/>
      <c r="T46" s="26"/>
      <c r="U46" s="26"/>
      <c r="V46" s="26"/>
      <c r="W46" s="26"/>
      <c r="X46" s="26"/>
      <c r="Y46" s="26">
        <v>22</v>
      </c>
      <c r="Z46" s="26"/>
      <c r="AA46" s="21"/>
    </row>
    <row r="47" spans="1:30" s="2" customFormat="1" ht="30" hidden="1" customHeight="1" x14ac:dyDescent="0.25">
      <c r="A47" s="18" t="s">
        <v>55</v>
      </c>
      <c r="B47" s="23"/>
      <c r="C47" s="23">
        <f>SUM(F47:Z47)</f>
        <v>0</v>
      </c>
      <c r="D47" s="15" t="e">
        <f t="shared" si="12"/>
        <v>#DIV/0!</v>
      </c>
      <c r="E47" s="115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21"/>
    </row>
    <row r="48" spans="1:30" s="2" customFormat="1" ht="30" hidden="1" customHeight="1" x14ac:dyDescent="0.25">
      <c r="A48" s="18" t="s">
        <v>56</v>
      </c>
      <c r="B48" s="23">
        <v>732</v>
      </c>
      <c r="C48" s="23">
        <f>SUM(F48:Z48)</f>
        <v>0</v>
      </c>
      <c r="D48" s="15">
        <f t="shared" si="12"/>
        <v>0</v>
      </c>
      <c r="E48" s="115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21"/>
    </row>
    <row r="49" spans="1:27" s="2" customFormat="1" ht="30" customHeight="1" x14ac:dyDescent="0.25">
      <c r="A49" s="18" t="s">
        <v>57</v>
      </c>
      <c r="B49" s="23">
        <v>3709</v>
      </c>
      <c r="C49" s="23">
        <f>SUM(F49:Z49)</f>
        <v>305</v>
      </c>
      <c r="D49" s="15">
        <f t="shared" si="12"/>
        <v>8.2232407657050421E-2</v>
      </c>
      <c r="E49" s="115">
        <v>3</v>
      </c>
      <c r="F49" s="26">
        <v>20</v>
      </c>
      <c r="G49" s="26"/>
      <c r="H49" s="26"/>
      <c r="I49" s="26"/>
      <c r="J49" s="26"/>
      <c r="K49" s="26"/>
      <c r="L49" s="26">
        <v>80</v>
      </c>
      <c r="M49" s="26"/>
      <c r="N49" s="26"/>
      <c r="O49" s="26"/>
      <c r="P49" s="26"/>
      <c r="Q49" s="26"/>
      <c r="R49" s="26">
        <v>195</v>
      </c>
      <c r="S49" s="26"/>
      <c r="T49" s="26"/>
      <c r="U49" s="26"/>
      <c r="V49" s="26"/>
      <c r="W49" s="26"/>
      <c r="X49" s="26"/>
      <c r="Y49" s="26">
        <v>10</v>
      </c>
      <c r="Z49" s="26"/>
      <c r="AA49" s="21"/>
    </row>
    <row r="50" spans="1:27" s="2" customFormat="1" ht="30" hidden="1" customHeight="1" x14ac:dyDescent="0.25">
      <c r="A50" s="17" t="s">
        <v>58</v>
      </c>
      <c r="B50" s="23"/>
      <c r="C50" s="23">
        <f t="shared" ref="C50:C64" si="21">SUM(F50:Z50)</f>
        <v>0</v>
      </c>
      <c r="D50" s="15" t="e">
        <f t="shared" si="12"/>
        <v>#DIV/0!</v>
      </c>
      <c r="E50" s="115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21"/>
    </row>
    <row r="51" spans="1:27" s="2" customFormat="1" ht="30" hidden="1" customHeight="1" outlineLevel="1" x14ac:dyDescent="0.25">
      <c r="A51" s="17" t="s">
        <v>161</v>
      </c>
      <c r="B51" s="23">
        <v>251283</v>
      </c>
      <c r="C51" s="23">
        <f t="shared" si="21"/>
        <v>237914.7</v>
      </c>
      <c r="D51" s="15">
        <f t="shared" si="12"/>
        <v>0.94679982330678958</v>
      </c>
      <c r="E51" s="115"/>
      <c r="F51" s="33">
        <v>4500</v>
      </c>
      <c r="G51" s="33">
        <v>8625</v>
      </c>
      <c r="H51" s="33">
        <v>13639</v>
      </c>
      <c r="I51" s="33">
        <v>18037</v>
      </c>
      <c r="J51" s="33">
        <v>7328</v>
      </c>
      <c r="K51" s="33">
        <v>15300</v>
      </c>
      <c r="L51" s="33">
        <v>13323.7</v>
      </c>
      <c r="M51" s="33">
        <v>7671</v>
      </c>
      <c r="N51" s="33">
        <v>15259</v>
      </c>
      <c r="O51" s="33">
        <v>4040</v>
      </c>
      <c r="P51" s="33">
        <v>5153</v>
      </c>
      <c r="Q51" s="33">
        <v>12690</v>
      </c>
      <c r="R51" s="33">
        <v>15214</v>
      </c>
      <c r="S51" s="33">
        <v>16300</v>
      </c>
      <c r="T51" s="33">
        <v>8142</v>
      </c>
      <c r="U51" s="33">
        <v>10362</v>
      </c>
      <c r="V51" s="33">
        <v>9650</v>
      </c>
      <c r="W51" s="33">
        <v>5714</v>
      </c>
      <c r="X51" s="33">
        <v>9526</v>
      </c>
      <c r="Y51" s="33">
        <v>24532</v>
      </c>
      <c r="Z51" s="33">
        <v>12909</v>
      </c>
      <c r="AA51" s="21"/>
    </row>
    <row r="52" spans="1:27" s="2" customFormat="1" ht="30" hidden="1" customHeight="1" outlineLevel="1" x14ac:dyDescent="0.25">
      <c r="A52" s="17" t="s">
        <v>162</v>
      </c>
      <c r="B52" s="23">
        <v>174016</v>
      </c>
      <c r="C52" s="23">
        <f t="shared" si="21"/>
        <v>162145.70000000001</v>
      </c>
      <c r="D52" s="15">
        <f t="shared" si="12"/>
        <v>0.93178615759470396</v>
      </c>
      <c r="E52" s="115"/>
      <c r="F52" s="33">
        <v>600</v>
      </c>
      <c r="G52" s="33">
        <v>8625</v>
      </c>
      <c r="H52" s="33">
        <v>11284</v>
      </c>
      <c r="I52" s="33">
        <v>4265</v>
      </c>
      <c r="J52" s="33">
        <v>5762</v>
      </c>
      <c r="K52" s="33">
        <v>6900</v>
      </c>
      <c r="L52" s="33">
        <v>12570.7</v>
      </c>
      <c r="M52" s="33">
        <v>2000</v>
      </c>
      <c r="N52" s="33">
        <v>11624</v>
      </c>
      <c r="O52" s="33">
        <v>4040</v>
      </c>
      <c r="P52" s="33">
        <v>4249</v>
      </c>
      <c r="Q52" s="33">
        <v>12690</v>
      </c>
      <c r="R52" s="33">
        <v>15214</v>
      </c>
      <c r="S52" s="33">
        <v>11235</v>
      </c>
      <c r="T52" s="33">
        <v>915</v>
      </c>
      <c r="U52" s="33">
        <v>3778</v>
      </c>
      <c r="V52" s="33">
        <v>2502</v>
      </c>
      <c r="W52" s="33">
        <v>5714</v>
      </c>
      <c r="X52" s="33">
        <v>9526</v>
      </c>
      <c r="Y52" s="33">
        <v>24532</v>
      </c>
      <c r="Z52" s="33">
        <v>4120</v>
      </c>
      <c r="AA52" s="21"/>
    </row>
    <row r="53" spans="1:27" s="2" customFormat="1" ht="30" hidden="1" customHeight="1" x14ac:dyDescent="0.25">
      <c r="A53" s="11" t="s">
        <v>59</v>
      </c>
      <c r="B53" s="23">
        <v>5500</v>
      </c>
      <c r="C53" s="23">
        <f>SUM(F53:Z53)</f>
        <v>5518</v>
      </c>
      <c r="D53" s="15">
        <f t="shared" si="12"/>
        <v>1.0032727272727273</v>
      </c>
      <c r="E53" s="115"/>
      <c r="F53" s="33">
        <v>98</v>
      </c>
      <c r="G53" s="33">
        <v>178</v>
      </c>
      <c r="H53" s="33">
        <v>674</v>
      </c>
      <c r="I53" s="33">
        <v>361</v>
      </c>
      <c r="J53" s="33">
        <v>15</v>
      </c>
      <c r="K53" s="33">
        <v>157</v>
      </c>
      <c r="L53" s="33">
        <v>925</v>
      </c>
      <c r="M53" s="33">
        <v>772</v>
      </c>
      <c r="N53" s="33">
        <v>210</v>
      </c>
      <c r="O53" s="33">
        <v>37</v>
      </c>
      <c r="P53" s="33">
        <v>236</v>
      </c>
      <c r="Q53" s="33">
        <v>251</v>
      </c>
      <c r="R53" s="33">
        <v>74</v>
      </c>
      <c r="S53" s="33">
        <v>453</v>
      </c>
      <c r="T53" s="33">
        <v>212</v>
      </c>
      <c r="U53" s="33">
        <v>45</v>
      </c>
      <c r="V53" s="33">
        <v>115</v>
      </c>
      <c r="W53" s="33">
        <v>5</v>
      </c>
      <c r="X53" s="33">
        <v>351</v>
      </c>
      <c r="Y53" s="33">
        <v>349</v>
      </c>
      <c r="Z53" s="33"/>
      <c r="AA53" s="20"/>
    </row>
    <row r="54" spans="1:27" s="2" customFormat="1" ht="30" hidden="1" customHeight="1" x14ac:dyDescent="0.25">
      <c r="A54" s="31" t="s">
        <v>60</v>
      </c>
      <c r="B54" s="23">
        <v>5003</v>
      </c>
      <c r="C54" s="23">
        <f t="shared" si="21"/>
        <v>5691.1</v>
      </c>
      <c r="D54" s="15">
        <f t="shared" si="12"/>
        <v>1.1375374775134919</v>
      </c>
      <c r="E54" s="115"/>
      <c r="F54" s="33">
        <v>154</v>
      </c>
      <c r="G54" s="33">
        <v>162</v>
      </c>
      <c r="H54" s="33">
        <v>802</v>
      </c>
      <c r="I54" s="33">
        <v>375</v>
      </c>
      <c r="J54" s="33">
        <v>9.6</v>
      </c>
      <c r="K54" s="33">
        <v>142</v>
      </c>
      <c r="L54" s="33">
        <v>607</v>
      </c>
      <c r="M54" s="33">
        <v>739</v>
      </c>
      <c r="N54" s="33">
        <v>243</v>
      </c>
      <c r="O54" s="33">
        <v>35</v>
      </c>
      <c r="P54" s="33">
        <v>280</v>
      </c>
      <c r="Q54" s="33">
        <v>338</v>
      </c>
      <c r="R54" s="33">
        <v>12</v>
      </c>
      <c r="S54" s="33">
        <v>679</v>
      </c>
      <c r="T54" s="33">
        <v>183</v>
      </c>
      <c r="U54" s="33">
        <v>50</v>
      </c>
      <c r="V54" s="33">
        <v>116</v>
      </c>
      <c r="W54" s="33">
        <v>30.5</v>
      </c>
      <c r="X54" s="33">
        <v>351</v>
      </c>
      <c r="Y54" s="33">
        <v>383</v>
      </c>
      <c r="Z54" s="33"/>
      <c r="AA54" s="20"/>
    </row>
    <row r="55" spans="1:27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5"/>
      <c r="F55" s="34">
        <f t="shared" ref="F55:Y55" si="22">F54/F53</f>
        <v>1.5714285714285714</v>
      </c>
      <c r="G55" s="34">
        <f t="shared" si="22"/>
        <v>0.9101123595505618</v>
      </c>
      <c r="H55" s="34">
        <f t="shared" si="22"/>
        <v>1.1899109792284865</v>
      </c>
      <c r="I55" s="34">
        <f t="shared" si="22"/>
        <v>1.0387811634349031</v>
      </c>
      <c r="J55" s="34">
        <f t="shared" si="22"/>
        <v>0.64</v>
      </c>
      <c r="K55" s="34">
        <f t="shared" si="22"/>
        <v>0.90445859872611467</v>
      </c>
      <c r="L55" s="34">
        <f t="shared" si="22"/>
        <v>0.65621621621621617</v>
      </c>
      <c r="M55" s="34">
        <f t="shared" si="22"/>
        <v>0.95725388601036265</v>
      </c>
      <c r="N55" s="34">
        <f t="shared" si="22"/>
        <v>1.1571428571428573</v>
      </c>
      <c r="O55" s="34">
        <f t="shared" si="22"/>
        <v>0.94594594594594594</v>
      </c>
      <c r="P55" s="34">
        <f t="shared" si="22"/>
        <v>1.1864406779661016</v>
      </c>
      <c r="Q55" s="34">
        <f t="shared" si="22"/>
        <v>1.346613545816733</v>
      </c>
      <c r="R55" s="34">
        <f t="shared" si="22"/>
        <v>0.16216216216216217</v>
      </c>
      <c r="S55" s="34">
        <f t="shared" si="22"/>
        <v>1.4988962472406182</v>
      </c>
      <c r="T55" s="34">
        <f t="shared" si="22"/>
        <v>0.8632075471698113</v>
      </c>
      <c r="U55" s="34">
        <f t="shared" si="22"/>
        <v>1.1111111111111112</v>
      </c>
      <c r="V55" s="34">
        <f t="shared" si="22"/>
        <v>1.008695652173913</v>
      </c>
      <c r="W55" s="34">
        <f t="shared" si="22"/>
        <v>6.1</v>
      </c>
      <c r="X55" s="34">
        <f t="shared" si="22"/>
        <v>1</v>
      </c>
      <c r="Y55" s="34">
        <f t="shared" si="22"/>
        <v>1.0974212034383954</v>
      </c>
      <c r="Z55" s="34"/>
      <c r="AA55" s="21"/>
    </row>
    <row r="56" spans="1:27" s="2" customFormat="1" ht="30" hidden="1" customHeight="1" outlineLevel="1" x14ac:dyDescent="0.25">
      <c r="A56" s="17" t="s">
        <v>61</v>
      </c>
      <c r="B56" s="23"/>
      <c r="C56" s="23">
        <f t="shared" si="21"/>
        <v>0</v>
      </c>
      <c r="D56" s="15" t="e">
        <f>C56/B56</f>
        <v>#DIV/0!</v>
      </c>
      <c r="E56" s="115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21"/>
    </row>
    <row r="57" spans="1:27" s="2" customFormat="1" ht="30" hidden="1" customHeight="1" x14ac:dyDescent="0.25">
      <c r="A57" s="11" t="s">
        <v>153</v>
      </c>
      <c r="B57" s="23">
        <v>900</v>
      </c>
      <c r="C57" s="23">
        <f t="shared" si="21"/>
        <v>840</v>
      </c>
      <c r="D57" s="15">
        <f>C57/B57</f>
        <v>0.93333333333333335</v>
      </c>
      <c r="E57" s="115"/>
      <c r="F57" s="33">
        <v>12</v>
      </c>
      <c r="G57" s="33">
        <v>105</v>
      </c>
      <c r="H57" s="33">
        <v>72</v>
      </c>
      <c r="I57" s="33">
        <v>5</v>
      </c>
      <c r="J57" s="33">
        <v>7</v>
      </c>
      <c r="K57" s="33">
        <v>9</v>
      </c>
      <c r="L57" s="33">
        <v>119</v>
      </c>
      <c r="M57" s="33">
        <v>70</v>
      </c>
      <c r="N57" s="33">
        <v>33</v>
      </c>
      <c r="O57" s="33">
        <v>5</v>
      </c>
      <c r="P57" s="33">
        <v>40</v>
      </c>
      <c r="Q57" s="33">
        <v>109</v>
      </c>
      <c r="R57" s="33"/>
      <c r="S57" s="33">
        <v>3</v>
      </c>
      <c r="T57" s="33">
        <v>35</v>
      </c>
      <c r="U57" s="33">
        <v>36</v>
      </c>
      <c r="V57" s="33"/>
      <c r="W57" s="33">
        <v>17</v>
      </c>
      <c r="X57" s="33">
        <v>95</v>
      </c>
      <c r="Y57" s="33">
        <v>58</v>
      </c>
      <c r="Z57" s="33">
        <v>10</v>
      </c>
      <c r="AA57" s="20"/>
    </row>
    <row r="58" spans="1:27" s="2" customFormat="1" ht="26.25" hidden="1" customHeight="1" x14ac:dyDescent="0.25">
      <c r="A58" s="31" t="s">
        <v>154</v>
      </c>
      <c r="B58" s="27">
        <v>828</v>
      </c>
      <c r="C58" s="27">
        <f t="shared" si="21"/>
        <v>952.5</v>
      </c>
      <c r="D58" s="15">
        <f>C58/B58</f>
        <v>1.1503623188405796</v>
      </c>
      <c r="E58" s="115"/>
      <c r="F58" s="26">
        <v>23</v>
      </c>
      <c r="G58" s="26">
        <v>86</v>
      </c>
      <c r="H58" s="26">
        <v>81</v>
      </c>
      <c r="I58" s="26"/>
      <c r="J58" s="26">
        <v>15.8</v>
      </c>
      <c r="K58" s="26">
        <v>6</v>
      </c>
      <c r="L58" s="26">
        <v>127</v>
      </c>
      <c r="M58" s="26">
        <v>93.7</v>
      </c>
      <c r="N58" s="26">
        <v>47</v>
      </c>
      <c r="O58" s="50">
        <v>28</v>
      </c>
      <c r="P58" s="26">
        <v>76</v>
      </c>
      <c r="Q58" s="26">
        <v>129</v>
      </c>
      <c r="R58" s="26"/>
      <c r="S58" s="26">
        <v>7</v>
      </c>
      <c r="T58" s="26">
        <v>42</v>
      </c>
      <c r="U58" s="26">
        <v>21</v>
      </c>
      <c r="V58" s="26"/>
      <c r="W58" s="26">
        <v>11</v>
      </c>
      <c r="X58" s="26">
        <v>95</v>
      </c>
      <c r="Y58" s="26">
        <v>58</v>
      </c>
      <c r="Z58" s="26">
        <v>6</v>
      </c>
      <c r="AA58" s="20"/>
    </row>
    <row r="59" spans="1:27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5"/>
      <c r="F59" s="87">
        <f>F58/F57</f>
        <v>1.9166666666666667</v>
      </c>
      <c r="G59" s="87">
        <f t="shared" ref="G59:Z59" si="23">G58/G57</f>
        <v>0.81904761904761902</v>
      </c>
      <c r="H59" s="87">
        <f t="shared" si="23"/>
        <v>1.125</v>
      </c>
      <c r="I59" s="87"/>
      <c r="J59" s="87">
        <f t="shared" si="23"/>
        <v>2.2571428571428571</v>
      </c>
      <c r="K59" s="87">
        <f t="shared" si="23"/>
        <v>0.66666666666666663</v>
      </c>
      <c r="L59" s="87">
        <f t="shared" si="23"/>
        <v>1.0672268907563025</v>
      </c>
      <c r="M59" s="87">
        <f t="shared" si="23"/>
        <v>1.3385714285714285</v>
      </c>
      <c r="N59" s="87">
        <f t="shared" si="23"/>
        <v>1.4242424242424243</v>
      </c>
      <c r="O59" s="87">
        <f t="shared" si="23"/>
        <v>5.6</v>
      </c>
      <c r="P59" s="87">
        <f t="shared" si="23"/>
        <v>1.9</v>
      </c>
      <c r="Q59" s="87">
        <f t="shared" si="23"/>
        <v>1.1834862385321101</v>
      </c>
      <c r="R59" s="87"/>
      <c r="S59" s="87">
        <f t="shared" si="23"/>
        <v>2.3333333333333335</v>
      </c>
      <c r="T59" s="87">
        <f t="shared" si="23"/>
        <v>1.2</v>
      </c>
      <c r="U59" s="87">
        <f t="shared" si="23"/>
        <v>0.58333333333333337</v>
      </c>
      <c r="V59" s="87"/>
      <c r="W59" s="87"/>
      <c r="X59" s="87">
        <f t="shared" si="23"/>
        <v>1</v>
      </c>
      <c r="Y59" s="87">
        <f t="shared" si="23"/>
        <v>1</v>
      </c>
      <c r="Z59" s="87">
        <f t="shared" si="23"/>
        <v>0.6</v>
      </c>
      <c r="AA59" s="20"/>
    </row>
    <row r="60" spans="1:27" s="2" customFormat="1" ht="30" customHeight="1" x14ac:dyDescent="0.25">
      <c r="A60" s="13" t="s">
        <v>188</v>
      </c>
      <c r="B60" s="27">
        <v>400</v>
      </c>
      <c r="C60" s="27">
        <f t="shared" si="21"/>
        <v>25</v>
      </c>
      <c r="D60" s="15">
        <f t="shared" ref="D60:D75" si="24">C60/B60</f>
        <v>6.25E-2</v>
      </c>
      <c r="E60" s="115">
        <v>1</v>
      </c>
      <c r="F60" s="26"/>
      <c r="G60" s="26"/>
      <c r="H60" s="26">
        <v>25</v>
      </c>
      <c r="I60" s="50"/>
      <c r="J60" s="26"/>
      <c r="K60" s="26"/>
      <c r="L60" s="26"/>
      <c r="M60" s="26"/>
      <c r="N60" s="50"/>
      <c r="O60" s="50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0"/>
    </row>
    <row r="61" spans="1:27" s="2" customFormat="1" ht="30" hidden="1" customHeight="1" x14ac:dyDescent="0.25">
      <c r="A61" s="13" t="s">
        <v>52</v>
      </c>
      <c r="B61" s="32"/>
      <c r="C61" s="27">
        <f t="shared" si="21"/>
        <v>0</v>
      </c>
      <c r="D61" s="15" t="e">
        <f t="shared" si="24"/>
        <v>#DIV/0!</v>
      </c>
      <c r="E61" s="11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21"/>
    </row>
    <row r="62" spans="1:27" s="2" customFormat="1" ht="30" customHeight="1" x14ac:dyDescent="0.25">
      <c r="A62" s="18" t="s">
        <v>189</v>
      </c>
      <c r="B62" s="27">
        <v>2468</v>
      </c>
      <c r="C62" s="27">
        <f>SUM(F62:Z62)</f>
        <v>0</v>
      </c>
      <c r="D62" s="15">
        <f t="shared" si="24"/>
        <v>0</v>
      </c>
      <c r="E62" s="115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21"/>
    </row>
    <row r="63" spans="1:27" s="2" customFormat="1" ht="30" hidden="1" customHeight="1" x14ac:dyDescent="0.25">
      <c r="A63" s="18" t="s">
        <v>190</v>
      </c>
      <c r="B63" s="27">
        <f>B69+B71+B72+B76</f>
        <v>16372</v>
      </c>
      <c r="C63" s="27">
        <f>SUM(F63:Z63)</f>
        <v>0</v>
      </c>
      <c r="D63" s="15">
        <f t="shared" si="24"/>
        <v>0</v>
      </c>
      <c r="E63" s="115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21"/>
    </row>
    <row r="64" spans="1:27" s="2" customFormat="1" ht="30" hidden="1" customHeight="1" x14ac:dyDescent="0.25">
      <c r="A64" s="18" t="s">
        <v>62</v>
      </c>
      <c r="B64" s="23">
        <v>652</v>
      </c>
      <c r="C64" s="27">
        <f t="shared" si="21"/>
        <v>0</v>
      </c>
      <c r="D64" s="15">
        <f t="shared" si="24"/>
        <v>0</v>
      </c>
      <c r="E64" s="115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20"/>
    </row>
    <row r="65" spans="1:27" s="2" customFormat="1" ht="30" hidden="1" customHeight="1" outlineLevel="1" x14ac:dyDescent="0.25">
      <c r="A65" s="17" t="s">
        <v>63</v>
      </c>
      <c r="B65" s="23"/>
      <c r="C65" s="23">
        <f t="shared" ref="C65:C78" si="25">SUM(F65:Z65)</f>
        <v>0</v>
      </c>
      <c r="D65" s="15" t="e">
        <f t="shared" si="24"/>
        <v>#DIV/0!</v>
      </c>
      <c r="E65" s="115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21"/>
    </row>
    <row r="66" spans="1:27" s="2" customFormat="1" ht="30" hidden="1" customHeight="1" outlineLevel="1" x14ac:dyDescent="0.25">
      <c r="A66" s="17" t="s">
        <v>64</v>
      </c>
      <c r="B66" s="23"/>
      <c r="C66" s="23">
        <f t="shared" si="25"/>
        <v>0</v>
      </c>
      <c r="D66" s="15" t="e">
        <f t="shared" si="24"/>
        <v>#DIV/0!</v>
      </c>
      <c r="E66" s="115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21"/>
    </row>
    <row r="67" spans="1:27" s="2" customFormat="1" ht="30" customHeight="1" collapsed="1" x14ac:dyDescent="0.25">
      <c r="A67" s="18" t="s">
        <v>65</v>
      </c>
      <c r="B67" s="27">
        <v>1262</v>
      </c>
      <c r="C67" s="23">
        <f t="shared" si="25"/>
        <v>0</v>
      </c>
      <c r="D67" s="15">
        <f t="shared" si="24"/>
        <v>0</v>
      </c>
      <c r="E67" s="11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21"/>
    </row>
    <row r="68" spans="1:27" s="2" customFormat="1" ht="30" customHeight="1" x14ac:dyDescent="0.25">
      <c r="A68" s="18" t="s">
        <v>66</v>
      </c>
      <c r="B68" s="23">
        <v>1324</v>
      </c>
      <c r="C68" s="23">
        <f t="shared" si="25"/>
        <v>0</v>
      </c>
      <c r="D68" s="15">
        <f t="shared" si="24"/>
        <v>0</v>
      </c>
      <c r="E68" s="11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21"/>
    </row>
    <row r="69" spans="1:27" s="2" customFormat="1" ht="30" hidden="1" customHeight="1" x14ac:dyDescent="0.25">
      <c r="A69" s="18" t="s">
        <v>67</v>
      </c>
      <c r="B69" s="23">
        <v>10893</v>
      </c>
      <c r="C69" s="23">
        <f t="shared" si="25"/>
        <v>0</v>
      </c>
      <c r="D69" s="15">
        <f t="shared" si="24"/>
        <v>0</v>
      </c>
      <c r="E69" s="11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21"/>
    </row>
    <row r="70" spans="1:27" s="2" customFormat="1" ht="30" hidden="1" customHeight="1" x14ac:dyDescent="0.25">
      <c r="A70" s="18" t="s">
        <v>68</v>
      </c>
      <c r="B70" s="23">
        <v>2995</v>
      </c>
      <c r="C70" s="23">
        <f t="shared" si="25"/>
        <v>0</v>
      </c>
      <c r="D70" s="15">
        <f t="shared" si="24"/>
        <v>0</v>
      </c>
      <c r="E70" s="11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21"/>
    </row>
    <row r="71" spans="1:27" s="2" customFormat="1" ht="30" customHeight="1" x14ac:dyDescent="0.25">
      <c r="A71" s="18" t="s">
        <v>69</v>
      </c>
      <c r="B71" s="23">
        <v>4434</v>
      </c>
      <c r="C71" s="23">
        <f t="shared" si="25"/>
        <v>0</v>
      </c>
      <c r="D71" s="15">
        <f t="shared" si="24"/>
        <v>0</v>
      </c>
      <c r="E71" s="11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21"/>
    </row>
    <row r="72" spans="1:27" s="2" customFormat="1" ht="30" customHeight="1" x14ac:dyDescent="0.25">
      <c r="A72" s="18" t="s">
        <v>70</v>
      </c>
      <c r="B72" s="23">
        <v>1045</v>
      </c>
      <c r="C72" s="23">
        <f t="shared" si="25"/>
        <v>0</v>
      </c>
      <c r="D72" s="15">
        <f t="shared" si="24"/>
        <v>0</v>
      </c>
      <c r="E72" s="11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106"/>
      <c r="R72" s="35"/>
      <c r="S72" s="35"/>
      <c r="T72" s="35"/>
      <c r="U72" s="35"/>
      <c r="V72" s="35"/>
      <c r="W72" s="35"/>
      <c r="X72" s="35"/>
      <c r="Y72" s="35"/>
      <c r="Z72" s="35"/>
      <c r="AA72" s="21"/>
    </row>
    <row r="73" spans="1:27" s="2" customFormat="1" ht="30" hidden="1" customHeight="1" x14ac:dyDescent="0.25">
      <c r="A73" s="18" t="s">
        <v>71</v>
      </c>
      <c r="B73" s="23">
        <v>541</v>
      </c>
      <c r="C73" s="23">
        <f t="shared" si="25"/>
        <v>0</v>
      </c>
      <c r="D73" s="15">
        <f t="shared" si="24"/>
        <v>0</v>
      </c>
      <c r="E73" s="11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107"/>
      <c r="R73" s="107"/>
      <c r="S73" s="45"/>
      <c r="T73" s="35"/>
      <c r="U73" s="35"/>
      <c r="V73" s="35"/>
      <c r="W73" s="35"/>
      <c r="X73" s="35"/>
      <c r="Y73" s="35"/>
      <c r="Z73" s="35"/>
      <c r="AA73" s="21"/>
    </row>
    <row r="74" spans="1:27" s="2" customFormat="1" ht="30" customHeight="1" x14ac:dyDescent="0.25">
      <c r="A74" s="18" t="s">
        <v>72</v>
      </c>
      <c r="B74" s="23">
        <v>210</v>
      </c>
      <c r="C74" s="23">
        <f t="shared" si="25"/>
        <v>0</v>
      </c>
      <c r="D74" s="15">
        <f t="shared" si="24"/>
        <v>0</v>
      </c>
      <c r="E74" s="115"/>
      <c r="F74" s="35"/>
      <c r="G74" s="35"/>
      <c r="H74" s="23"/>
      <c r="I74" s="88"/>
      <c r="J74" s="88"/>
      <c r="K74" s="35"/>
      <c r="L74" s="35"/>
      <c r="M74" s="35"/>
      <c r="N74" s="35"/>
      <c r="O74" s="35"/>
      <c r="P74" s="35"/>
      <c r="Q74" s="107"/>
      <c r="R74" s="107"/>
      <c r="S74" s="35"/>
      <c r="T74" s="35"/>
      <c r="U74" s="35"/>
      <c r="V74" s="35"/>
      <c r="W74" s="35"/>
      <c r="X74" s="35"/>
      <c r="Y74" s="35"/>
      <c r="Z74" s="35"/>
      <c r="AA74" s="21"/>
    </row>
    <row r="75" spans="1:27" s="2" customFormat="1" ht="30" customHeight="1" x14ac:dyDescent="0.25">
      <c r="A75" s="18" t="s">
        <v>73</v>
      </c>
      <c r="B75" s="23">
        <v>107</v>
      </c>
      <c r="C75" s="23">
        <f t="shared" si="25"/>
        <v>0</v>
      </c>
      <c r="D75" s="15">
        <f t="shared" si="24"/>
        <v>0</v>
      </c>
      <c r="E75" s="11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/>
      <c r="Z75" s="35"/>
      <c r="AA75" s="21"/>
    </row>
    <row r="76" spans="1:27" s="2" customFormat="1" ht="30" hidden="1" customHeight="1" x14ac:dyDescent="0.25">
      <c r="A76" s="18" t="s">
        <v>74</v>
      </c>
      <c r="B76" s="23"/>
      <c r="C76" s="23">
        <f t="shared" si="25"/>
        <v>29.4</v>
      </c>
      <c r="D76" s="15"/>
      <c r="E76" s="115"/>
      <c r="F76" s="35"/>
      <c r="G76" s="35">
        <v>1</v>
      </c>
      <c r="H76" s="35">
        <v>8</v>
      </c>
      <c r="I76" s="35">
        <v>2</v>
      </c>
      <c r="J76" s="35">
        <v>2.9</v>
      </c>
      <c r="K76" s="35"/>
      <c r="L76" s="35">
        <v>0.5</v>
      </c>
      <c r="M76" s="35"/>
      <c r="N76" s="35">
        <v>3</v>
      </c>
      <c r="O76" s="35">
        <v>1.2</v>
      </c>
      <c r="P76" s="35">
        <v>0.5</v>
      </c>
      <c r="Q76" s="107"/>
      <c r="R76" s="107"/>
      <c r="S76" s="35"/>
      <c r="T76" s="35">
        <v>2</v>
      </c>
      <c r="U76" s="35"/>
      <c r="V76" s="35"/>
      <c r="W76" s="35">
        <v>0.5</v>
      </c>
      <c r="X76" s="35">
        <v>0.8</v>
      </c>
      <c r="Y76" s="35"/>
      <c r="Z76" s="35">
        <v>7</v>
      </c>
      <c r="AA76" s="21"/>
    </row>
    <row r="77" spans="1:27" s="2" customFormat="1" ht="30" hidden="1" customHeight="1" x14ac:dyDescent="0.25">
      <c r="A77" s="18" t="s">
        <v>75</v>
      </c>
      <c r="B77" s="23">
        <v>100</v>
      </c>
      <c r="C77" s="19">
        <f t="shared" si="25"/>
        <v>122.9</v>
      </c>
      <c r="D77" s="15">
        <f t="shared" ref="D77:D84" si="26">C77/B77</f>
        <v>1.2290000000000001</v>
      </c>
      <c r="E77" s="115"/>
      <c r="F77" s="35"/>
      <c r="G77" s="35"/>
      <c r="H77" s="35"/>
      <c r="I77" s="35">
        <v>22</v>
      </c>
      <c r="J77" s="35"/>
      <c r="K77" s="35"/>
      <c r="L77" s="35"/>
      <c r="M77" s="35"/>
      <c r="N77" s="35"/>
      <c r="O77" s="35"/>
      <c r="P77" s="35">
        <v>4</v>
      </c>
      <c r="Q77" s="107"/>
      <c r="R77" s="107"/>
      <c r="S77" s="35">
        <v>36</v>
      </c>
      <c r="T77" s="35">
        <v>15.7</v>
      </c>
      <c r="U77" s="35">
        <v>3.2</v>
      </c>
      <c r="V77" s="35"/>
      <c r="W77" s="35"/>
      <c r="X77" s="35">
        <v>42</v>
      </c>
      <c r="Y77" s="35"/>
      <c r="Z77" s="35"/>
      <c r="AA77" s="21"/>
    </row>
    <row r="78" spans="1:27" ht="30" hidden="1" customHeight="1" x14ac:dyDescent="0.25">
      <c r="A78" s="11" t="s">
        <v>76</v>
      </c>
      <c r="B78" s="23"/>
      <c r="C78" s="23">
        <f t="shared" si="25"/>
        <v>0</v>
      </c>
      <c r="D78" s="15" t="e">
        <f t="shared" si="26"/>
        <v>#DIV/0!</v>
      </c>
      <c r="E78" s="11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107"/>
      <c r="R78" s="107"/>
      <c r="S78" s="35"/>
      <c r="T78" s="35"/>
      <c r="U78" s="35"/>
      <c r="V78" s="35"/>
      <c r="W78" s="35"/>
      <c r="X78" s="35"/>
      <c r="Y78" s="35"/>
      <c r="Z78" s="35"/>
    </row>
    <row r="79" spans="1:27" ht="30" hidden="1" customHeight="1" x14ac:dyDescent="0.25">
      <c r="A79" s="31" t="s">
        <v>77</v>
      </c>
      <c r="B79" s="23">
        <v>102</v>
      </c>
      <c r="C79" s="23">
        <f>SUM(F79:Z79)</f>
        <v>122.9</v>
      </c>
      <c r="D79" s="15">
        <f t="shared" si="26"/>
        <v>1.2049019607843139</v>
      </c>
      <c r="E79" s="115"/>
      <c r="F79" s="35"/>
      <c r="G79" s="35"/>
      <c r="H79" s="35"/>
      <c r="I79" s="35">
        <v>22</v>
      </c>
      <c r="J79" s="35"/>
      <c r="K79" s="35"/>
      <c r="L79" s="35"/>
      <c r="M79" s="35"/>
      <c r="N79" s="35"/>
      <c r="O79" s="35"/>
      <c r="P79" s="35">
        <v>4</v>
      </c>
      <c r="Q79" s="107"/>
      <c r="R79" s="107"/>
      <c r="S79" s="35">
        <v>36</v>
      </c>
      <c r="T79" s="35">
        <v>15.7</v>
      </c>
      <c r="U79" s="35">
        <v>3.2</v>
      </c>
      <c r="V79" s="35"/>
      <c r="W79" s="35"/>
      <c r="X79" s="35">
        <v>42</v>
      </c>
      <c r="Y79" s="35"/>
      <c r="Z79" s="35"/>
    </row>
    <row r="80" spans="1:27" ht="30" hidden="1" customHeight="1" x14ac:dyDescent="0.25">
      <c r="A80" s="13" t="s">
        <v>52</v>
      </c>
      <c r="B80" s="32"/>
      <c r="C80" s="23">
        <f>SUM(F80:Z80)</f>
        <v>0</v>
      </c>
      <c r="D80" s="15" t="e">
        <f t="shared" si="26"/>
        <v>#DIV/0!</v>
      </c>
      <c r="E80" s="115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94"/>
      <c r="R80" s="34"/>
      <c r="S80" s="34"/>
      <c r="T80" s="34"/>
      <c r="U80" s="34"/>
      <c r="V80" s="34"/>
      <c r="W80" s="34"/>
      <c r="X80" s="34"/>
      <c r="Y80" s="34"/>
      <c r="Z80" s="34"/>
    </row>
    <row r="81" spans="1:27" ht="30" hidden="1" customHeight="1" x14ac:dyDescent="0.25">
      <c r="A81" s="13" t="s">
        <v>78</v>
      </c>
      <c r="B81" s="32"/>
      <c r="C81" s="23">
        <f>SUM(F81:Z81)</f>
        <v>0</v>
      </c>
      <c r="D81" s="15" t="e">
        <f t="shared" si="26"/>
        <v>#DIV/0!</v>
      </c>
      <c r="E81" s="115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7" ht="30" hidden="1" customHeight="1" x14ac:dyDescent="0.25">
      <c r="A82" s="13"/>
      <c r="B82" s="32"/>
      <c r="C82" s="88"/>
      <c r="D82" s="15" t="e">
        <f t="shared" si="26"/>
        <v>#DIV/0!</v>
      </c>
      <c r="E82" s="11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7" s="4" customFormat="1" ht="30" hidden="1" customHeight="1" x14ac:dyDescent="0.25">
      <c r="A83" s="70" t="s">
        <v>79</v>
      </c>
      <c r="B83" s="37"/>
      <c r="C83" s="37">
        <f>SUM(F83:Z83)</f>
        <v>0</v>
      </c>
      <c r="D83" s="15" t="e">
        <f t="shared" si="26"/>
        <v>#DIV/0!</v>
      </c>
      <c r="E83" s="115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7" ht="30" hidden="1" customHeight="1" x14ac:dyDescent="0.25">
      <c r="A84" s="13"/>
      <c r="B84" s="32"/>
      <c r="C84" s="88"/>
      <c r="D84" s="15" t="e">
        <f t="shared" si="26"/>
        <v>#DIV/0!</v>
      </c>
      <c r="E84" s="115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7" ht="7.9" hidden="1" customHeight="1" x14ac:dyDescent="0.25">
      <c r="A85" s="13"/>
      <c r="B85" s="32"/>
      <c r="C85" s="19"/>
      <c r="D85" s="15"/>
      <c r="E85" s="15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spans="1:27" s="39" customFormat="1" ht="26.25" hidden="1" customHeight="1" x14ac:dyDescent="0.25">
      <c r="A86" s="13" t="s">
        <v>80</v>
      </c>
      <c r="B86" s="38"/>
      <c r="C86" s="38">
        <f>SUM(F86:Z86)</f>
        <v>-211823</v>
      </c>
      <c r="D86" s="15"/>
      <c r="E86" s="15"/>
      <c r="F86" s="109">
        <f>(F42-F87)</f>
        <v>-10600</v>
      </c>
      <c r="G86" s="109">
        <f t="shared" ref="G86:Z86" si="27">(G42-G87)</f>
        <v>-6336</v>
      </c>
      <c r="H86" s="109">
        <f t="shared" si="27"/>
        <v>-14250</v>
      </c>
      <c r="I86" s="109">
        <f t="shared" si="27"/>
        <v>-11599</v>
      </c>
      <c r="J86" s="109">
        <f t="shared" si="27"/>
        <v>-6400</v>
      </c>
      <c r="K86" s="109">
        <f t="shared" si="27"/>
        <v>-15780</v>
      </c>
      <c r="L86" s="109">
        <f t="shared" si="27"/>
        <v>-10854</v>
      </c>
      <c r="M86" s="109">
        <f t="shared" si="27"/>
        <v>-10102</v>
      </c>
      <c r="N86" s="109">
        <f t="shared" si="27"/>
        <v>-10378</v>
      </c>
      <c r="O86" s="109">
        <f t="shared" si="27"/>
        <v>-4591</v>
      </c>
      <c r="P86" s="109">
        <f t="shared" si="27"/>
        <v>-5460</v>
      </c>
      <c r="Q86" s="109">
        <f t="shared" si="27"/>
        <v>-7565</v>
      </c>
      <c r="R86" s="109">
        <f t="shared" si="27"/>
        <v>-10541</v>
      </c>
      <c r="S86" s="109">
        <f t="shared" si="27"/>
        <v>-13556</v>
      </c>
      <c r="T86" s="109">
        <f t="shared" si="27"/>
        <v>-11999</v>
      </c>
      <c r="U86" s="109">
        <f t="shared" si="27"/>
        <v>-10088</v>
      </c>
      <c r="V86" s="109">
        <f t="shared" si="27"/>
        <v>-9650</v>
      </c>
      <c r="W86" s="109">
        <f t="shared" si="27"/>
        <v>-3302</v>
      </c>
      <c r="X86" s="109">
        <f t="shared" si="27"/>
        <v>-8299</v>
      </c>
      <c r="Y86" s="109">
        <f t="shared" si="27"/>
        <v>-20123</v>
      </c>
      <c r="Z86" s="109">
        <f t="shared" si="27"/>
        <v>-10350</v>
      </c>
    </row>
    <row r="87" spans="1:27" ht="30" hidden="1" customHeight="1" x14ac:dyDescent="0.25">
      <c r="A87" s="13" t="s">
        <v>81</v>
      </c>
      <c r="B87" s="23"/>
      <c r="C87" s="23">
        <f>SUM(F87:Z87)</f>
        <v>212590</v>
      </c>
      <c r="D87" s="15"/>
      <c r="E87" s="15"/>
      <c r="F87" s="10">
        <v>10620</v>
      </c>
      <c r="G87" s="10">
        <v>6336</v>
      </c>
      <c r="H87" s="10">
        <v>14290</v>
      </c>
      <c r="I87" s="10">
        <v>11599</v>
      </c>
      <c r="J87" s="10">
        <v>6400</v>
      </c>
      <c r="K87" s="10">
        <v>15780</v>
      </c>
      <c r="L87" s="10">
        <v>10934</v>
      </c>
      <c r="M87" s="10">
        <v>10102</v>
      </c>
      <c r="N87" s="10">
        <v>10378</v>
      </c>
      <c r="O87" s="10">
        <v>4591</v>
      </c>
      <c r="P87" s="10">
        <v>5460</v>
      </c>
      <c r="Q87" s="10">
        <v>7565</v>
      </c>
      <c r="R87" s="10">
        <v>11136</v>
      </c>
      <c r="S87" s="10">
        <v>13556</v>
      </c>
      <c r="T87" s="10">
        <v>11999</v>
      </c>
      <c r="U87" s="10">
        <v>10088</v>
      </c>
      <c r="V87" s="10">
        <v>9650</v>
      </c>
      <c r="W87" s="10">
        <v>3302</v>
      </c>
      <c r="X87" s="10">
        <v>8299</v>
      </c>
      <c r="Y87" s="10">
        <v>20155</v>
      </c>
      <c r="Z87" s="10">
        <v>10350</v>
      </c>
      <c r="AA87" s="20"/>
    </row>
    <row r="88" spans="1:27" ht="30" hidden="1" customHeight="1" x14ac:dyDescent="0.25">
      <c r="A88" s="13"/>
      <c r="B88" s="32"/>
      <c r="C88" s="23"/>
      <c r="D88" s="15" t="e">
        <f>C88/B88</f>
        <v>#DIV/0!</v>
      </c>
      <c r="E88" s="15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7" s="39" customFormat="1" ht="30" hidden="1" customHeight="1" x14ac:dyDescent="0.25">
      <c r="A89" s="13" t="s">
        <v>82</v>
      </c>
      <c r="B89" s="38"/>
      <c r="C89" s="38"/>
      <c r="D89" s="15"/>
      <c r="E89" s="15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7" ht="30" hidden="1" customHeight="1" x14ac:dyDescent="0.25">
      <c r="A90" s="13" t="s">
        <v>83</v>
      </c>
      <c r="B90" s="33"/>
      <c r="C90" s="27">
        <f>SUM(F90:Z90)</f>
        <v>0</v>
      </c>
      <c r="D90" s="15" t="e">
        <f>C90/B90</f>
        <v>#DIV/0!</v>
      </c>
      <c r="E90" s="113"/>
      <c r="F90" s="33"/>
      <c r="G90" s="33"/>
      <c r="H90" s="33"/>
      <c r="I90" s="33"/>
      <c r="J90" s="33"/>
      <c r="K90" s="33"/>
      <c r="L90" s="33"/>
      <c r="M90" s="33"/>
      <c r="N90" s="33"/>
      <c r="O90" s="110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7" ht="30" hidden="1" customHeight="1" x14ac:dyDescent="0.25">
      <c r="A91" s="40" t="s">
        <v>84</v>
      </c>
      <c r="B91" s="41"/>
      <c r="C91" s="41"/>
      <c r="D91" s="15" t="e">
        <f>C91/B91</f>
        <v>#DIV/0!</v>
      </c>
      <c r="E91" s="114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7" ht="30" hidden="1" customHeight="1" x14ac:dyDescent="0.25">
      <c r="A92" s="13" t="s">
        <v>85</v>
      </c>
      <c r="B92" s="38"/>
      <c r="C92" s="38">
        <f>C42+C54+C58+C62+C63</f>
        <v>7410.6</v>
      </c>
      <c r="D92" s="15"/>
      <c r="E92" s="114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7" ht="30" hidden="1" customHeight="1" x14ac:dyDescent="0.25">
      <c r="A93" s="13" t="s">
        <v>86</v>
      </c>
      <c r="B93" s="29"/>
      <c r="C93" s="29" t="e">
        <f>C92/C91</f>
        <v>#DIV/0!</v>
      </c>
      <c r="D93" s="15" t="e">
        <f>C93/B93</f>
        <v>#DIV/0!</v>
      </c>
      <c r="E93" s="114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7" ht="30" hidden="1" customHeight="1" x14ac:dyDescent="0.25">
      <c r="A94" s="40" t="s">
        <v>169</v>
      </c>
      <c r="B94" s="74"/>
      <c r="C94" s="74"/>
      <c r="D94" s="43"/>
      <c r="E94" s="43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7" s="12" customFormat="1" ht="30" hidden="1" customHeight="1" outlineLevel="1" x14ac:dyDescent="0.2">
      <c r="A95" s="44" t="s">
        <v>87</v>
      </c>
      <c r="B95" s="23"/>
      <c r="C95" s="27">
        <f>SUM(F95:Z95)</f>
        <v>299643</v>
      </c>
      <c r="D95" s="15"/>
      <c r="E95" s="15"/>
      <c r="F95" s="10">
        <v>15618</v>
      </c>
      <c r="G95" s="10">
        <v>9881</v>
      </c>
      <c r="H95" s="10">
        <v>17703</v>
      </c>
      <c r="I95" s="10">
        <v>18359</v>
      </c>
      <c r="J95" s="10">
        <v>9522</v>
      </c>
      <c r="K95" s="10">
        <v>22534</v>
      </c>
      <c r="L95" s="10">
        <v>13480</v>
      </c>
      <c r="M95" s="10">
        <v>13503</v>
      </c>
      <c r="N95" s="10">
        <v>15301</v>
      </c>
      <c r="O95" s="10">
        <v>5835</v>
      </c>
      <c r="P95" s="10">
        <v>8476</v>
      </c>
      <c r="Q95" s="10">
        <v>15145</v>
      </c>
      <c r="R95" s="10">
        <v>17387</v>
      </c>
      <c r="S95" s="10">
        <v>16968</v>
      </c>
      <c r="T95" s="10">
        <v>18608</v>
      </c>
      <c r="U95" s="10">
        <v>13471</v>
      </c>
      <c r="V95" s="10">
        <v>10438</v>
      </c>
      <c r="W95" s="10">
        <v>5721</v>
      </c>
      <c r="X95" s="10">
        <v>15263</v>
      </c>
      <c r="Y95" s="10">
        <v>23648</v>
      </c>
      <c r="Z95" s="10">
        <v>12782</v>
      </c>
    </row>
    <row r="96" spans="1:27" s="12" customFormat="1" ht="30" hidden="1" customHeight="1" outlineLevel="1" x14ac:dyDescent="0.2">
      <c r="A96" s="44" t="s">
        <v>92</v>
      </c>
      <c r="B96" s="88"/>
      <c r="C96" s="26"/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7" s="12" customFormat="1" ht="30" hidden="1" customHeight="1" outlineLevel="1" x14ac:dyDescent="0.2">
      <c r="A97" s="44" t="s">
        <v>150</v>
      </c>
      <c r="B97" s="88"/>
      <c r="C97" s="26"/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7" s="12" customFormat="1" ht="30" hidden="1" customHeight="1" outlineLevel="1" x14ac:dyDescent="0.2">
      <c r="A98" s="44" t="s">
        <v>151</v>
      </c>
      <c r="B98" s="88"/>
      <c r="C98" s="26"/>
      <c r="D98" s="15"/>
      <c r="E98" s="15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7" s="46" customFormat="1" ht="34.9" hidden="1" customHeight="1" outlineLevel="1" x14ac:dyDescent="0.2">
      <c r="A99" s="13" t="s">
        <v>88</v>
      </c>
      <c r="B99" s="88"/>
      <c r="C99" s="26">
        <f>SUM(F99:Z99)</f>
        <v>784</v>
      </c>
      <c r="D99" s="15"/>
      <c r="E99" s="15"/>
      <c r="F99" s="10"/>
      <c r="G99" s="10">
        <v>91</v>
      </c>
      <c r="H99" s="10"/>
      <c r="I99" s="10"/>
      <c r="J99" s="10"/>
      <c r="K99" s="10"/>
      <c r="L99" s="10"/>
      <c r="M99" s="10"/>
      <c r="N99" s="10"/>
      <c r="O99" s="10"/>
      <c r="P99" s="10">
        <v>77</v>
      </c>
      <c r="Q99" s="10"/>
      <c r="R99" s="10">
        <v>154</v>
      </c>
      <c r="S99" s="10"/>
      <c r="T99" s="10"/>
      <c r="U99" s="10"/>
      <c r="V99" s="10"/>
      <c r="W99" s="10">
        <v>402</v>
      </c>
      <c r="X99" s="10">
        <v>60</v>
      </c>
      <c r="Y99" s="10"/>
      <c r="Z99" s="10"/>
    </row>
    <row r="100" spans="1:27" s="46" customFormat="1" ht="33" hidden="1" customHeight="1" outlineLevel="1" x14ac:dyDescent="0.2">
      <c r="A100" s="13" t="s">
        <v>89</v>
      </c>
      <c r="B100" s="88"/>
      <c r="C100" s="26">
        <f>SUM(F100:Z100)</f>
        <v>1748</v>
      </c>
      <c r="D100" s="15"/>
      <c r="E100" s="15"/>
      <c r="F100" s="10"/>
      <c r="G100" s="10"/>
      <c r="H100" s="10"/>
      <c r="I100" s="10"/>
      <c r="J100" s="10"/>
      <c r="K100" s="10"/>
      <c r="L100" s="10"/>
      <c r="M100" s="10"/>
      <c r="N100" s="10">
        <v>52</v>
      </c>
      <c r="O100" s="10"/>
      <c r="P100" s="10">
        <v>70</v>
      </c>
      <c r="Q100" s="10">
        <v>200</v>
      </c>
      <c r="R100" s="10">
        <v>809</v>
      </c>
      <c r="S100" s="10"/>
      <c r="T100" s="10">
        <v>240</v>
      </c>
      <c r="U100" s="10"/>
      <c r="V100" s="10">
        <v>20</v>
      </c>
      <c r="W100" s="10">
        <v>6</v>
      </c>
      <c r="X100" s="10"/>
      <c r="Y100" s="10">
        <v>351</v>
      </c>
      <c r="Z100" s="10"/>
    </row>
    <row r="101" spans="1:27" s="12" customFormat="1" ht="34.15" hidden="1" customHeight="1" outlineLevel="1" x14ac:dyDescent="0.2">
      <c r="A101" s="11" t="s">
        <v>90</v>
      </c>
      <c r="B101" s="27">
        <v>303227</v>
      </c>
      <c r="C101" s="27">
        <f>SUM(F101:Z101)</f>
        <v>301407</v>
      </c>
      <c r="D101" s="15">
        <f>C101/B101</f>
        <v>0.99399789596572863</v>
      </c>
      <c r="E101" s="15"/>
      <c r="F101" s="10">
        <v>15618</v>
      </c>
      <c r="G101" s="10">
        <v>9881</v>
      </c>
      <c r="H101" s="10">
        <v>17818</v>
      </c>
      <c r="I101" s="10">
        <v>19159</v>
      </c>
      <c r="J101" s="10">
        <v>9522</v>
      </c>
      <c r="K101" s="10">
        <v>22534</v>
      </c>
      <c r="L101" s="10">
        <v>13480</v>
      </c>
      <c r="M101" s="10">
        <v>13503</v>
      </c>
      <c r="N101" s="10">
        <v>15301</v>
      </c>
      <c r="O101" s="10">
        <v>5835</v>
      </c>
      <c r="P101" s="10">
        <v>8667</v>
      </c>
      <c r="Q101" s="10">
        <v>15145</v>
      </c>
      <c r="R101" s="10">
        <v>17433</v>
      </c>
      <c r="S101" s="10">
        <v>16968</v>
      </c>
      <c r="T101" s="10">
        <v>18751</v>
      </c>
      <c r="U101" s="10">
        <v>13696</v>
      </c>
      <c r="V101" s="10">
        <v>10438</v>
      </c>
      <c r="W101" s="10">
        <v>5721</v>
      </c>
      <c r="X101" s="10">
        <v>15507</v>
      </c>
      <c r="Y101" s="10">
        <v>23648</v>
      </c>
      <c r="Z101" s="10">
        <v>12782</v>
      </c>
    </row>
    <row r="102" spans="1:27" s="12" customFormat="1" ht="30" hidden="1" customHeight="1" x14ac:dyDescent="0.2">
      <c r="A102" s="31" t="s">
        <v>91</v>
      </c>
      <c r="B102" s="23">
        <v>297991</v>
      </c>
      <c r="C102" s="27">
        <f>SUM(F102:Z102)</f>
        <v>298518</v>
      </c>
      <c r="D102" s="15">
        <f>C102/B102</f>
        <v>1.0017685097872084</v>
      </c>
      <c r="E102" s="15"/>
      <c r="F102" s="88">
        <v>15618</v>
      </c>
      <c r="G102" s="88">
        <v>9790</v>
      </c>
      <c r="H102" s="88">
        <v>17818</v>
      </c>
      <c r="I102" s="88">
        <v>18910</v>
      </c>
      <c r="J102" s="88">
        <v>9522</v>
      </c>
      <c r="K102" s="88">
        <v>22534</v>
      </c>
      <c r="L102" s="88">
        <v>13480</v>
      </c>
      <c r="M102" s="88">
        <v>13477</v>
      </c>
      <c r="N102" s="88">
        <v>15249</v>
      </c>
      <c r="O102" s="88">
        <v>5835</v>
      </c>
      <c r="P102" s="88">
        <v>8418</v>
      </c>
      <c r="Q102" s="88">
        <v>14945</v>
      </c>
      <c r="R102" s="88">
        <v>16470</v>
      </c>
      <c r="S102" s="88">
        <v>17176</v>
      </c>
      <c r="T102" s="88">
        <v>18451</v>
      </c>
      <c r="U102" s="88">
        <v>13606</v>
      </c>
      <c r="V102" s="88">
        <v>10380</v>
      </c>
      <c r="W102" s="88">
        <v>5313</v>
      </c>
      <c r="X102" s="88">
        <v>15447</v>
      </c>
      <c r="Y102" s="88">
        <v>23297</v>
      </c>
      <c r="Z102" s="88">
        <v>12782</v>
      </c>
      <c r="AA102" s="69"/>
    </row>
    <row r="103" spans="1:27" s="12" customFormat="1" ht="30" hidden="1" customHeight="1" x14ac:dyDescent="0.2">
      <c r="A103" s="11" t="s">
        <v>205</v>
      </c>
      <c r="B103" s="23"/>
      <c r="C103" s="27">
        <f>SUM(F103:Z103)</f>
        <v>298834</v>
      </c>
      <c r="D103" s="15"/>
      <c r="E103" s="15"/>
      <c r="F103" s="88">
        <f>F101-F100</f>
        <v>15618</v>
      </c>
      <c r="G103" s="88">
        <f>G101-G100-G99</f>
        <v>9790</v>
      </c>
      <c r="H103" s="88">
        <f t="shared" ref="H103:V103" si="28">H101-H100</f>
        <v>17818</v>
      </c>
      <c r="I103" s="88">
        <v>18910</v>
      </c>
      <c r="J103" s="88">
        <f t="shared" si="28"/>
        <v>9522</v>
      </c>
      <c r="K103" s="88">
        <f t="shared" si="28"/>
        <v>22534</v>
      </c>
      <c r="L103" s="88">
        <f t="shared" si="28"/>
        <v>13480</v>
      </c>
      <c r="M103" s="88">
        <f t="shared" si="28"/>
        <v>13503</v>
      </c>
      <c r="N103" s="88">
        <f>N101-N100</f>
        <v>15249</v>
      </c>
      <c r="O103" s="88">
        <f t="shared" si="28"/>
        <v>5835</v>
      </c>
      <c r="P103" s="88">
        <f>P101-P100-P99</f>
        <v>8520</v>
      </c>
      <c r="Q103" s="88">
        <f t="shared" si="28"/>
        <v>14945</v>
      </c>
      <c r="R103" s="88">
        <f>R101-R99-R100</f>
        <v>16470</v>
      </c>
      <c r="S103" s="88">
        <v>17176</v>
      </c>
      <c r="T103" s="88">
        <f t="shared" si="28"/>
        <v>18511</v>
      </c>
      <c r="U103" s="88">
        <f>U101-U100</f>
        <v>13696</v>
      </c>
      <c r="V103" s="88">
        <f t="shared" si="28"/>
        <v>10418</v>
      </c>
      <c r="W103" s="88">
        <f>W101-W100-W99</f>
        <v>5313</v>
      </c>
      <c r="X103" s="88">
        <f>X101-X100-X99</f>
        <v>15447</v>
      </c>
      <c r="Y103" s="88">
        <f>Y101-Y100</f>
        <v>23297</v>
      </c>
      <c r="Z103" s="88">
        <f>Z101-Z100</f>
        <v>12782</v>
      </c>
    </row>
    <row r="104" spans="1:27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>C104/B104</f>
        <v>1.0137505628939967</v>
      </c>
      <c r="E104" s="15"/>
      <c r="F104" s="29">
        <f>F102/F103</f>
        <v>1</v>
      </c>
      <c r="G104" s="29">
        <f t="shared" ref="G104:Z104" si="29">G102/G103</f>
        <v>1</v>
      </c>
      <c r="H104" s="29">
        <f t="shared" si="29"/>
        <v>1</v>
      </c>
      <c r="I104" s="29">
        <f t="shared" si="29"/>
        <v>1</v>
      </c>
      <c r="J104" s="29">
        <f t="shared" si="29"/>
        <v>1</v>
      </c>
      <c r="K104" s="29">
        <f t="shared" si="29"/>
        <v>1</v>
      </c>
      <c r="L104" s="29">
        <f t="shared" si="29"/>
        <v>1</v>
      </c>
      <c r="M104" s="29">
        <f t="shared" si="29"/>
        <v>0.99807450196252689</v>
      </c>
      <c r="N104" s="29">
        <f>N102/N103</f>
        <v>1</v>
      </c>
      <c r="O104" s="29">
        <f t="shared" si="29"/>
        <v>1</v>
      </c>
      <c r="P104" s="29">
        <f t="shared" si="29"/>
        <v>0.98802816901408452</v>
      </c>
      <c r="Q104" s="29">
        <f t="shared" si="29"/>
        <v>1</v>
      </c>
      <c r="R104" s="29">
        <f t="shared" si="29"/>
        <v>1</v>
      </c>
      <c r="S104" s="29">
        <f t="shared" si="29"/>
        <v>1</v>
      </c>
      <c r="T104" s="29">
        <f t="shared" si="29"/>
        <v>0.99675868402571444</v>
      </c>
      <c r="U104" s="29">
        <f t="shared" si="29"/>
        <v>0.99342873831775702</v>
      </c>
      <c r="V104" s="29">
        <f t="shared" si="29"/>
        <v>0.99635246688423884</v>
      </c>
      <c r="W104" s="29">
        <f t="shared" si="29"/>
        <v>1</v>
      </c>
      <c r="X104" s="29">
        <f t="shared" si="29"/>
        <v>1</v>
      </c>
      <c r="Y104" s="29">
        <f>Y102/Y103</f>
        <v>1</v>
      </c>
      <c r="Z104" s="29">
        <f t="shared" si="29"/>
        <v>1</v>
      </c>
    </row>
    <row r="105" spans="1:27" s="12" customFormat="1" ht="31.9" hidden="1" customHeight="1" x14ac:dyDescent="0.2">
      <c r="A105" s="13" t="s">
        <v>96</v>
      </c>
      <c r="B105" s="26">
        <f>B101-B102</f>
        <v>5236</v>
      </c>
      <c r="C105" s="26">
        <f>C103-C102</f>
        <v>316</v>
      </c>
      <c r="D105" s="15">
        <f>C105/B105</f>
        <v>6.0351413292589765E-2</v>
      </c>
      <c r="E105" s="15"/>
      <c r="F105" s="88">
        <f>F103-F102</f>
        <v>0</v>
      </c>
      <c r="G105" s="88">
        <f t="shared" ref="G105:M105" si="30">G103-G102</f>
        <v>0</v>
      </c>
      <c r="H105" s="88">
        <f t="shared" si="30"/>
        <v>0</v>
      </c>
      <c r="I105" s="88">
        <f>I103-I102</f>
        <v>0</v>
      </c>
      <c r="J105" s="88">
        <f>J103-J102</f>
        <v>0</v>
      </c>
      <c r="K105" s="88">
        <f t="shared" si="30"/>
        <v>0</v>
      </c>
      <c r="L105" s="88">
        <f t="shared" si="30"/>
        <v>0</v>
      </c>
      <c r="M105" s="88">
        <f t="shared" si="30"/>
        <v>26</v>
      </c>
      <c r="N105" s="88">
        <f>N103-N102</f>
        <v>0</v>
      </c>
      <c r="O105" s="88">
        <f>O103-O102</f>
        <v>0</v>
      </c>
      <c r="P105" s="88">
        <f t="shared" ref="P105:Z105" si="31">P103-P102</f>
        <v>102</v>
      </c>
      <c r="Q105" s="88">
        <f t="shared" si="31"/>
        <v>0</v>
      </c>
      <c r="R105" s="88">
        <f>R103-R102</f>
        <v>0</v>
      </c>
      <c r="S105" s="88">
        <f t="shared" si="31"/>
        <v>0</v>
      </c>
      <c r="T105" s="88">
        <f t="shared" si="31"/>
        <v>60</v>
      </c>
      <c r="U105" s="88">
        <f t="shared" si="31"/>
        <v>90</v>
      </c>
      <c r="V105" s="88">
        <f t="shared" si="31"/>
        <v>38</v>
      </c>
      <c r="W105" s="88">
        <f t="shared" si="31"/>
        <v>0</v>
      </c>
      <c r="X105" s="88">
        <f>X103-X102</f>
        <v>0</v>
      </c>
      <c r="Y105" s="88">
        <f t="shared" si="31"/>
        <v>0</v>
      </c>
      <c r="Z105" s="88">
        <f t="shared" si="31"/>
        <v>0</v>
      </c>
      <c r="AA105" s="69"/>
    </row>
    <row r="106" spans="1:27" s="12" customFormat="1" ht="30" hidden="1" customHeight="1" x14ac:dyDescent="0.2">
      <c r="A106" s="11" t="s">
        <v>92</v>
      </c>
      <c r="B106" s="88">
        <v>167595</v>
      </c>
      <c r="C106" s="26">
        <f t="shared" ref="C106:C110" si="32">SUM(F106:Z106)</f>
        <v>164332.5</v>
      </c>
      <c r="D106" s="15">
        <f>C106/B106</f>
        <v>0.98053342880157524</v>
      </c>
      <c r="E106" s="15"/>
      <c r="F106" s="10">
        <v>13142</v>
      </c>
      <c r="G106" s="10">
        <v>5958</v>
      </c>
      <c r="H106" s="10">
        <v>5025</v>
      </c>
      <c r="I106" s="10">
        <v>9693</v>
      </c>
      <c r="J106" s="10">
        <v>5146</v>
      </c>
      <c r="K106" s="10">
        <v>12931</v>
      </c>
      <c r="L106" s="10">
        <v>7041.5</v>
      </c>
      <c r="M106" s="10">
        <v>6444</v>
      </c>
      <c r="N106" s="10">
        <v>9358</v>
      </c>
      <c r="O106" s="10">
        <v>2749</v>
      </c>
      <c r="P106" s="10">
        <v>4897</v>
      </c>
      <c r="Q106" s="10">
        <v>7931</v>
      </c>
      <c r="R106" s="10">
        <v>11035</v>
      </c>
      <c r="S106" s="10">
        <v>10330</v>
      </c>
      <c r="T106" s="10">
        <v>10687</v>
      </c>
      <c r="U106" s="10">
        <v>7138</v>
      </c>
      <c r="V106" s="10">
        <v>6304</v>
      </c>
      <c r="W106" s="10">
        <v>3371</v>
      </c>
      <c r="X106" s="10">
        <v>7963</v>
      </c>
      <c r="Y106" s="10">
        <v>11373</v>
      </c>
      <c r="Z106" s="10">
        <v>5816</v>
      </c>
    </row>
    <row r="107" spans="1:27" s="12" customFormat="1" ht="30" hidden="1" customHeight="1" x14ac:dyDescent="0.2">
      <c r="A107" s="11" t="s">
        <v>93</v>
      </c>
      <c r="B107" s="88">
        <v>9935</v>
      </c>
      <c r="C107" s="26">
        <f t="shared" si="32"/>
        <v>10569</v>
      </c>
      <c r="D107" s="15">
        <f>C107/B107</f>
        <v>1.0638147961751383</v>
      </c>
      <c r="E107" s="15"/>
      <c r="F107" s="10">
        <v>240</v>
      </c>
      <c r="G107" s="10">
        <v>488</v>
      </c>
      <c r="H107" s="10">
        <v>83</v>
      </c>
      <c r="I107" s="10">
        <v>493</v>
      </c>
      <c r="J107" s="10">
        <v>266</v>
      </c>
      <c r="K107" s="10">
        <v>1340</v>
      </c>
      <c r="L107" s="10">
        <v>1056</v>
      </c>
      <c r="M107" s="10">
        <v>683</v>
      </c>
      <c r="N107" s="10">
        <v>20</v>
      </c>
      <c r="O107" s="10">
        <v>86</v>
      </c>
      <c r="P107" s="10">
        <v>1025</v>
      </c>
      <c r="Q107" s="10">
        <v>258</v>
      </c>
      <c r="R107" s="10">
        <v>90</v>
      </c>
      <c r="S107" s="10">
        <v>370</v>
      </c>
      <c r="T107" s="10">
        <v>501</v>
      </c>
      <c r="U107" s="10">
        <v>60</v>
      </c>
      <c r="V107" s="10"/>
      <c r="W107" s="10">
        <v>300</v>
      </c>
      <c r="X107" s="10">
        <v>970</v>
      </c>
      <c r="Y107" s="10">
        <v>1297</v>
      </c>
      <c r="Z107" s="10">
        <v>943</v>
      </c>
    </row>
    <row r="108" spans="1:27" s="12" customFormat="1" ht="30" hidden="1" customHeight="1" x14ac:dyDescent="0.2">
      <c r="A108" s="11" t="s">
        <v>94</v>
      </c>
      <c r="B108" s="88">
        <v>94835</v>
      </c>
      <c r="C108" s="26">
        <f t="shared" si="32"/>
        <v>91762.3</v>
      </c>
      <c r="D108" s="15">
        <f>C108/B108</f>
        <v>0.96759951494701324</v>
      </c>
      <c r="E108" s="15"/>
      <c r="F108" s="10">
        <v>825</v>
      </c>
      <c r="G108" s="10">
        <v>2890</v>
      </c>
      <c r="H108" s="10">
        <v>5172</v>
      </c>
      <c r="I108" s="10">
        <v>7240</v>
      </c>
      <c r="J108" s="10">
        <v>2585</v>
      </c>
      <c r="K108" s="10">
        <v>6984</v>
      </c>
      <c r="L108" s="10">
        <v>3294.5</v>
      </c>
      <c r="M108" s="10">
        <v>4715</v>
      </c>
      <c r="N108" s="10">
        <v>4431</v>
      </c>
      <c r="O108" s="10">
        <v>2326.8000000000002</v>
      </c>
      <c r="P108" s="10">
        <v>1639</v>
      </c>
      <c r="Q108" s="10">
        <v>5311</v>
      </c>
      <c r="R108" s="10">
        <v>3442</v>
      </c>
      <c r="S108" s="10">
        <v>6152</v>
      </c>
      <c r="T108" s="10">
        <v>6172</v>
      </c>
      <c r="U108" s="10">
        <v>5224</v>
      </c>
      <c r="V108" s="10">
        <v>3199</v>
      </c>
      <c r="W108" s="10">
        <v>1766</v>
      </c>
      <c r="X108" s="10">
        <v>4385</v>
      </c>
      <c r="Y108" s="10">
        <v>8509</v>
      </c>
      <c r="Z108" s="10">
        <v>5500</v>
      </c>
    </row>
    <row r="109" spans="1:27" s="12" customFormat="1" ht="30" hidden="1" customHeight="1" x14ac:dyDescent="0.2">
      <c r="A109" s="11" t="s">
        <v>95</v>
      </c>
      <c r="B109" s="88"/>
      <c r="C109" s="26">
        <f t="shared" si="32"/>
        <v>568</v>
      </c>
      <c r="D109" s="15"/>
      <c r="E109" s="15"/>
      <c r="F109" s="24"/>
      <c r="G109" s="24"/>
      <c r="H109" s="88">
        <v>328</v>
      </c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>
        <v>240</v>
      </c>
      <c r="Z109" s="88"/>
    </row>
    <row r="110" spans="1:27" s="12" customFormat="1" ht="30" hidden="1" customHeight="1" x14ac:dyDescent="0.2">
      <c r="A110" s="11" t="s">
        <v>209</v>
      </c>
      <c r="B110" s="88"/>
      <c r="C110" s="26">
        <f t="shared" si="32"/>
        <v>211</v>
      </c>
      <c r="D110" s="15"/>
      <c r="E110" s="15"/>
      <c r="F110" s="102"/>
      <c r="G110" s="102"/>
      <c r="H110" s="88">
        <v>70</v>
      </c>
      <c r="I110" s="88"/>
      <c r="J110" s="88"/>
      <c r="K110" s="88"/>
      <c r="L110" s="88"/>
      <c r="M110" s="88"/>
      <c r="N110" s="88">
        <v>82</v>
      </c>
      <c r="O110" s="88"/>
      <c r="P110" s="88"/>
      <c r="Q110" s="88"/>
      <c r="R110" s="88"/>
      <c r="S110" s="88"/>
      <c r="T110" s="88">
        <v>14</v>
      </c>
      <c r="U110" s="88"/>
      <c r="V110" s="88"/>
      <c r="W110" s="88"/>
      <c r="X110" s="88"/>
      <c r="Y110" s="88">
        <v>45</v>
      </c>
      <c r="Z110" s="88"/>
    </row>
    <row r="111" spans="1:27" s="12" customFormat="1" ht="30" hidden="1" customHeight="1" x14ac:dyDescent="0.2">
      <c r="A111" s="31" t="s">
        <v>97</v>
      </c>
      <c r="B111" s="27">
        <v>297991</v>
      </c>
      <c r="C111" s="27">
        <f>SUM(F111:Z111)</f>
        <v>298518</v>
      </c>
      <c r="D111" s="15">
        <f t="shared" ref="D111:D136" si="33">C111/B111</f>
        <v>1.0017685097872084</v>
      </c>
      <c r="E111" s="15"/>
      <c r="F111" s="88">
        <v>15618</v>
      </c>
      <c r="G111" s="88">
        <v>9790</v>
      </c>
      <c r="H111" s="88">
        <v>17818</v>
      </c>
      <c r="I111" s="88">
        <v>18910</v>
      </c>
      <c r="J111" s="88">
        <v>9522</v>
      </c>
      <c r="K111" s="88">
        <v>22534</v>
      </c>
      <c r="L111" s="88">
        <v>13480</v>
      </c>
      <c r="M111" s="88">
        <v>13477</v>
      </c>
      <c r="N111" s="88">
        <v>15249</v>
      </c>
      <c r="O111" s="88">
        <v>5835</v>
      </c>
      <c r="P111" s="88">
        <v>8418</v>
      </c>
      <c r="Q111" s="88">
        <v>14945</v>
      </c>
      <c r="R111" s="88">
        <v>16470</v>
      </c>
      <c r="S111" s="88">
        <v>17176</v>
      </c>
      <c r="T111" s="88">
        <v>18451</v>
      </c>
      <c r="U111" s="88">
        <v>13606</v>
      </c>
      <c r="V111" s="88">
        <v>10380</v>
      </c>
      <c r="W111" s="88">
        <v>5313</v>
      </c>
      <c r="X111" s="88">
        <v>15447</v>
      </c>
      <c r="Y111" s="88">
        <v>23297</v>
      </c>
      <c r="Z111" s="88">
        <v>12782</v>
      </c>
      <c r="AA111" s="69"/>
    </row>
    <row r="112" spans="1:27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33"/>
        <v>1.0137505628939967</v>
      </c>
      <c r="E112" s="15"/>
      <c r="F112" s="29">
        <f t="shared" ref="F112" si="34">F111/F101</f>
        <v>1</v>
      </c>
      <c r="G112" s="29">
        <f>G111/G101</f>
        <v>0.9907904058293695</v>
      </c>
      <c r="H112" s="29">
        <f t="shared" ref="H112:Z112" si="35">H111/H101</f>
        <v>1</v>
      </c>
      <c r="I112" s="29">
        <f t="shared" si="35"/>
        <v>0.98700349705099433</v>
      </c>
      <c r="J112" s="29">
        <f t="shared" si="35"/>
        <v>1</v>
      </c>
      <c r="K112" s="29">
        <f t="shared" si="35"/>
        <v>1</v>
      </c>
      <c r="L112" s="29">
        <f t="shared" si="35"/>
        <v>1</v>
      </c>
      <c r="M112" s="29">
        <f t="shared" si="35"/>
        <v>0.99807450196252689</v>
      </c>
      <c r="N112" s="29">
        <f>N103/N102</f>
        <v>1</v>
      </c>
      <c r="O112" s="29">
        <f>O111/O101</f>
        <v>1</v>
      </c>
      <c r="P112" s="29">
        <f t="shared" si="35"/>
        <v>0.97127033575631705</v>
      </c>
      <c r="Q112" s="29">
        <f t="shared" si="35"/>
        <v>0.98679432155827007</v>
      </c>
      <c r="R112" s="29">
        <f t="shared" si="35"/>
        <v>0.94475993804852865</v>
      </c>
      <c r="S112" s="29">
        <f t="shared" si="35"/>
        <v>1.0122583686940123</v>
      </c>
      <c r="T112" s="29">
        <f t="shared" si="35"/>
        <v>0.98400085328782461</v>
      </c>
      <c r="U112" s="29">
        <f t="shared" si="35"/>
        <v>0.99342873831775702</v>
      </c>
      <c r="V112" s="29">
        <f t="shared" si="35"/>
        <v>0.99444337995784637</v>
      </c>
      <c r="W112" s="29">
        <f t="shared" si="35"/>
        <v>0.92868379653906663</v>
      </c>
      <c r="X112" s="29">
        <f t="shared" si="35"/>
        <v>0.99613077964790098</v>
      </c>
      <c r="Y112" s="29">
        <f t="shared" si="35"/>
        <v>0.9851573071718539</v>
      </c>
      <c r="Z112" s="29">
        <f t="shared" si="35"/>
        <v>1</v>
      </c>
    </row>
    <row r="113" spans="1:26" s="12" customFormat="1" ht="30" hidden="1" customHeight="1" x14ac:dyDescent="0.2">
      <c r="A113" s="11" t="s">
        <v>197</v>
      </c>
      <c r="B113" s="88">
        <v>167595</v>
      </c>
      <c r="C113" s="26">
        <f t="shared" ref="C113:C124" si="36">SUM(F113:Z113)</f>
        <v>167628</v>
      </c>
      <c r="D113" s="15">
        <f t="shared" si="33"/>
        <v>1.0001969032489035</v>
      </c>
      <c r="E113" s="15"/>
      <c r="F113" s="10">
        <v>13142</v>
      </c>
      <c r="G113" s="10">
        <v>5958</v>
      </c>
      <c r="H113" s="10">
        <v>8228</v>
      </c>
      <c r="I113" s="10">
        <v>9871</v>
      </c>
      <c r="J113" s="10">
        <v>5146</v>
      </c>
      <c r="K113" s="10">
        <v>12931</v>
      </c>
      <c r="L113" s="10">
        <v>7042</v>
      </c>
      <c r="M113" s="10">
        <v>6444</v>
      </c>
      <c r="N113" s="10">
        <v>9358</v>
      </c>
      <c r="O113" s="10">
        <v>2749</v>
      </c>
      <c r="P113" s="10">
        <v>4897</v>
      </c>
      <c r="Q113" s="10">
        <v>7931</v>
      </c>
      <c r="R113" s="10">
        <v>11035</v>
      </c>
      <c r="S113" s="10">
        <v>10330</v>
      </c>
      <c r="T113" s="10">
        <v>10687</v>
      </c>
      <c r="U113" s="10">
        <v>7138</v>
      </c>
      <c r="V113" s="10">
        <v>6304</v>
      </c>
      <c r="W113" s="10">
        <v>3371</v>
      </c>
      <c r="X113" s="10">
        <v>7963</v>
      </c>
      <c r="Y113" s="10">
        <v>11204</v>
      </c>
      <c r="Z113" s="10">
        <v>5899</v>
      </c>
    </row>
    <row r="114" spans="1:26" s="12" customFormat="1" ht="30" hidden="1" customHeight="1" x14ac:dyDescent="0.2">
      <c r="A114" s="11" t="s">
        <v>93</v>
      </c>
      <c r="B114" s="88">
        <v>9935</v>
      </c>
      <c r="C114" s="26">
        <f t="shared" si="36"/>
        <v>10625</v>
      </c>
      <c r="D114" s="15">
        <f t="shared" si="33"/>
        <v>1.0694514343231001</v>
      </c>
      <c r="E114" s="15"/>
      <c r="F114" s="10">
        <v>240</v>
      </c>
      <c r="G114" s="10">
        <v>488</v>
      </c>
      <c r="H114" s="10">
        <v>83</v>
      </c>
      <c r="I114" s="10">
        <v>549</v>
      </c>
      <c r="J114" s="10">
        <v>266</v>
      </c>
      <c r="K114" s="10">
        <v>1340</v>
      </c>
      <c r="L114" s="10">
        <v>1056</v>
      </c>
      <c r="M114" s="10">
        <v>683</v>
      </c>
      <c r="N114" s="10">
        <v>20</v>
      </c>
      <c r="O114" s="10">
        <v>86</v>
      </c>
      <c r="P114" s="10">
        <v>1025</v>
      </c>
      <c r="Q114" s="10">
        <v>258</v>
      </c>
      <c r="R114" s="10">
        <v>90</v>
      </c>
      <c r="S114" s="10">
        <v>370</v>
      </c>
      <c r="T114" s="10">
        <v>501</v>
      </c>
      <c r="U114" s="10">
        <v>60</v>
      </c>
      <c r="V114" s="10"/>
      <c r="W114" s="10">
        <v>300</v>
      </c>
      <c r="X114" s="10">
        <v>970</v>
      </c>
      <c r="Y114" s="10">
        <v>1297</v>
      </c>
      <c r="Z114" s="10">
        <v>943</v>
      </c>
    </row>
    <row r="115" spans="1:26" s="12" customFormat="1" ht="30" hidden="1" customHeight="1" x14ac:dyDescent="0.2">
      <c r="A115" s="11" t="s">
        <v>94</v>
      </c>
      <c r="B115" s="88">
        <v>94835</v>
      </c>
      <c r="C115" s="26">
        <f t="shared" si="36"/>
        <v>93152.8</v>
      </c>
      <c r="D115" s="15">
        <f t="shared" si="33"/>
        <v>0.98226182316655242</v>
      </c>
      <c r="E115" s="15"/>
      <c r="F115" s="10">
        <v>825</v>
      </c>
      <c r="G115" s="10">
        <v>2890</v>
      </c>
      <c r="H115" s="10">
        <v>6555</v>
      </c>
      <c r="I115" s="10">
        <v>7319</v>
      </c>
      <c r="J115" s="10">
        <v>2585</v>
      </c>
      <c r="K115" s="10">
        <v>6984</v>
      </c>
      <c r="L115" s="10">
        <v>3295</v>
      </c>
      <c r="M115" s="10">
        <v>4715</v>
      </c>
      <c r="N115" s="10">
        <v>4455</v>
      </c>
      <c r="O115" s="10">
        <v>2326.8000000000002</v>
      </c>
      <c r="P115" s="10">
        <v>1639</v>
      </c>
      <c r="Q115" s="10">
        <v>5311</v>
      </c>
      <c r="R115" s="10">
        <v>3442</v>
      </c>
      <c r="S115" s="10">
        <v>6152</v>
      </c>
      <c r="T115" s="10">
        <v>6172</v>
      </c>
      <c r="U115" s="10">
        <v>5224</v>
      </c>
      <c r="V115" s="10">
        <v>3199</v>
      </c>
      <c r="W115" s="10">
        <v>1766</v>
      </c>
      <c r="X115" s="10">
        <v>4385</v>
      </c>
      <c r="Y115" s="10">
        <v>8413</v>
      </c>
      <c r="Z115" s="10">
        <v>5500</v>
      </c>
    </row>
    <row r="116" spans="1:26" s="12" customFormat="1" ht="30" hidden="1" customHeight="1" x14ac:dyDescent="0.2">
      <c r="A116" s="11" t="s">
        <v>95</v>
      </c>
      <c r="B116" s="88">
        <v>154</v>
      </c>
      <c r="C116" s="26">
        <f t="shared" si="36"/>
        <v>1145</v>
      </c>
      <c r="D116" s="15">
        <f t="shared" si="33"/>
        <v>7.4350649350649354</v>
      </c>
      <c r="E116" s="15"/>
      <c r="F116" s="24">
        <v>333</v>
      </c>
      <c r="G116" s="24"/>
      <c r="H116" s="88">
        <v>328</v>
      </c>
      <c r="I116" s="88">
        <v>40</v>
      </c>
      <c r="J116" s="88">
        <v>188</v>
      </c>
      <c r="K116" s="88"/>
      <c r="L116" s="88"/>
      <c r="M116" s="88"/>
      <c r="N116" s="88"/>
      <c r="O116" s="88"/>
      <c r="P116" s="88"/>
      <c r="Q116" s="88"/>
      <c r="R116" s="88"/>
      <c r="S116" s="88">
        <v>16</v>
      </c>
      <c r="T116" s="88"/>
      <c r="U116" s="88"/>
      <c r="V116" s="88"/>
      <c r="W116" s="88"/>
      <c r="X116" s="88"/>
      <c r="Y116" s="88">
        <v>240</v>
      </c>
      <c r="Z116" s="88"/>
    </row>
    <row r="117" spans="1:26" s="46" customFormat="1" ht="48" hidden="1" customHeight="1" x14ac:dyDescent="0.2">
      <c r="A117" s="13" t="s">
        <v>184</v>
      </c>
      <c r="B117" s="88"/>
      <c r="C117" s="26">
        <v>595200</v>
      </c>
      <c r="D117" s="15" t="e">
        <f t="shared" si="33"/>
        <v>#DIV/0!</v>
      </c>
      <c r="E117" s="15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s="46" customFormat="1" ht="30" hidden="1" customHeight="1" x14ac:dyDescent="0.2">
      <c r="A118" s="11" t="s">
        <v>209</v>
      </c>
      <c r="B118" s="88">
        <v>1368</v>
      </c>
      <c r="C118" s="26">
        <f>SUM(F118:Z118)</f>
        <v>1023</v>
      </c>
      <c r="D118" s="15">
        <f t="shared" si="33"/>
        <v>0.7478070175438597</v>
      </c>
      <c r="E118" s="15"/>
      <c r="F118" s="88"/>
      <c r="G118" s="88"/>
      <c r="H118" s="88">
        <v>195</v>
      </c>
      <c r="I118" s="88">
        <v>400</v>
      </c>
      <c r="J118" s="88"/>
      <c r="K118" s="88"/>
      <c r="L118" s="88"/>
      <c r="M118" s="88"/>
      <c r="N118" s="88">
        <v>100</v>
      </c>
      <c r="O118" s="88"/>
      <c r="P118" s="88"/>
      <c r="Q118" s="88"/>
      <c r="R118" s="88"/>
      <c r="S118" s="88"/>
      <c r="T118" s="88">
        <v>68</v>
      </c>
      <c r="U118" s="88">
        <v>210</v>
      </c>
      <c r="V118" s="88"/>
      <c r="W118" s="88"/>
      <c r="X118" s="88"/>
      <c r="Y118" s="88">
        <v>50</v>
      </c>
      <c r="Z118" s="88"/>
    </row>
    <row r="119" spans="1:26" s="12" customFormat="1" ht="30" hidden="1" customHeight="1" x14ac:dyDescent="0.2">
      <c r="A119" s="31" t="s">
        <v>185</v>
      </c>
      <c r="B119" s="27">
        <v>582036</v>
      </c>
      <c r="C119" s="27">
        <f>SUM(F119:Z119)</f>
        <v>1016681.1000000001</v>
      </c>
      <c r="D119" s="15">
        <f t="shared" si="33"/>
        <v>1.746766694843618</v>
      </c>
      <c r="E119" s="15"/>
      <c r="F119" s="88">
        <v>75950</v>
      </c>
      <c r="G119" s="88">
        <v>29370</v>
      </c>
      <c r="H119" s="88">
        <v>62375</v>
      </c>
      <c r="I119" s="88">
        <v>63930</v>
      </c>
      <c r="J119" s="88">
        <v>28942</v>
      </c>
      <c r="K119" s="88">
        <v>80942</v>
      </c>
      <c r="L119" s="88">
        <v>47680.800000000003</v>
      </c>
      <c r="M119" s="88">
        <v>41339</v>
      </c>
      <c r="N119" s="88">
        <v>51915</v>
      </c>
      <c r="O119" s="88">
        <v>17094</v>
      </c>
      <c r="P119" s="88">
        <v>25874</v>
      </c>
      <c r="Q119" s="88">
        <v>44046</v>
      </c>
      <c r="R119" s="88">
        <v>50207</v>
      </c>
      <c r="S119" s="88">
        <v>57658</v>
      </c>
      <c r="T119" s="88">
        <v>72369.3</v>
      </c>
      <c r="U119" s="88">
        <v>42804</v>
      </c>
      <c r="V119" s="88">
        <v>33898</v>
      </c>
      <c r="W119" s="88">
        <v>15784</v>
      </c>
      <c r="X119" s="88">
        <v>46463</v>
      </c>
      <c r="Y119" s="88">
        <v>89440</v>
      </c>
      <c r="Z119" s="88">
        <v>38600</v>
      </c>
    </row>
    <row r="120" spans="1:26" s="12" customFormat="1" ht="27" hidden="1" customHeight="1" x14ac:dyDescent="0.2">
      <c r="A120" s="13" t="s">
        <v>52</v>
      </c>
      <c r="B120" s="87" t="e">
        <f>B119/B117</f>
        <v>#DIV/0!</v>
      </c>
      <c r="C120" s="87">
        <f>C119/C117</f>
        <v>1.7081335685483872</v>
      </c>
      <c r="D120" s="15" t="e">
        <f t="shared" si="33"/>
        <v>#DIV/0!</v>
      </c>
      <c r="E120" s="15"/>
      <c r="F120" s="87" t="e">
        <f t="shared" ref="F120:Z120" si="37">F119/F117</f>
        <v>#DIV/0!</v>
      </c>
      <c r="G120" s="87" t="e">
        <f t="shared" si="37"/>
        <v>#DIV/0!</v>
      </c>
      <c r="H120" s="88" t="e">
        <f t="shared" si="37"/>
        <v>#DIV/0!</v>
      </c>
      <c r="I120" s="88" t="e">
        <f t="shared" si="37"/>
        <v>#DIV/0!</v>
      </c>
      <c r="J120" s="88" t="e">
        <f t="shared" si="37"/>
        <v>#DIV/0!</v>
      </c>
      <c r="K120" s="88" t="e">
        <f t="shared" si="37"/>
        <v>#DIV/0!</v>
      </c>
      <c r="L120" s="88" t="e">
        <f t="shared" si="37"/>
        <v>#DIV/0!</v>
      </c>
      <c r="M120" s="88" t="e">
        <f t="shared" si="37"/>
        <v>#DIV/0!</v>
      </c>
      <c r="N120" s="88" t="e">
        <f t="shared" si="37"/>
        <v>#DIV/0!</v>
      </c>
      <c r="O120" s="88" t="e">
        <f t="shared" si="37"/>
        <v>#DIV/0!</v>
      </c>
      <c r="P120" s="88" t="e">
        <f t="shared" si="37"/>
        <v>#DIV/0!</v>
      </c>
      <c r="Q120" s="88" t="e">
        <f t="shared" si="37"/>
        <v>#DIV/0!</v>
      </c>
      <c r="R120" s="88" t="e">
        <f t="shared" si="37"/>
        <v>#DIV/0!</v>
      </c>
      <c r="S120" s="88" t="e">
        <f t="shared" si="37"/>
        <v>#DIV/0!</v>
      </c>
      <c r="T120" s="88" t="e">
        <f t="shared" si="37"/>
        <v>#DIV/0!</v>
      </c>
      <c r="U120" s="88" t="e">
        <f t="shared" si="37"/>
        <v>#DIV/0!</v>
      </c>
      <c r="V120" s="88" t="e">
        <f t="shared" si="37"/>
        <v>#DIV/0!</v>
      </c>
      <c r="W120" s="88" t="e">
        <f t="shared" si="37"/>
        <v>#DIV/0!</v>
      </c>
      <c r="X120" s="88" t="e">
        <f t="shared" si="37"/>
        <v>#DIV/0!</v>
      </c>
      <c r="Y120" s="88" t="e">
        <f t="shared" si="37"/>
        <v>#DIV/0!</v>
      </c>
      <c r="Z120" s="88" t="e">
        <f t="shared" si="37"/>
        <v>#DIV/0!</v>
      </c>
    </row>
    <row r="121" spans="1:26" s="12" customFormat="1" ht="30" hidden="1" customHeight="1" x14ac:dyDescent="0.2">
      <c r="A121" s="11" t="s">
        <v>92</v>
      </c>
      <c r="B121" s="26">
        <v>339356</v>
      </c>
      <c r="C121" s="26">
        <f t="shared" si="36"/>
        <v>581715.6100000001</v>
      </c>
      <c r="D121" s="15">
        <f t="shared" si="33"/>
        <v>1.714175114039534</v>
      </c>
      <c r="E121" s="15"/>
      <c r="F121" s="10">
        <v>64100</v>
      </c>
      <c r="G121" s="10">
        <v>17874</v>
      </c>
      <c r="H121" s="10">
        <v>17429</v>
      </c>
      <c r="I121" s="10">
        <v>33802</v>
      </c>
      <c r="J121" s="10">
        <v>16132.91</v>
      </c>
      <c r="K121" s="10">
        <v>46034</v>
      </c>
      <c r="L121" s="10">
        <v>26210</v>
      </c>
      <c r="M121" s="10">
        <v>19950</v>
      </c>
      <c r="N121" s="10">
        <v>32161</v>
      </c>
      <c r="O121" s="10">
        <v>7960</v>
      </c>
      <c r="P121" s="10">
        <v>16666.5</v>
      </c>
      <c r="Q121" s="10">
        <v>24642</v>
      </c>
      <c r="R121" s="10">
        <v>37593</v>
      </c>
      <c r="S121" s="10">
        <v>36865</v>
      </c>
      <c r="T121" s="10">
        <v>43192.2</v>
      </c>
      <c r="U121" s="10">
        <v>22965</v>
      </c>
      <c r="V121" s="10">
        <v>21172</v>
      </c>
      <c r="W121" s="10">
        <v>9150</v>
      </c>
      <c r="X121" s="10">
        <v>26720</v>
      </c>
      <c r="Y121" s="10">
        <v>43877</v>
      </c>
      <c r="Z121" s="10">
        <v>17220</v>
      </c>
    </row>
    <row r="122" spans="1:26" s="12" customFormat="1" ht="30" hidden="1" customHeight="1" x14ac:dyDescent="0.2">
      <c r="A122" s="11" t="s">
        <v>93</v>
      </c>
      <c r="B122" s="26">
        <v>19109</v>
      </c>
      <c r="C122" s="26">
        <f t="shared" si="36"/>
        <v>32792</v>
      </c>
      <c r="D122" s="15">
        <f t="shared" si="33"/>
        <v>1.7160500287822491</v>
      </c>
      <c r="E122" s="15"/>
      <c r="F122" s="10">
        <v>730</v>
      </c>
      <c r="G122" s="10">
        <v>1464</v>
      </c>
      <c r="H122" s="10">
        <v>270</v>
      </c>
      <c r="I122" s="10">
        <v>1899</v>
      </c>
      <c r="J122" s="10">
        <v>671</v>
      </c>
      <c r="K122" s="10">
        <v>4556</v>
      </c>
      <c r="L122" s="10">
        <v>3142</v>
      </c>
      <c r="M122" s="10">
        <v>1738</v>
      </c>
      <c r="N122" s="10">
        <v>30</v>
      </c>
      <c r="O122" s="10">
        <v>240</v>
      </c>
      <c r="P122" s="10">
        <v>2947</v>
      </c>
      <c r="Q122" s="10">
        <v>774</v>
      </c>
      <c r="R122" s="10">
        <v>215</v>
      </c>
      <c r="S122" s="10">
        <v>815</v>
      </c>
      <c r="T122" s="10">
        <v>1168</v>
      </c>
      <c r="U122" s="10">
        <v>300</v>
      </c>
      <c r="V122" s="10"/>
      <c r="W122" s="10">
        <v>500</v>
      </c>
      <c r="X122" s="10">
        <v>3840</v>
      </c>
      <c r="Y122" s="10">
        <v>4273</v>
      </c>
      <c r="Z122" s="10">
        <v>3220</v>
      </c>
    </row>
    <row r="123" spans="1:26" s="12" customFormat="1" ht="31.15" hidden="1" customHeight="1" x14ac:dyDescent="0.2">
      <c r="A123" s="11" t="s">
        <v>94</v>
      </c>
      <c r="B123" s="26">
        <v>179619</v>
      </c>
      <c r="C123" s="26">
        <f t="shared" si="36"/>
        <v>303410.90000000002</v>
      </c>
      <c r="D123" s="15">
        <f t="shared" si="33"/>
        <v>1.6891915665937347</v>
      </c>
      <c r="E123" s="15"/>
      <c r="F123" s="10">
        <v>3548</v>
      </c>
      <c r="G123" s="10">
        <v>8959</v>
      </c>
      <c r="H123" s="10">
        <v>18964</v>
      </c>
      <c r="I123" s="10">
        <v>24712</v>
      </c>
      <c r="J123" s="10">
        <v>7554</v>
      </c>
      <c r="K123" s="10">
        <v>26120</v>
      </c>
      <c r="L123" s="10">
        <v>11912</v>
      </c>
      <c r="M123" s="10">
        <v>14534</v>
      </c>
      <c r="N123" s="10">
        <v>14685</v>
      </c>
      <c r="O123" s="10">
        <v>6635</v>
      </c>
      <c r="P123" s="10">
        <v>5642</v>
      </c>
      <c r="Q123" s="10">
        <v>14736</v>
      </c>
      <c r="R123" s="10">
        <v>8755</v>
      </c>
      <c r="S123" s="10">
        <v>19133</v>
      </c>
      <c r="T123" s="10">
        <v>24264.9</v>
      </c>
      <c r="U123" s="10">
        <v>16589</v>
      </c>
      <c r="V123" s="10">
        <v>9437</v>
      </c>
      <c r="W123" s="10">
        <v>5346</v>
      </c>
      <c r="X123" s="10">
        <v>11400</v>
      </c>
      <c r="Y123" s="10">
        <v>33680</v>
      </c>
      <c r="Z123" s="10">
        <v>16805</v>
      </c>
    </row>
    <row r="124" spans="1:26" s="12" customFormat="1" ht="31.15" hidden="1" customHeight="1" x14ac:dyDescent="0.2">
      <c r="A124" s="11" t="s">
        <v>95</v>
      </c>
      <c r="B124" s="88">
        <v>240</v>
      </c>
      <c r="C124" s="26">
        <f t="shared" si="36"/>
        <v>4566.5</v>
      </c>
      <c r="D124" s="15">
        <f t="shared" si="33"/>
        <v>19.027083333333334</v>
      </c>
      <c r="E124" s="15"/>
      <c r="F124" s="24">
        <v>3310</v>
      </c>
      <c r="G124" s="24"/>
      <c r="H124" s="88">
        <v>460</v>
      </c>
      <c r="I124" s="88">
        <v>68.5</v>
      </c>
      <c r="J124" s="88">
        <v>265</v>
      </c>
      <c r="K124" s="88"/>
      <c r="L124" s="88"/>
      <c r="M124" s="88"/>
      <c r="N124" s="88"/>
      <c r="O124" s="88"/>
      <c r="P124" s="88"/>
      <c r="Q124" s="88"/>
      <c r="R124" s="88"/>
      <c r="S124" s="88">
        <v>16</v>
      </c>
      <c r="T124" s="88"/>
      <c r="U124" s="88"/>
      <c r="V124" s="88"/>
      <c r="W124" s="88"/>
      <c r="X124" s="88"/>
      <c r="Y124" s="88">
        <v>447</v>
      </c>
      <c r="Z124" s="88"/>
    </row>
    <row r="125" spans="1:26" s="12" customFormat="1" ht="31.15" hidden="1" customHeight="1" x14ac:dyDescent="0.2">
      <c r="A125" s="11" t="s">
        <v>209</v>
      </c>
      <c r="B125" s="88">
        <v>11367</v>
      </c>
      <c r="C125" s="26">
        <f>SUM(F125:Z125)</f>
        <v>6150</v>
      </c>
      <c r="D125" s="15">
        <f t="shared" si="33"/>
        <v>0.54103985220374773</v>
      </c>
      <c r="E125" s="15"/>
      <c r="F125" s="102"/>
      <c r="G125" s="102"/>
      <c r="H125" s="88">
        <v>915</v>
      </c>
      <c r="I125" s="88">
        <v>2300</v>
      </c>
      <c r="J125" s="88"/>
      <c r="K125" s="88"/>
      <c r="L125" s="88"/>
      <c r="M125" s="88"/>
      <c r="N125" s="88">
        <v>660</v>
      </c>
      <c r="O125" s="88"/>
      <c r="P125" s="88"/>
      <c r="Q125" s="88"/>
      <c r="R125" s="88"/>
      <c r="S125" s="88"/>
      <c r="T125" s="88">
        <v>310</v>
      </c>
      <c r="U125" s="88">
        <v>1665</v>
      </c>
      <c r="V125" s="88"/>
      <c r="W125" s="88"/>
      <c r="X125" s="88"/>
      <c r="Y125" s="88">
        <v>300</v>
      </c>
      <c r="Z125" s="88"/>
    </row>
    <row r="126" spans="1:26" s="12" customFormat="1" ht="31.15" hidden="1" customHeight="1" x14ac:dyDescent="0.2">
      <c r="A126" s="31" t="s">
        <v>98</v>
      </c>
      <c r="B126" s="49">
        <f>B119/B111*10</f>
        <v>19.531999288569118</v>
      </c>
      <c r="C126" s="49">
        <f>C119/C111*10</f>
        <v>34.057614616204049</v>
      </c>
      <c r="D126" s="15">
        <f t="shared" si="33"/>
        <v>1.7436829744375366</v>
      </c>
      <c r="E126" s="15"/>
      <c r="F126" s="99">
        <f t="shared" ref="F126:H126" si="38">F119/F111*10</f>
        <v>48.629786144192593</v>
      </c>
      <c r="G126" s="99">
        <f t="shared" si="38"/>
        <v>30</v>
      </c>
      <c r="H126" s="99">
        <f t="shared" si="38"/>
        <v>35.006734762599621</v>
      </c>
      <c r="I126" s="99">
        <f t="shared" ref="I126:K126" si="39">I119/I111*10</f>
        <v>33.80750925436277</v>
      </c>
      <c r="J126" s="99">
        <f t="shared" si="39"/>
        <v>30.394875026254986</v>
      </c>
      <c r="K126" s="99">
        <f t="shared" si="39"/>
        <v>35.919943196946839</v>
      </c>
      <c r="L126" s="99">
        <f t="shared" ref="L126" si="40">L119/L111*10</f>
        <v>35.371513353115731</v>
      </c>
      <c r="M126" s="99">
        <f>M119/M111*10</f>
        <v>30.673740446686949</v>
      </c>
      <c r="N126" s="99">
        <f t="shared" ref="N126:T126" si="41">N119/N111*10</f>
        <v>34.044855400354123</v>
      </c>
      <c r="O126" s="99">
        <f t="shared" si="41"/>
        <v>29.295629820051413</v>
      </c>
      <c r="P126" s="99">
        <f t="shared" si="41"/>
        <v>30.736516987407935</v>
      </c>
      <c r="Q126" s="99">
        <f t="shared" si="41"/>
        <v>29.472064235530276</v>
      </c>
      <c r="R126" s="99">
        <f t="shared" si="41"/>
        <v>30.483910139647847</v>
      </c>
      <c r="S126" s="99">
        <f t="shared" si="41"/>
        <v>33.568933395435494</v>
      </c>
      <c r="T126" s="99">
        <f t="shared" si="41"/>
        <v>39.222426968727987</v>
      </c>
      <c r="U126" s="99">
        <f t="shared" ref="U126" si="42">U119/U111*10</f>
        <v>31.45965015434367</v>
      </c>
      <c r="V126" s="99">
        <f t="shared" ref="V126:Z126" si="43">V119/V111*10</f>
        <v>32.657032755298651</v>
      </c>
      <c r="W126" s="99">
        <f t="shared" si="43"/>
        <v>29.708262751741014</v>
      </c>
      <c r="X126" s="99">
        <f t="shared" si="43"/>
        <v>30.078979737165792</v>
      </c>
      <c r="Y126" s="99">
        <f>Y119/Y111*10</f>
        <v>38.391209168562476</v>
      </c>
      <c r="Z126" s="99">
        <f t="shared" si="43"/>
        <v>30.198716945704899</v>
      </c>
    </row>
    <row r="127" spans="1:26" s="12" customFormat="1" ht="30" hidden="1" customHeight="1" x14ac:dyDescent="0.2">
      <c r="A127" s="11" t="s">
        <v>92</v>
      </c>
      <c r="B127" s="50">
        <f t="shared" ref="B127:C129" si="44">B121/B113*10</f>
        <v>20.248575434828009</v>
      </c>
      <c r="C127" s="50">
        <f t="shared" si="44"/>
        <v>34.702771016775245</v>
      </c>
      <c r="D127" s="15">
        <f t="shared" si="33"/>
        <v>1.7138376538373998</v>
      </c>
      <c r="E127" s="15"/>
      <c r="F127" s="100">
        <f>F121/F113*10</f>
        <v>48.774920103485009</v>
      </c>
      <c r="G127" s="100">
        <f>G121/G113*10</f>
        <v>30</v>
      </c>
      <c r="H127" s="100">
        <f t="shared" ref="H127" si="45">H121/H113*10</f>
        <v>21.182547399124939</v>
      </c>
      <c r="I127" s="100">
        <f t="shared" ref="I127:K127" si="46">I121/I113*10</f>
        <v>34.243744301489215</v>
      </c>
      <c r="J127" s="100">
        <f t="shared" si="46"/>
        <v>31.350388651379713</v>
      </c>
      <c r="K127" s="100">
        <f t="shared" si="46"/>
        <v>35.599721599257599</v>
      </c>
      <c r="L127" s="100">
        <f>L121/L113*10</f>
        <v>37.219539903436527</v>
      </c>
      <c r="M127" s="100">
        <f>M121/M113*10</f>
        <v>30.959031657355677</v>
      </c>
      <c r="N127" s="100">
        <f t="shared" ref="N127:O127" si="47">N121/N113*10</f>
        <v>34.36738619363112</v>
      </c>
      <c r="O127" s="100">
        <f t="shared" si="47"/>
        <v>28.955983994179704</v>
      </c>
      <c r="P127" s="100">
        <f t="shared" ref="P127:Z127" si="48">P121/P113*10</f>
        <v>34.034102511741878</v>
      </c>
      <c r="Q127" s="100">
        <f t="shared" si="48"/>
        <v>31.070482915143106</v>
      </c>
      <c r="R127" s="100">
        <f t="shared" si="48"/>
        <v>34.067059356592665</v>
      </c>
      <c r="S127" s="100">
        <f t="shared" si="48"/>
        <v>35.687318489835434</v>
      </c>
      <c r="T127" s="100">
        <f t="shared" si="48"/>
        <v>40.415645176382512</v>
      </c>
      <c r="U127" s="100">
        <f t="shared" si="48"/>
        <v>32.172877556738584</v>
      </c>
      <c r="V127" s="100">
        <f t="shared" si="48"/>
        <v>33.585025380710661</v>
      </c>
      <c r="W127" s="100">
        <f t="shared" si="48"/>
        <v>27.143280925541383</v>
      </c>
      <c r="X127" s="100">
        <f t="shared" si="48"/>
        <v>33.555192766545268</v>
      </c>
      <c r="Y127" s="98">
        <f t="shared" si="48"/>
        <v>39.161906461977864</v>
      </c>
      <c r="Z127" s="100">
        <f t="shared" si="48"/>
        <v>29.191388370910325</v>
      </c>
    </row>
    <row r="128" spans="1:26" s="12" customFormat="1" ht="30" hidden="1" customHeight="1" x14ac:dyDescent="0.2">
      <c r="A128" s="11" t="s">
        <v>93</v>
      </c>
      <c r="B128" s="50">
        <f t="shared" si="44"/>
        <v>19.234021137393057</v>
      </c>
      <c r="C128" s="50">
        <f t="shared" si="44"/>
        <v>30.863058823529414</v>
      </c>
      <c r="D128" s="15">
        <f t="shared" si="33"/>
        <v>1.604607721030743</v>
      </c>
      <c r="E128" s="15"/>
      <c r="F128" s="98">
        <f>F122/F114*10</f>
        <v>30.416666666666664</v>
      </c>
      <c r="G128" s="98">
        <f t="shared" ref="G128" si="49">G122/G114*10</f>
        <v>30</v>
      </c>
      <c r="H128" s="98">
        <f>H122/H114*10</f>
        <v>32.53012048192771</v>
      </c>
      <c r="I128" s="98">
        <f>I122/I114*10</f>
        <v>34.590163934426229</v>
      </c>
      <c r="J128" s="98">
        <f>J122/J114*10</f>
        <v>25.225563909774436</v>
      </c>
      <c r="K128" s="98">
        <f>K122/K114*10</f>
        <v>34</v>
      </c>
      <c r="L128" s="98">
        <f>L122/L114*10</f>
        <v>29.753787878787882</v>
      </c>
      <c r="M128" s="98">
        <f>M122/M114*10</f>
        <v>25.446559297218158</v>
      </c>
      <c r="N128" s="98">
        <f t="shared" ref="N128:U128" si="50">N122/N114*10</f>
        <v>15</v>
      </c>
      <c r="O128" s="98">
        <f t="shared" si="50"/>
        <v>27.906976744186046</v>
      </c>
      <c r="P128" s="98">
        <f t="shared" si="50"/>
        <v>28.751219512195121</v>
      </c>
      <c r="Q128" s="98">
        <f t="shared" si="50"/>
        <v>30</v>
      </c>
      <c r="R128" s="98">
        <f t="shared" si="50"/>
        <v>23.888888888888889</v>
      </c>
      <c r="S128" s="98">
        <f t="shared" si="50"/>
        <v>22.027027027027025</v>
      </c>
      <c r="T128" s="98">
        <f t="shared" si="50"/>
        <v>23.313373253493012</v>
      </c>
      <c r="U128" s="98">
        <f t="shared" si="50"/>
        <v>50</v>
      </c>
      <c r="V128" s="98"/>
      <c r="W128" s="98">
        <f>W122/W114*10</f>
        <v>16.666666666666668</v>
      </c>
      <c r="X128" s="98">
        <f>X122/X114*10</f>
        <v>39.587628865979383</v>
      </c>
      <c r="Y128" s="98">
        <f>Y122/Y114*10</f>
        <v>32.945258288357749</v>
      </c>
      <c r="Z128" s="98">
        <f>Z122/Z114*10</f>
        <v>34.146341463414636</v>
      </c>
    </row>
    <row r="129" spans="1:27" s="12" customFormat="1" ht="30" hidden="1" customHeight="1" x14ac:dyDescent="0.2">
      <c r="A129" s="11" t="s">
        <v>94</v>
      </c>
      <c r="B129" s="50">
        <f t="shared" si="44"/>
        <v>18.94015922391522</v>
      </c>
      <c r="C129" s="50">
        <f t="shared" si="44"/>
        <v>32.571312939600311</v>
      </c>
      <c r="D129" s="15">
        <f t="shared" si="33"/>
        <v>1.7196958354221967</v>
      </c>
      <c r="E129" s="15"/>
      <c r="F129" s="98">
        <f t="shared" ref="F129:Z129" si="51">F123/F115*10</f>
        <v>43.006060606060608</v>
      </c>
      <c r="G129" s="98">
        <f t="shared" ref="G129" si="52">G123/G115*10</f>
        <v>31</v>
      </c>
      <c r="H129" s="98">
        <f t="shared" si="51"/>
        <v>28.930587337909994</v>
      </c>
      <c r="I129" s="98">
        <f t="shared" si="51"/>
        <v>33.764175433802428</v>
      </c>
      <c r="J129" s="98">
        <f t="shared" si="51"/>
        <v>29.222437137330751</v>
      </c>
      <c r="K129" s="98">
        <f t="shared" si="51"/>
        <v>37.399770904925546</v>
      </c>
      <c r="L129" s="98">
        <f t="shared" si="51"/>
        <v>36.15174506828528</v>
      </c>
      <c r="M129" s="98">
        <f t="shared" si="51"/>
        <v>30.825026511134674</v>
      </c>
      <c r="N129" s="98">
        <f t="shared" si="51"/>
        <v>32.962962962962962</v>
      </c>
      <c r="O129" s="98">
        <f t="shared" si="51"/>
        <v>28.515557847687809</v>
      </c>
      <c r="P129" s="98">
        <f t="shared" si="51"/>
        <v>34.423428920073214</v>
      </c>
      <c r="Q129" s="98">
        <f t="shared" si="51"/>
        <v>27.746187158727167</v>
      </c>
      <c r="R129" s="98">
        <f t="shared" si="51"/>
        <v>25.435793143521209</v>
      </c>
      <c r="S129" s="98">
        <f t="shared" si="51"/>
        <v>31.100455136540962</v>
      </c>
      <c r="T129" s="98">
        <f t="shared" si="51"/>
        <v>39.314484769928711</v>
      </c>
      <c r="U129" s="98">
        <f t="shared" si="51"/>
        <v>31.755359877488516</v>
      </c>
      <c r="V129" s="98">
        <f t="shared" si="51"/>
        <v>29.49984370115661</v>
      </c>
      <c r="W129" s="98">
        <f t="shared" si="51"/>
        <v>30.271800679501698</v>
      </c>
      <c r="X129" s="98">
        <f t="shared" si="51"/>
        <v>25.997719498289623</v>
      </c>
      <c r="Y129" s="98">
        <f t="shared" si="51"/>
        <v>40.033281825745874</v>
      </c>
      <c r="Z129" s="98">
        <f t="shared" si="51"/>
        <v>30.554545454545455</v>
      </c>
    </row>
    <row r="130" spans="1:27" s="12" customFormat="1" ht="30" hidden="1" customHeight="1" x14ac:dyDescent="0.2">
      <c r="A130" s="11" t="s">
        <v>95</v>
      </c>
      <c r="B130" s="50">
        <f>B124/B116*10</f>
        <v>15.584415584415584</v>
      </c>
      <c r="C130" s="50">
        <f>C124/C116*10</f>
        <v>39.882096069869</v>
      </c>
      <c r="D130" s="15">
        <f t="shared" si="33"/>
        <v>2.5591011644832609</v>
      </c>
      <c r="E130" s="15"/>
      <c r="F130" s="98">
        <f>F124/F116*10</f>
        <v>99.3993993993994</v>
      </c>
      <c r="G130" s="50"/>
      <c r="H130" s="88">
        <f t="shared" ref="H130" si="53">H124/H116*10</f>
        <v>14.024390243902438</v>
      </c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98">
        <f t="shared" ref="S130" si="54">S124/S116*10</f>
        <v>10</v>
      </c>
      <c r="T130" s="98"/>
      <c r="U130" s="98"/>
      <c r="V130" s="98"/>
      <c r="W130" s="98"/>
      <c r="X130" s="98"/>
      <c r="Y130" s="98">
        <f>Y124/Y116*10</f>
        <v>18.625</v>
      </c>
      <c r="Z130" s="88"/>
    </row>
    <row r="131" spans="1:27" s="12" customFormat="1" ht="30" hidden="1" customHeight="1" x14ac:dyDescent="0.2">
      <c r="A131" s="11" t="s">
        <v>208</v>
      </c>
      <c r="B131" s="50">
        <f>B125/B118*10</f>
        <v>83.09210526315789</v>
      </c>
      <c r="C131" s="50">
        <f>C125/C118*10</f>
        <v>60.117302052785924</v>
      </c>
      <c r="D131" s="15">
        <f t="shared" si="33"/>
        <v>0.72350197244841341</v>
      </c>
      <c r="E131" s="15"/>
      <c r="F131" s="50"/>
      <c r="G131" s="50"/>
      <c r="H131" s="88">
        <f>H125/H118*10</f>
        <v>46.923076923076927</v>
      </c>
      <c r="I131" s="88">
        <f t="shared" ref="I131" si="55">I125/I118*10</f>
        <v>57.5</v>
      </c>
      <c r="J131" s="88"/>
      <c r="K131" s="88"/>
      <c r="L131" s="88"/>
      <c r="M131" s="88"/>
      <c r="N131" s="88">
        <f>N125/N118*10</f>
        <v>66</v>
      </c>
      <c r="O131" s="88"/>
      <c r="P131" s="88"/>
      <c r="Q131" s="88"/>
      <c r="R131" s="88"/>
      <c r="S131" s="88"/>
      <c r="T131" s="88">
        <f t="shared" ref="T131:Y131" si="56">T125/T118*10</f>
        <v>45.588235294117645</v>
      </c>
      <c r="U131" s="88">
        <f t="shared" si="56"/>
        <v>79.285714285714292</v>
      </c>
      <c r="V131" s="88"/>
      <c r="W131" s="88"/>
      <c r="X131" s="88"/>
      <c r="Y131" s="88">
        <f t="shared" si="56"/>
        <v>60</v>
      </c>
      <c r="Z131" s="88"/>
    </row>
    <row r="132" spans="1:27" s="12" customFormat="1" ht="30" hidden="1" customHeight="1" x14ac:dyDescent="0.2">
      <c r="A132" s="51" t="s">
        <v>146</v>
      </c>
      <c r="B132" s="55"/>
      <c r="C132" s="52">
        <f>SUM(F132:Z132)</f>
        <v>288582</v>
      </c>
      <c r="D132" s="15" t="e">
        <f t="shared" si="33"/>
        <v>#DIV/0!</v>
      </c>
      <c r="E132" s="15"/>
      <c r="F132" s="88">
        <v>15300</v>
      </c>
      <c r="G132" s="88">
        <v>9690</v>
      </c>
      <c r="H132" s="88">
        <v>16886</v>
      </c>
      <c r="I132" s="88">
        <v>17874</v>
      </c>
      <c r="J132" s="88">
        <v>8746</v>
      </c>
      <c r="K132" s="88">
        <v>22183</v>
      </c>
      <c r="L132" s="88">
        <v>13065</v>
      </c>
      <c r="M132" s="88">
        <v>12269</v>
      </c>
      <c r="N132" s="88">
        <v>14738</v>
      </c>
      <c r="O132" s="88">
        <v>5646</v>
      </c>
      <c r="P132" s="88">
        <v>7708</v>
      </c>
      <c r="Q132" s="88">
        <v>14783</v>
      </c>
      <c r="R132" s="88">
        <v>16172</v>
      </c>
      <c r="S132" s="88">
        <v>16789</v>
      </c>
      <c r="T132" s="88">
        <v>18191</v>
      </c>
      <c r="U132" s="88">
        <v>12646</v>
      </c>
      <c r="V132" s="88">
        <v>10285</v>
      </c>
      <c r="W132" s="88">
        <v>5148</v>
      </c>
      <c r="X132" s="88">
        <v>14824</v>
      </c>
      <c r="Y132" s="88">
        <v>22979</v>
      </c>
      <c r="Z132" s="88">
        <v>12660</v>
      </c>
    </row>
    <row r="133" spans="1:27" s="12" customFormat="1" ht="30" hidden="1" customHeight="1" x14ac:dyDescent="0.2">
      <c r="A133" s="51" t="s">
        <v>99</v>
      </c>
      <c r="B133" s="52">
        <v>2193</v>
      </c>
      <c r="C133" s="52">
        <f>SUM(F133:Z133)</f>
        <v>4968</v>
      </c>
      <c r="D133" s="15">
        <f t="shared" si="33"/>
        <v>2.265389876880985</v>
      </c>
      <c r="E133" s="15"/>
      <c r="F133" s="47">
        <f t="shared" ref="F133:Z133" si="57">(F111-F132)/2</f>
        <v>159</v>
      </c>
      <c r="G133" s="47">
        <f t="shared" si="57"/>
        <v>50</v>
      </c>
      <c r="H133" s="47">
        <f t="shared" si="57"/>
        <v>466</v>
      </c>
      <c r="I133" s="47">
        <f t="shared" si="57"/>
        <v>518</v>
      </c>
      <c r="J133" s="47">
        <f t="shared" si="57"/>
        <v>388</v>
      </c>
      <c r="K133" s="47">
        <f t="shared" si="57"/>
        <v>175.5</v>
      </c>
      <c r="L133" s="47">
        <f t="shared" si="57"/>
        <v>207.5</v>
      </c>
      <c r="M133" s="47">
        <f t="shared" si="57"/>
        <v>604</v>
      </c>
      <c r="N133" s="47">
        <f t="shared" si="57"/>
        <v>255.5</v>
      </c>
      <c r="O133" s="47">
        <f t="shared" si="57"/>
        <v>94.5</v>
      </c>
      <c r="P133" s="47">
        <f t="shared" si="57"/>
        <v>355</v>
      </c>
      <c r="Q133" s="47">
        <f t="shared" si="57"/>
        <v>81</v>
      </c>
      <c r="R133" s="47">
        <f t="shared" si="57"/>
        <v>149</v>
      </c>
      <c r="S133" s="47">
        <f t="shared" si="57"/>
        <v>193.5</v>
      </c>
      <c r="T133" s="47">
        <f t="shared" si="57"/>
        <v>130</v>
      </c>
      <c r="U133" s="47">
        <f t="shared" si="57"/>
        <v>480</v>
      </c>
      <c r="V133" s="47">
        <f t="shared" si="57"/>
        <v>47.5</v>
      </c>
      <c r="W133" s="47">
        <f t="shared" si="57"/>
        <v>82.5</v>
      </c>
      <c r="X133" s="47">
        <f t="shared" si="57"/>
        <v>311.5</v>
      </c>
      <c r="Y133" s="47">
        <f t="shared" si="57"/>
        <v>159</v>
      </c>
      <c r="Z133" s="47">
        <f t="shared" si="57"/>
        <v>61</v>
      </c>
    </row>
    <row r="134" spans="1:27" s="12" customFormat="1" ht="30" hidden="1" customHeight="1" x14ac:dyDescent="0.2">
      <c r="A134" s="31" t="s">
        <v>100</v>
      </c>
      <c r="B134" s="27">
        <v>81</v>
      </c>
      <c r="C134" s="27">
        <f>SUM(F134:Z134)</f>
        <v>317</v>
      </c>
      <c r="D134" s="15">
        <f t="shared" si="33"/>
        <v>3.9135802469135803</v>
      </c>
      <c r="E134" s="15"/>
      <c r="F134" s="24">
        <v>48</v>
      </c>
      <c r="G134" s="24">
        <v>11</v>
      </c>
      <c r="H134" s="88">
        <v>10</v>
      </c>
      <c r="I134" s="88">
        <v>20</v>
      </c>
      <c r="J134" s="88">
        <v>28</v>
      </c>
      <c r="K134" s="88">
        <v>15</v>
      </c>
      <c r="L134" s="88">
        <v>3</v>
      </c>
      <c r="M134" s="88">
        <v>10</v>
      </c>
      <c r="N134" s="88">
        <v>4</v>
      </c>
      <c r="O134" s="88">
        <v>4</v>
      </c>
      <c r="P134" s="88">
        <v>8</v>
      </c>
      <c r="Q134" s="88">
        <v>6</v>
      </c>
      <c r="R134" s="88">
        <v>22</v>
      </c>
      <c r="S134" s="88">
        <v>20</v>
      </c>
      <c r="T134" s="88">
        <v>3</v>
      </c>
      <c r="U134" s="88">
        <v>1</v>
      </c>
      <c r="V134" s="88">
        <v>2</v>
      </c>
      <c r="W134" s="88">
        <v>9</v>
      </c>
      <c r="X134" s="88">
        <v>26</v>
      </c>
      <c r="Y134" s="88">
        <v>45</v>
      </c>
      <c r="Z134" s="88">
        <v>22</v>
      </c>
    </row>
    <row r="135" spans="1:27" s="12" customFormat="1" ht="30" hidden="1" customHeight="1" x14ac:dyDescent="0.2">
      <c r="A135" s="31" t="s">
        <v>101</v>
      </c>
      <c r="B135" s="50"/>
      <c r="C135" s="27">
        <f t="shared" ref="C135" si="58">SUM(F135:Z135)</f>
        <v>0</v>
      </c>
      <c r="D135" s="15" t="e">
        <f t="shared" si="33"/>
        <v>#DIV/0!</v>
      </c>
      <c r="E135" s="15"/>
      <c r="F135" s="50"/>
      <c r="G135" s="50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7" s="12" customFormat="1" ht="30" hidden="1" customHeight="1" x14ac:dyDescent="0.2">
      <c r="A136" s="11" t="s">
        <v>102</v>
      </c>
      <c r="B136" s="27">
        <v>4863</v>
      </c>
      <c r="C136" s="27">
        <f>SUM(F136:Z136)</f>
        <v>5700</v>
      </c>
      <c r="D136" s="15">
        <f t="shared" si="33"/>
        <v>1.1721159777914867</v>
      </c>
      <c r="E136" s="15"/>
      <c r="F136" s="47">
        <v>157</v>
      </c>
      <c r="G136" s="47">
        <v>162</v>
      </c>
      <c r="H136" s="47">
        <v>803</v>
      </c>
      <c r="I136" s="47">
        <v>367</v>
      </c>
      <c r="J136" s="47">
        <v>10</v>
      </c>
      <c r="K136" s="47">
        <v>144</v>
      </c>
      <c r="L136" s="47">
        <v>608</v>
      </c>
      <c r="M136" s="47">
        <v>739</v>
      </c>
      <c r="N136" s="47">
        <v>243</v>
      </c>
      <c r="O136" s="47">
        <v>30</v>
      </c>
      <c r="P136" s="47">
        <v>280</v>
      </c>
      <c r="Q136" s="47">
        <v>339</v>
      </c>
      <c r="R136" s="47">
        <v>12</v>
      </c>
      <c r="S136" s="47">
        <v>679</v>
      </c>
      <c r="T136" s="47">
        <v>189</v>
      </c>
      <c r="U136" s="47">
        <v>59</v>
      </c>
      <c r="V136" s="47">
        <v>115</v>
      </c>
      <c r="W136" s="47">
        <v>30</v>
      </c>
      <c r="X136" s="47">
        <v>351</v>
      </c>
      <c r="Y136" s="47">
        <v>383</v>
      </c>
      <c r="Z136" s="47"/>
    </row>
    <row r="137" spans="1:27" s="12" customFormat="1" ht="27" hidden="1" customHeight="1" x14ac:dyDescent="0.2">
      <c r="A137" s="13" t="s">
        <v>103</v>
      </c>
      <c r="B137" s="23"/>
      <c r="C137" s="27">
        <f>SUM(F137:Z137)</f>
        <v>629.5</v>
      </c>
      <c r="D137" s="15"/>
      <c r="E137" s="15"/>
      <c r="F137" s="47"/>
      <c r="G137" s="47">
        <v>108</v>
      </c>
      <c r="H137" s="88">
        <v>21</v>
      </c>
      <c r="I137" s="88">
        <v>34</v>
      </c>
      <c r="J137" s="88"/>
      <c r="K137" s="88"/>
      <c r="L137" s="88">
        <v>98</v>
      </c>
      <c r="M137" s="88"/>
      <c r="N137" s="88">
        <v>26</v>
      </c>
      <c r="O137" s="88"/>
      <c r="P137" s="88">
        <v>86</v>
      </c>
      <c r="Q137" s="88">
        <v>107</v>
      </c>
      <c r="R137" s="88"/>
      <c r="S137" s="88"/>
      <c r="T137" s="88">
        <v>35</v>
      </c>
      <c r="U137" s="88">
        <f>9+4</f>
        <v>13</v>
      </c>
      <c r="V137" s="88"/>
      <c r="W137" s="88">
        <v>6.5</v>
      </c>
      <c r="X137" s="88">
        <f>52+43</f>
        <v>95</v>
      </c>
      <c r="Y137" s="88"/>
      <c r="Z137" s="88"/>
    </row>
    <row r="138" spans="1:27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>C138/B138</f>
        <v>1.0360645688598284</v>
      </c>
      <c r="E138" s="15"/>
      <c r="F138" s="47">
        <v>158</v>
      </c>
      <c r="G138" s="47">
        <f t="shared" ref="G138:Z138" si="59">G136-G137</f>
        <v>54</v>
      </c>
      <c r="H138" s="47">
        <f t="shared" si="59"/>
        <v>782</v>
      </c>
      <c r="I138" s="47">
        <f>377-I137</f>
        <v>343</v>
      </c>
      <c r="J138" s="47">
        <f t="shared" si="59"/>
        <v>10</v>
      </c>
      <c r="K138" s="47">
        <f t="shared" si="59"/>
        <v>144</v>
      </c>
      <c r="L138" s="47">
        <v>604.5</v>
      </c>
      <c r="M138" s="47">
        <f t="shared" si="59"/>
        <v>739</v>
      </c>
      <c r="N138" s="47">
        <f t="shared" si="59"/>
        <v>217</v>
      </c>
      <c r="O138" s="47">
        <f t="shared" si="59"/>
        <v>30</v>
      </c>
      <c r="P138" s="47">
        <v>194</v>
      </c>
      <c r="Q138" s="47">
        <f t="shared" si="59"/>
        <v>232</v>
      </c>
      <c r="R138" s="47">
        <v>14</v>
      </c>
      <c r="S138" s="47">
        <f t="shared" si="59"/>
        <v>679</v>
      </c>
      <c r="T138" s="47">
        <f t="shared" si="59"/>
        <v>154</v>
      </c>
      <c r="U138" s="47">
        <f>U136-U137</f>
        <v>46</v>
      </c>
      <c r="V138" s="47">
        <f t="shared" si="59"/>
        <v>115</v>
      </c>
      <c r="W138" s="47">
        <f>W136-W137</f>
        <v>23.5</v>
      </c>
      <c r="X138" s="47">
        <f>X136-X137</f>
        <v>256</v>
      </c>
      <c r="Y138" s="47">
        <f t="shared" si="59"/>
        <v>383</v>
      </c>
      <c r="Z138" s="47">
        <f t="shared" si="59"/>
        <v>0</v>
      </c>
      <c r="AA138" s="69"/>
    </row>
    <row r="139" spans="1:27" s="12" customFormat="1" ht="30" hidden="1" customHeight="1" outlineLevel="1" x14ac:dyDescent="0.2">
      <c r="A139" s="51" t="s">
        <v>105</v>
      </c>
      <c r="B139" s="23">
        <v>4894</v>
      </c>
      <c r="C139" s="27">
        <f>SUM(F139:Z139)</f>
        <v>5060</v>
      </c>
      <c r="D139" s="15">
        <f>C139/B139</f>
        <v>1.0339190845933797</v>
      </c>
      <c r="E139" s="15"/>
      <c r="F139" s="88">
        <v>158</v>
      </c>
      <c r="G139" s="88">
        <v>54</v>
      </c>
      <c r="H139" s="88">
        <v>782</v>
      </c>
      <c r="I139" s="88">
        <v>343</v>
      </c>
      <c r="J139" s="88">
        <v>10</v>
      </c>
      <c r="K139" s="88">
        <v>144</v>
      </c>
      <c r="L139" s="88">
        <v>506.5</v>
      </c>
      <c r="M139" s="88">
        <v>739</v>
      </c>
      <c r="N139" s="88">
        <v>217</v>
      </c>
      <c r="O139" s="88">
        <v>30</v>
      </c>
      <c r="P139" s="88">
        <v>194</v>
      </c>
      <c r="Q139" s="88">
        <v>232</v>
      </c>
      <c r="R139" s="88">
        <v>14</v>
      </c>
      <c r="S139" s="88">
        <v>659</v>
      </c>
      <c r="T139" s="88">
        <v>154</v>
      </c>
      <c r="U139" s="88">
        <v>46</v>
      </c>
      <c r="V139" s="88">
        <v>115</v>
      </c>
      <c r="W139" s="88">
        <v>23.5</v>
      </c>
      <c r="X139" s="88">
        <v>256</v>
      </c>
      <c r="Y139" s="88">
        <v>383</v>
      </c>
      <c r="Z139" s="88"/>
    </row>
    <row r="140" spans="1:27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>C140/B140</f>
        <v>0.9979291983039148</v>
      </c>
      <c r="E140" s="15"/>
      <c r="F140" s="34">
        <f>F139/F138</f>
        <v>1</v>
      </c>
      <c r="G140" s="34">
        <f t="shared" ref="G140:Y140" si="60">G139/G138</f>
        <v>1</v>
      </c>
      <c r="H140" s="34">
        <f t="shared" si="60"/>
        <v>1</v>
      </c>
      <c r="I140" s="34">
        <f t="shared" si="60"/>
        <v>1</v>
      </c>
      <c r="J140" s="34">
        <f t="shared" si="60"/>
        <v>1</v>
      </c>
      <c r="K140" s="34">
        <f t="shared" si="60"/>
        <v>1</v>
      </c>
      <c r="L140" s="34">
        <f t="shared" si="60"/>
        <v>0.83788254755996694</v>
      </c>
      <c r="M140" s="34">
        <f t="shared" si="60"/>
        <v>1</v>
      </c>
      <c r="N140" s="34">
        <f t="shared" si="60"/>
        <v>1</v>
      </c>
      <c r="O140" s="34">
        <f t="shared" si="60"/>
        <v>1</v>
      </c>
      <c r="P140" s="34">
        <f t="shared" si="60"/>
        <v>1</v>
      </c>
      <c r="Q140" s="34">
        <f t="shared" si="60"/>
        <v>1</v>
      </c>
      <c r="R140" s="34">
        <f t="shared" si="60"/>
        <v>1</v>
      </c>
      <c r="S140" s="34">
        <f t="shared" si="60"/>
        <v>0.97054491899852724</v>
      </c>
      <c r="T140" s="34">
        <f t="shared" si="60"/>
        <v>1</v>
      </c>
      <c r="U140" s="34">
        <f t="shared" si="60"/>
        <v>1</v>
      </c>
      <c r="V140" s="34">
        <f t="shared" si="60"/>
        <v>1</v>
      </c>
      <c r="W140" s="34">
        <f t="shared" si="60"/>
        <v>1</v>
      </c>
      <c r="X140" s="34">
        <f t="shared" si="60"/>
        <v>1</v>
      </c>
      <c r="Y140" s="34">
        <f t="shared" si="60"/>
        <v>1</v>
      </c>
      <c r="Z140" s="34"/>
    </row>
    <row r="141" spans="1:27" s="12" customFormat="1" ht="27.75" hidden="1" customHeight="1" x14ac:dyDescent="0.2">
      <c r="A141" s="13" t="s">
        <v>96</v>
      </c>
      <c r="B141" s="30">
        <f>B138-B139</f>
        <v>0</v>
      </c>
      <c r="C141" s="30">
        <f>C138-C139</f>
        <v>10.5</v>
      </c>
      <c r="D141" s="15"/>
      <c r="E141" s="15"/>
      <c r="F141" s="30">
        <f>F138-F139</f>
        <v>0</v>
      </c>
      <c r="G141" s="30">
        <f t="shared" ref="G141:Z141" si="61">G138-G139</f>
        <v>0</v>
      </c>
      <c r="H141" s="30">
        <f t="shared" si="61"/>
        <v>0</v>
      </c>
      <c r="I141" s="30">
        <f t="shared" si="61"/>
        <v>0</v>
      </c>
      <c r="J141" s="30">
        <f t="shared" si="61"/>
        <v>0</v>
      </c>
      <c r="K141" s="30">
        <f t="shared" si="61"/>
        <v>0</v>
      </c>
      <c r="L141" s="30">
        <f>L138-L139-L137</f>
        <v>0</v>
      </c>
      <c r="M141" s="30">
        <f t="shared" si="61"/>
        <v>0</v>
      </c>
      <c r="N141" s="30">
        <f t="shared" si="61"/>
        <v>0</v>
      </c>
      <c r="O141" s="30">
        <f t="shared" si="61"/>
        <v>0</v>
      </c>
      <c r="P141" s="30">
        <f>P138-P139</f>
        <v>0</v>
      </c>
      <c r="Q141" s="30">
        <f t="shared" si="61"/>
        <v>0</v>
      </c>
      <c r="R141" s="30">
        <f t="shared" si="61"/>
        <v>0</v>
      </c>
      <c r="S141" s="30">
        <f>S138-S139</f>
        <v>20</v>
      </c>
      <c r="T141" s="30">
        <f t="shared" si="61"/>
        <v>0</v>
      </c>
      <c r="U141" s="30">
        <f>U138-U139</f>
        <v>0</v>
      </c>
      <c r="V141" s="30">
        <f t="shared" si="61"/>
        <v>0</v>
      </c>
      <c r="W141" s="30">
        <f>W138-W139</f>
        <v>0</v>
      </c>
      <c r="X141" s="30">
        <f t="shared" si="61"/>
        <v>0</v>
      </c>
      <c r="Y141" s="30">
        <f t="shared" si="61"/>
        <v>0</v>
      </c>
      <c r="Z141" s="30">
        <f t="shared" si="61"/>
        <v>0</v>
      </c>
      <c r="AA141" s="69"/>
    </row>
    <row r="142" spans="1:27" s="12" customFormat="1" ht="27.75" hidden="1" customHeight="1" x14ac:dyDescent="0.2">
      <c r="A142" s="13" t="s">
        <v>182</v>
      </c>
      <c r="B142" s="88"/>
      <c r="C142" s="26"/>
      <c r="D142" s="16" t="e">
        <f>C142/B142</f>
        <v>#DIV/0!</v>
      </c>
      <c r="E142" s="16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7" s="12" customFormat="1" ht="30" hidden="1" customHeight="1" x14ac:dyDescent="0.2">
      <c r="A143" s="31" t="s">
        <v>106</v>
      </c>
      <c r="B143" s="23">
        <v>95653</v>
      </c>
      <c r="C143" s="27">
        <f>SUM(F143:Z143)</f>
        <v>122635.5</v>
      </c>
      <c r="D143" s="15">
        <f>C143/B143</f>
        <v>1.2820873365184573</v>
      </c>
      <c r="E143" s="15"/>
      <c r="F143" s="88">
        <v>2838</v>
      </c>
      <c r="G143" s="88">
        <v>977</v>
      </c>
      <c r="H143" s="88">
        <v>22137</v>
      </c>
      <c r="I143" s="88">
        <v>8582</v>
      </c>
      <c r="J143" s="88">
        <v>180</v>
      </c>
      <c r="K143" s="88">
        <v>3427</v>
      </c>
      <c r="L143" s="88">
        <v>12032</v>
      </c>
      <c r="M143" s="88">
        <v>20130</v>
      </c>
      <c r="N143" s="88">
        <v>4389</v>
      </c>
      <c r="O143" s="88">
        <v>594</v>
      </c>
      <c r="P143" s="88">
        <v>3291</v>
      </c>
      <c r="Q143" s="88">
        <v>5331</v>
      </c>
      <c r="R143" s="88">
        <v>324</v>
      </c>
      <c r="S143" s="88">
        <v>14498</v>
      </c>
      <c r="T143" s="88">
        <v>3449</v>
      </c>
      <c r="U143" s="88">
        <v>927.5</v>
      </c>
      <c r="V143" s="88">
        <v>2311</v>
      </c>
      <c r="W143" s="88">
        <v>435</v>
      </c>
      <c r="X143" s="88">
        <v>6345</v>
      </c>
      <c r="Y143" s="88">
        <v>10438</v>
      </c>
      <c r="Z143" s="88"/>
    </row>
    <row r="144" spans="1:27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15"/>
      <c r="F144" s="29" t="e">
        <f t="shared" ref="F144:Z144" si="62">F143/F142</f>
        <v>#DIV/0!</v>
      </c>
      <c r="G144" s="29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  <c r="Z144" s="88" t="e">
        <f t="shared" si="62"/>
        <v>#DIV/0!</v>
      </c>
    </row>
    <row r="145" spans="1:27" s="12" customFormat="1" ht="30" hidden="1" customHeight="1" x14ac:dyDescent="0.2">
      <c r="A145" s="31" t="s">
        <v>98</v>
      </c>
      <c r="B145" s="55">
        <f>B143/B139*10</f>
        <v>195.44953003677972</v>
      </c>
      <c r="C145" s="55">
        <f>C143/C139*10</f>
        <v>242.36264822134387</v>
      </c>
      <c r="D145" s="15">
        <f>C145/B145</f>
        <v>1.2400267638184448</v>
      </c>
      <c r="E145" s="15"/>
      <c r="F145" s="99">
        <f t="shared" ref="F145" si="63">F143/F139*10</f>
        <v>179.62025316455697</v>
      </c>
      <c r="G145" s="99">
        <f t="shared" ref="G145:H145" si="64">G143/G139*10</f>
        <v>180.92592592592592</v>
      </c>
      <c r="H145" s="99">
        <f t="shared" si="64"/>
        <v>283.08184143222502</v>
      </c>
      <c r="I145" s="99">
        <f>I143/I139*10</f>
        <v>250.20408163265304</v>
      </c>
      <c r="J145" s="99">
        <f>J143/J139*10</f>
        <v>180</v>
      </c>
      <c r="K145" s="99">
        <f>K143/K139*10</f>
        <v>237.98611111111111</v>
      </c>
      <c r="L145" s="99">
        <f>L143/L139*10</f>
        <v>237.5518262586377</v>
      </c>
      <c r="M145" s="99">
        <f>M143/M139*10</f>
        <v>272.39512855209745</v>
      </c>
      <c r="N145" s="99">
        <f t="shared" ref="N145:S145" si="65">N143/N139*10</f>
        <v>202.25806451612902</v>
      </c>
      <c r="O145" s="99">
        <f t="shared" si="65"/>
        <v>198</v>
      </c>
      <c r="P145" s="99">
        <f t="shared" si="65"/>
        <v>169.63917525773195</v>
      </c>
      <c r="Q145" s="99">
        <f t="shared" si="65"/>
        <v>229.78448275862067</v>
      </c>
      <c r="R145" s="99">
        <f t="shared" si="65"/>
        <v>231.42857142857142</v>
      </c>
      <c r="S145" s="99">
        <f t="shared" si="65"/>
        <v>220</v>
      </c>
      <c r="T145" s="99">
        <f>T143/T139*10</f>
        <v>223.96103896103895</v>
      </c>
      <c r="U145" s="99">
        <f>U143/U139*10</f>
        <v>201.63043478260872</v>
      </c>
      <c r="V145" s="99">
        <f t="shared" ref="V145:W145" si="66">V143/V139*10</f>
        <v>200.95652173913044</v>
      </c>
      <c r="W145" s="99">
        <f t="shared" si="66"/>
        <v>185.10638297872339</v>
      </c>
      <c r="X145" s="99">
        <f>X143/X139*10</f>
        <v>247.8515625</v>
      </c>
      <c r="Y145" s="99">
        <f>Y143/Y139*10</f>
        <v>272.53263707571801</v>
      </c>
      <c r="Z145" s="99"/>
    </row>
    <row r="146" spans="1:27" s="12" customFormat="1" ht="30" hidden="1" customHeight="1" outlineLevel="1" x14ac:dyDescent="0.2">
      <c r="A146" s="11" t="s">
        <v>107</v>
      </c>
      <c r="B146" s="8">
        <v>875</v>
      </c>
      <c r="C146" s="27">
        <f>F146+G146+H146+I146+J146+K146+L146+M146+N146+O146+P146+Q146+R146+S146+T146+U146+V146+W146+X146+Y146+Z146</f>
        <v>961.5</v>
      </c>
      <c r="D146" s="15"/>
      <c r="E146" s="15"/>
      <c r="F146" s="47">
        <v>22</v>
      </c>
      <c r="G146" s="47">
        <v>86</v>
      </c>
      <c r="H146" s="88">
        <v>90</v>
      </c>
      <c r="I146" s="88">
        <v>0.5</v>
      </c>
      <c r="J146" s="88">
        <v>16</v>
      </c>
      <c r="K146" s="88">
        <v>10</v>
      </c>
      <c r="L146" s="88">
        <v>127</v>
      </c>
      <c r="M146" s="88">
        <v>94</v>
      </c>
      <c r="N146" s="88">
        <v>47</v>
      </c>
      <c r="O146" s="88">
        <v>24</v>
      </c>
      <c r="P146" s="88">
        <v>76</v>
      </c>
      <c r="Q146" s="88">
        <v>129</v>
      </c>
      <c r="R146" s="88"/>
      <c r="S146" s="88">
        <v>8</v>
      </c>
      <c r="T146" s="88">
        <v>36</v>
      </c>
      <c r="U146" s="88">
        <v>26</v>
      </c>
      <c r="V146" s="88"/>
      <c r="W146" s="88">
        <v>11</v>
      </c>
      <c r="X146" s="88">
        <v>95</v>
      </c>
      <c r="Y146" s="88">
        <v>58</v>
      </c>
      <c r="Z146" s="88">
        <v>6</v>
      </c>
    </row>
    <row r="147" spans="1:27" s="12" customFormat="1" ht="30" hidden="1" customHeight="1" x14ac:dyDescent="0.2">
      <c r="A147" s="11" t="s">
        <v>108</v>
      </c>
      <c r="B147" s="53"/>
      <c r="C147" s="27">
        <f>SUM(F147:Z147)</f>
        <v>0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7" s="12" customFormat="1" ht="30" hidden="1" customHeight="1" x14ac:dyDescent="0.2">
      <c r="A148" s="11" t="s">
        <v>89</v>
      </c>
      <c r="B148" s="53"/>
      <c r="C148" s="27">
        <f>SUM(F148:Z148)</f>
        <v>48</v>
      </c>
      <c r="D148" s="27"/>
      <c r="E148" s="27"/>
      <c r="F148" s="54"/>
      <c r="G148" s="54"/>
      <c r="H148" s="88"/>
      <c r="I148" s="88"/>
      <c r="J148" s="88"/>
      <c r="K148" s="88"/>
      <c r="L148" s="88"/>
      <c r="M148" s="88"/>
      <c r="N148" s="88"/>
      <c r="O148" s="88"/>
      <c r="P148" s="88">
        <f>14+34</f>
        <v>48</v>
      </c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7" s="12" customFormat="1" ht="30" hidden="1" customHeight="1" outlineLevel="1" x14ac:dyDescent="0.2">
      <c r="A149" s="11" t="s">
        <v>109</v>
      </c>
      <c r="B149" s="52">
        <v>850</v>
      </c>
      <c r="C149" s="52">
        <f>C146-C147</f>
        <v>961.5</v>
      </c>
      <c r="D149" s="15"/>
      <c r="E149" s="15"/>
      <c r="F149" s="47">
        <f>F146</f>
        <v>22</v>
      </c>
      <c r="G149" s="47">
        <v>86</v>
      </c>
      <c r="H149" s="47">
        <v>86.3</v>
      </c>
      <c r="I149" s="47">
        <v>0</v>
      </c>
      <c r="J149" s="47">
        <f>J146-J147</f>
        <v>16</v>
      </c>
      <c r="K149" s="47">
        <v>7</v>
      </c>
      <c r="L149" s="47">
        <v>126.7</v>
      </c>
      <c r="M149" s="47">
        <v>94</v>
      </c>
      <c r="N149" s="47">
        <f>N146-N147</f>
        <v>47</v>
      </c>
      <c r="O149" s="47">
        <f>O146-O147</f>
        <v>24</v>
      </c>
      <c r="P149" s="47">
        <f>P146-P147-P148</f>
        <v>28</v>
      </c>
      <c r="Q149" s="47">
        <f>Q146-Q147</f>
        <v>129</v>
      </c>
      <c r="R149" s="47">
        <f>R146-R147</f>
        <v>0</v>
      </c>
      <c r="S149" s="47">
        <v>7.1</v>
      </c>
      <c r="T149" s="47">
        <f>T146-T147</f>
        <v>36</v>
      </c>
      <c r="U149" s="47">
        <v>21</v>
      </c>
      <c r="V149" s="47">
        <f>V146-V147</f>
        <v>0</v>
      </c>
      <c r="W149" s="47">
        <f>W146-W147</f>
        <v>11</v>
      </c>
      <c r="X149" s="47">
        <f>X146-X147</f>
        <v>95</v>
      </c>
      <c r="Y149" s="47">
        <f>Y146-Y147</f>
        <v>58</v>
      </c>
      <c r="Z149" s="47">
        <f>Z146-Z147</f>
        <v>6</v>
      </c>
    </row>
    <row r="150" spans="1:27" s="12" customFormat="1" ht="30" hidden="1" customHeight="1" outlineLevel="1" x14ac:dyDescent="0.2">
      <c r="A150" s="51" t="s">
        <v>170</v>
      </c>
      <c r="B150" s="23">
        <v>812</v>
      </c>
      <c r="C150" s="97">
        <f>SUM(F150:Z150)</f>
        <v>872.15</v>
      </c>
      <c r="D150" s="15">
        <f t="shared" ref="D150:D155" si="67">C150/B150</f>
        <v>1.0740763546798029</v>
      </c>
      <c r="E150" s="15"/>
      <c r="F150" s="88">
        <v>22</v>
      </c>
      <c r="G150" s="88">
        <v>86</v>
      </c>
      <c r="H150" s="88">
        <v>86.3</v>
      </c>
      <c r="I150" s="88"/>
      <c r="J150" s="88">
        <v>16</v>
      </c>
      <c r="K150" s="88">
        <v>7</v>
      </c>
      <c r="L150" s="88">
        <v>124.75</v>
      </c>
      <c r="M150" s="88">
        <v>94</v>
      </c>
      <c r="N150" s="88">
        <v>47</v>
      </c>
      <c r="O150" s="88">
        <v>24</v>
      </c>
      <c r="P150" s="88">
        <v>28</v>
      </c>
      <c r="Q150" s="88">
        <v>110</v>
      </c>
      <c r="R150" s="88"/>
      <c r="S150" s="88">
        <v>7.1</v>
      </c>
      <c r="T150" s="88">
        <v>29</v>
      </c>
      <c r="U150" s="88">
        <v>21</v>
      </c>
      <c r="V150" s="88"/>
      <c r="W150" s="88">
        <v>11</v>
      </c>
      <c r="X150" s="88">
        <v>95</v>
      </c>
      <c r="Y150" s="88">
        <v>58</v>
      </c>
      <c r="Z150" s="88">
        <v>6</v>
      </c>
    </row>
    <row r="151" spans="1:27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7"/>
        <v>0.94952147839608159</v>
      </c>
      <c r="E151" s="15"/>
      <c r="F151" s="29">
        <f>F150/F149</f>
        <v>1</v>
      </c>
      <c r="G151" s="29">
        <f>G150/G149</f>
        <v>1</v>
      </c>
      <c r="H151" s="29">
        <f>H150/H149</f>
        <v>1</v>
      </c>
      <c r="I151" s="29"/>
      <c r="J151" s="29">
        <f>J150/J149</f>
        <v>1</v>
      </c>
      <c r="K151" s="29">
        <f>K150/K149</f>
        <v>1</v>
      </c>
      <c r="L151" s="29">
        <f>L150/L149</f>
        <v>0.98460931333859514</v>
      </c>
      <c r="M151" s="29">
        <f t="shared" ref="M151:Z151" si="68">M150/M149</f>
        <v>1</v>
      </c>
      <c r="N151" s="29">
        <f t="shared" si="68"/>
        <v>1</v>
      </c>
      <c r="O151" s="29">
        <f t="shared" si="68"/>
        <v>1</v>
      </c>
      <c r="P151" s="29">
        <f t="shared" si="68"/>
        <v>1</v>
      </c>
      <c r="Q151" s="29">
        <f t="shared" si="68"/>
        <v>0.8527131782945736</v>
      </c>
      <c r="R151" s="29"/>
      <c r="S151" s="29">
        <f t="shared" si="68"/>
        <v>1</v>
      </c>
      <c r="T151" s="29">
        <f t="shared" si="68"/>
        <v>0.80555555555555558</v>
      </c>
      <c r="U151" s="29">
        <f t="shared" si="68"/>
        <v>1</v>
      </c>
      <c r="V151" s="29"/>
      <c r="W151" s="29">
        <f t="shared" si="68"/>
        <v>1</v>
      </c>
      <c r="X151" s="29">
        <f t="shared" si="68"/>
        <v>1</v>
      </c>
      <c r="Y151" s="29">
        <f t="shared" si="68"/>
        <v>1</v>
      </c>
      <c r="Z151" s="29">
        <f t="shared" si="68"/>
        <v>1</v>
      </c>
    </row>
    <row r="152" spans="1:27" s="12" customFormat="1" ht="30.75" hidden="1" customHeight="1" x14ac:dyDescent="0.2">
      <c r="A152" s="13" t="s">
        <v>183</v>
      </c>
      <c r="B152" s="88"/>
      <c r="C152" s="88"/>
      <c r="D152" s="15" t="e">
        <f t="shared" si="67"/>
        <v>#DIV/0!</v>
      </c>
      <c r="E152" s="15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7" s="12" customFormat="1" ht="30" hidden="1" customHeight="1" x14ac:dyDescent="0.2">
      <c r="A153" s="31" t="s">
        <v>110</v>
      </c>
      <c r="B153" s="23">
        <v>25928</v>
      </c>
      <c r="C153" s="27">
        <f>SUM(F153:Z153)</f>
        <v>34944.36</v>
      </c>
      <c r="D153" s="15">
        <f t="shared" si="67"/>
        <v>1.3477460660290035</v>
      </c>
      <c r="E153" s="15"/>
      <c r="F153" s="88">
        <v>837</v>
      </c>
      <c r="G153" s="88">
        <v>4164</v>
      </c>
      <c r="H153" s="88">
        <v>2400</v>
      </c>
      <c r="I153" s="88"/>
      <c r="J153" s="88">
        <v>151</v>
      </c>
      <c r="K153" s="88">
        <v>224</v>
      </c>
      <c r="L153" s="88">
        <v>7551</v>
      </c>
      <c r="M153" s="88">
        <v>5113</v>
      </c>
      <c r="N153" s="88">
        <v>1245</v>
      </c>
      <c r="O153" s="88">
        <v>230</v>
      </c>
      <c r="P153" s="88">
        <v>708.4</v>
      </c>
      <c r="Q153" s="88">
        <v>3938</v>
      </c>
      <c r="R153" s="88"/>
      <c r="S153" s="88">
        <v>94.96</v>
      </c>
      <c r="T153" s="88">
        <v>1293</v>
      </c>
      <c r="U153" s="88">
        <v>1510</v>
      </c>
      <c r="V153" s="88"/>
      <c r="W153" s="88">
        <v>205</v>
      </c>
      <c r="X153" s="88">
        <v>4330</v>
      </c>
      <c r="Y153" s="88">
        <v>930</v>
      </c>
      <c r="Z153" s="88">
        <v>20</v>
      </c>
    </row>
    <row r="154" spans="1:27" s="12" customFormat="1" ht="30" hidden="1" customHeight="1" x14ac:dyDescent="0.2">
      <c r="A154" s="13" t="s">
        <v>52</v>
      </c>
      <c r="B154" s="87" t="e">
        <f>B153/B152</f>
        <v>#DIV/0!</v>
      </c>
      <c r="C154" s="87" t="e">
        <f>C153/C152</f>
        <v>#DIV/0!</v>
      </c>
      <c r="D154" s="15" t="e">
        <f t="shared" si="67"/>
        <v>#DIV/0!</v>
      </c>
      <c r="E154" s="15"/>
      <c r="F154" s="87"/>
      <c r="G154" s="87"/>
      <c r="H154" s="87"/>
      <c r="I154" s="87"/>
      <c r="J154" s="87"/>
      <c r="K154" s="87"/>
      <c r="L154" s="87"/>
      <c r="M154" s="87"/>
      <c r="N154" s="87" t="e">
        <f t="shared" ref="N154" si="69">N153/N152</f>
        <v>#DIV/0!</v>
      </c>
      <c r="O154" s="87"/>
      <c r="P154" s="87" t="e">
        <f>P153/P152</f>
        <v>#DIV/0!</v>
      </c>
      <c r="Q154" s="88"/>
      <c r="R154" s="87"/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 t="e">
        <f>V153/V152</f>
        <v>#DIV/0!</v>
      </c>
      <c r="W154" s="87"/>
      <c r="X154" s="87" t="e">
        <f>X153/X152</f>
        <v>#DIV/0!</v>
      </c>
      <c r="Y154" s="87" t="e">
        <f>Y153/Y152</f>
        <v>#DIV/0!</v>
      </c>
      <c r="Z154" s="87" t="e">
        <f>Z153/Z152</f>
        <v>#DIV/0!</v>
      </c>
    </row>
    <row r="155" spans="1:27" s="12" customFormat="1" ht="30" hidden="1" customHeight="1" x14ac:dyDescent="0.2">
      <c r="A155" s="31" t="s">
        <v>98</v>
      </c>
      <c r="B155" s="55">
        <f>B153/B150*10</f>
        <v>319.31034482758616</v>
      </c>
      <c r="C155" s="55">
        <f>C153/C150*10</f>
        <v>400.66915094880471</v>
      </c>
      <c r="D155" s="15">
        <f t="shared" si="67"/>
        <v>1.2547953971398853</v>
      </c>
      <c r="E155" s="15"/>
      <c r="F155" s="54">
        <f>F153/F150*10</f>
        <v>380.4545454545455</v>
      </c>
      <c r="G155" s="54">
        <f t="shared" ref="G155:H155" si="70">G153/G150*10</f>
        <v>484.18604651162786</v>
      </c>
      <c r="H155" s="54">
        <f t="shared" si="70"/>
        <v>278.09965237543457</v>
      </c>
      <c r="I155" s="54"/>
      <c r="J155" s="54">
        <f t="shared" ref="J155:O155" si="71">J153/J150*10</f>
        <v>94.375</v>
      </c>
      <c r="K155" s="54">
        <f t="shared" si="71"/>
        <v>320</v>
      </c>
      <c r="L155" s="54">
        <f t="shared" si="71"/>
        <v>605.29058116232466</v>
      </c>
      <c r="M155" s="54">
        <f>M153/M150*10</f>
        <v>543.936170212766</v>
      </c>
      <c r="N155" s="54">
        <f t="shared" si="71"/>
        <v>264.89361702127661</v>
      </c>
      <c r="O155" s="54">
        <f t="shared" si="71"/>
        <v>95.833333333333343</v>
      </c>
      <c r="P155" s="54">
        <f t="shared" ref="P155:Q155" si="72">P153/P150*10</f>
        <v>253</v>
      </c>
      <c r="Q155" s="54">
        <f t="shared" si="72"/>
        <v>358</v>
      </c>
      <c r="R155" s="54"/>
      <c r="S155" s="54">
        <f t="shared" ref="S155:Z155" si="73">S153/S150*10</f>
        <v>133.74647887323943</v>
      </c>
      <c r="T155" s="54">
        <f t="shared" si="73"/>
        <v>445.86206896551721</v>
      </c>
      <c r="U155" s="54">
        <f t="shared" si="73"/>
        <v>719.04761904761904</v>
      </c>
      <c r="V155" s="54"/>
      <c r="W155" s="54">
        <f t="shared" si="73"/>
        <v>186.36363636363637</v>
      </c>
      <c r="X155" s="54">
        <f t="shared" si="73"/>
        <v>455.78947368421052</v>
      </c>
      <c r="Y155" s="54">
        <f t="shared" si="73"/>
        <v>160.34482758620692</v>
      </c>
      <c r="Z155" s="54">
        <f t="shared" si="73"/>
        <v>33.333333333333336</v>
      </c>
    </row>
    <row r="156" spans="1:27" s="12" customFormat="1" ht="30" hidden="1" customHeight="1" x14ac:dyDescent="0.2">
      <c r="A156" s="13" t="s">
        <v>96</v>
      </c>
      <c r="B156" s="30">
        <f>B149-B150</f>
        <v>38</v>
      </c>
      <c r="C156" s="30">
        <f>SUM(F156:Z156)</f>
        <v>27.950000000000003</v>
      </c>
      <c r="D156" s="15"/>
      <c r="E156" s="15"/>
      <c r="F156" s="54">
        <f>F149-F150</f>
        <v>0</v>
      </c>
      <c r="G156" s="54">
        <f t="shared" ref="G156:Z156" si="74">G149-G150</f>
        <v>0</v>
      </c>
      <c r="H156" s="54">
        <f>H149-H150</f>
        <v>0</v>
      </c>
      <c r="I156" s="54">
        <f>I149-I150</f>
        <v>0</v>
      </c>
      <c r="J156" s="54">
        <f t="shared" si="74"/>
        <v>0</v>
      </c>
      <c r="K156" s="54">
        <f t="shared" si="74"/>
        <v>0</v>
      </c>
      <c r="L156" s="54">
        <f t="shared" si="74"/>
        <v>1.9500000000000028</v>
      </c>
      <c r="M156" s="54">
        <f t="shared" si="74"/>
        <v>0</v>
      </c>
      <c r="N156" s="54">
        <f t="shared" si="74"/>
        <v>0</v>
      </c>
      <c r="O156" s="54">
        <f t="shared" si="74"/>
        <v>0</v>
      </c>
      <c r="P156" s="54">
        <f t="shared" si="74"/>
        <v>0</v>
      </c>
      <c r="Q156" s="54">
        <f t="shared" si="74"/>
        <v>19</v>
      </c>
      <c r="R156" s="54">
        <f t="shared" si="74"/>
        <v>0</v>
      </c>
      <c r="S156" s="54">
        <f t="shared" si="74"/>
        <v>0</v>
      </c>
      <c r="T156" s="54">
        <f t="shared" si="74"/>
        <v>7</v>
      </c>
      <c r="U156" s="54">
        <f t="shared" si="74"/>
        <v>0</v>
      </c>
      <c r="V156" s="54">
        <f t="shared" si="74"/>
        <v>0</v>
      </c>
      <c r="W156" s="54">
        <f t="shared" si="74"/>
        <v>0</v>
      </c>
      <c r="X156" s="54">
        <f t="shared" si="74"/>
        <v>0</v>
      </c>
      <c r="Y156" s="54">
        <f t="shared" si="74"/>
        <v>0</v>
      </c>
      <c r="Z156" s="54">
        <f t="shared" si="74"/>
        <v>0</v>
      </c>
      <c r="AA156" s="103"/>
    </row>
    <row r="157" spans="1:27" s="12" customFormat="1" ht="30" hidden="1" customHeight="1" outlineLevel="1" x14ac:dyDescent="0.2">
      <c r="A157" s="51" t="s">
        <v>171</v>
      </c>
      <c r="B157" s="23">
        <v>543</v>
      </c>
      <c r="C157" s="27">
        <f>SUM(F157:Z157)</f>
        <v>557</v>
      </c>
      <c r="D157" s="15">
        <f>C157/B157</f>
        <v>1.0257826887661141</v>
      </c>
      <c r="E157" s="15"/>
      <c r="F157" s="36"/>
      <c r="G157" s="35"/>
      <c r="H157" s="53">
        <v>542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1</v>
      </c>
      <c r="T157" s="56"/>
      <c r="U157" s="35"/>
      <c r="V157" s="35">
        <v>9</v>
      </c>
      <c r="W157" s="35"/>
      <c r="X157" s="35"/>
      <c r="Y157" s="35"/>
      <c r="Z157" s="35">
        <v>5</v>
      </c>
    </row>
    <row r="158" spans="1:27" s="12" customFormat="1" ht="30" hidden="1" customHeight="1" x14ac:dyDescent="0.2">
      <c r="A158" s="31" t="s">
        <v>172</v>
      </c>
      <c r="B158" s="23">
        <v>5773</v>
      </c>
      <c r="C158" s="27">
        <f>SUM(F158:Z158)</f>
        <v>9433.7999999999993</v>
      </c>
      <c r="D158" s="15">
        <f>C158/B158</f>
        <v>1.6341243720769096</v>
      </c>
      <c r="E158" s="15"/>
      <c r="F158" s="36"/>
      <c r="G158" s="35"/>
      <c r="H158" s="35">
        <v>9239.2999999999993</v>
      </c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>
        <v>2.5</v>
      </c>
      <c r="T158" s="56"/>
      <c r="U158" s="35"/>
      <c r="V158" s="35">
        <v>162</v>
      </c>
      <c r="W158" s="35"/>
      <c r="X158" s="35"/>
      <c r="Y158" s="35"/>
      <c r="Z158" s="35">
        <v>30</v>
      </c>
    </row>
    <row r="159" spans="1:27" s="12" customFormat="1" ht="30" hidden="1" customHeight="1" x14ac:dyDescent="0.2">
      <c r="A159" s="31" t="s">
        <v>98</v>
      </c>
      <c r="B159" s="55">
        <f>B158/B157*10</f>
        <v>106.31675874769797</v>
      </c>
      <c r="C159" s="55">
        <f>C158/C157*10</f>
        <v>169.36804308797124</v>
      </c>
      <c r="D159" s="15">
        <f>C159/B159</f>
        <v>1.5930512280749765</v>
      </c>
      <c r="E159" s="15"/>
      <c r="F159" s="36"/>
      <c r="G159" s="54"/>
      <c r="H159" s="54">
        <f>H158/H157*10</f>
        <v>170.46678966789668</v>
      </c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>
        <f t="shared" ref="S159" si="75">S158/S157*10</f>
        <v>25</v>
      </c>
      <c r="T159" s="54"/>
      <c r="U159" s="54"/>
      <c r="V159" s="54">
        <f t="shared" ref="V159:Z159" si="76">V158/V157*10</f>
        <v>180</v>
      </c>
      <c r="W159" s="54"/>
      <c r="X159" s="54"/>
      <c r="Y159" s="54"/>
      <c r="Z159" s="54">
        <f t="shared" si="76"/>
        <v>60</v>
      </c>
    </row>
    <row r="160" spans="1:27" s="12" customFormat="1" ht="30" hidden="1" customHeight="1" x14ac:dyDescent="0.2">
      <c r="A160" s="11" t="s">
        <v>212</v>
      </c>
      <c r="B160" s="55"/>
      <c r="C160" s="97">
        <v>34738</v>
      </c>
      <c r="D160" s="15"/>
      <c r="E160" s="15"/>
      <c r="F160" s="53">
        <v>6450</v>
      </c>
      <c r="G160" s="53">
        <v>579</v>
      </c>
      <c r="H160" s="53">
        <v>1187</v>
      </c>
      <c r="I160" s="53">
        <v>1452</v>
      </c>
      <c r="J160" s="53">
        <v>989</v>
      </c>
      <c r="K160" s="53">
        <v>5411</v>
      </c>
      <c r="L160" s="53">
        <v>454</v>
      </c>
      <c r="M160" s="53">
        <v>1480</v>
      </c>
      <c r="N160" s="53">
        <v>1069</v>
      </c>
      <c r="O160" s="53">
        <v>218</v>
      </c>
      <c r="P160" s="53">
        <v>650</v>
      </c>
      <c r="Q160" s="53">
        <v>665</v>
      </c>
      <c r="R160" s="53">
        <v>5096</v>
      </c>
      <c r="S160" s="53">
        <v>526</v>
      </c>
      <c r="T160" s="53">
        <v>1011.6</v>
      </c>
      <c r="U160" s="53">
        <v>1181</v>
      </c>
      <c r="V160" s="53">
        <v>2236</v>
      </c>
      <c r="W160" s="53">
        <v>522</v>
      </c>
      <c r="X160" s="53">
        <v>1469</v>
      </c>
      <c r="Y160" s="53">
        <v>1430</v>
      </c>
      <c r="Z160" s="53">
        <v>230</v>
      </c>
    </row>
    <row r="161" spans="1:27" s="12" customFormat="1" ht="30" hidden="1" customHeight="1" x14ac:dyDescent="0.2">
      <c r="A161" s="11" t="s">
        <v>89</v>
      </c>
      <c r="B161" s="55"/>
      <c r="C161" s="97">
        <f>SUM(F161:Z161)</f>
        <v>352.4</v>
      </c>
      <c r="D161" s="15"/>
      <c r="E161" s="15"/>
      <c r="F161" s="36"/>
      <c r="G161" s="54"/>
      <c r="H161" s="54">
        <v>24.4</v>
      </c>
      <c r="I161" s="54">
        <v>53</v>
      </c>
      <c r="J161" s="54"/>
      <c r="K161" s="54"/>
      <c r="L161" s="54"/>
      <c r="M161" s="54"/>
      <c r="N161" s="54"/>
      <c r="O161" s="54"/>
      <c r="P161" s="54"/>
      <c r="Q161" s="54"/>
      <c r="R161" s="54">
        <v>202</v>
      </c>
      <c r="S161" s="54"/>
      <c r="T161" s="54"/>
      <c r="U161" s="54"/>
      <c r="V161" s="54">
        <v>20</v>
      </c>
      <c r="W161" s="54"/>
      <c r="X161" s="54"/>
      <c r="Y161" s="54">
        <v>53</v>
      </c>
      <c r="Z161" s="54"/>
    </row>
    <row r="162" spans="1:27" s="12" customFormat="1" ht="30" hidden="1" customHeight="1" x14ac:dyDescent="0.2">
      <c r="A162" s="11" t="s">
        <v>211</v>
      </c>
      <c r="B162" s="55"/>
      <c r="C162" s="97">
        <f>SUM(F162:Z162)</f>
        <v>48.3</v>
      </c>
      <c r="D162" s="15"/>
      <c r="E162" s="15"/>
      <c r="F162" s="36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>
        <v>6</v>
      </c>
      <c r="U162" s="54">
        <v>6</v>
      </c>
      <c r="V162" s="54"/>
      <c r="W162" s="54"/>
      <c r="X162" s="54">
        <v>36.299999999999997</v>
      </c>
      <c r="Y162" s="54"/>
      <c r="Z162" s="54"/>
    </row>
    <row r="163" spans="1:27" s="12" customFormat="1" ht="30" hidden="1" customHeight="1" x14ac:dyDescent="0.2">
      <c r="A163" s="11" t="s">
        <v>210</v>
      </c>
      <c r="B163" s="55"/>
      <c r="C163" s="97">
        <f>SUM(F163:Z163)</f>
        <v>34598.5</v>
      </c>
      <c r="D163" s="15"/>
      <c r="E163" s="15"/>
      <c r="F163" s="36">
        <v>6450</v>
      </c>
      <c r="G163" s="54">
        <v>579</v>
      </c>
      <c r="H163" s="54">
        <f>H160-H161</f>
        <v>1162.5999999999999</v>
      </c>
      <c r="I163" s="54">
        <v>1044</v>
      </c>
      <c r="J163" s="54">
        <f t="shared" ref="J163" si="77">J160</f>
        <v>989</v>
      </c>
      <c r="K163" s="54">
        <v>5553</v>
      </c>
      <c r="L163" s="54">
        <v>394</v>
      </c>
      <c r="M163" s="54">
        <v>1480.3</v>
      </c>
      <c r="N163" s="54">
        <v>1069</v>
      </c>
      <c r="O163" s="54">
        <v>218</v>
      </c>
      <c r="P163" s="54">
        <v>650</v>
      </c>
      <c r="Q163" s="54">
        <v>1189</v>
      </c>
      <c r="R163" s="54">
        <f>(R160-R161)+180+204</f>
        <v>5278</v>
      </c>
      <c r="S163" s="54">
        <v>525.5</v>
      </c>
      <c r="T163" s="54">
        <v>1005.6</v>
      </c>
      <c r="U163" s="54">
        <v>1174.5</v>
      </c>
      <c r="V163" s="54">
        <v>2255</v>
      </c>
      <c r="W163" s="54">
        <v>522</v>
      </c>
      <c r="X163" s="54">
        <v>1453</v>
      </c>
      <c r="Y163" s="54">
        <v>1377</v>
      </c>
      <c r="Z163" s="54">
        <v>230</v>
      </c>
    </row>
    <row r="164" spans="1:27" s="12" customFormat="1" ht="30" hidden="1" customHeight="1" x14ac:dyDescent="0.2">
      <c r="A164" s="31" t="s">
        <v>206</v>
      </c>
      <c r="B164" s="97">
        <f>B168+B171+B188+B174+B183</f>
        <v>14637</v>
      </c>
      <c r="C164" s="97">
        <f>C168+C171+C188+C174+C183</f>
        <v>31012.399999999998</v>
      </c>
      <c r="D164" s="15">
        <f>C164/B164</f>
        <v>2.1187675070028011</v>
      </c>
      <c r="E164" s="15"/>
      <c r="F164" s="101">
        <f>F168+F171+F188+F174+F183</f>
        <v>5950</v>
      </c>
      <c r="G164" s="101">
        <f>G168+G171+G188+G174</f>
        <v>304</v>
      </c>
      <c r="H164" s="101">
        <f>H168+H171+H188+H174+H183</f>
        <v>903</v>
      </c>
      <c r="I164" s="101">
        <f>I168+I171+I188+I174</f>
        <v>1044</v>
      </c>
      <c r="J164" s="101">
        <f>J168+J171+J188+J174</f>
        <v>939</v>
      </c>
      <c r="K164" s="101">
        <f>K168+K188+K183+K171</f>
        <v>5529</v>
      </c>
      <c r="L164" s="101">
        <f>L168+L171+L188+L174</f>
        <v>234</v>
      </c>
      <c r="M164" s="101">
        <f>M168+M171+M188+M174+M183</f>
        <v>1065.3</v>
      </c>
      <c r="N164" s="101">
        <f>N168+N171+N188+N174</f>
        <v>1069</v>
      </c>
      <c r="O164" s="101">
        <f>O168+O171+O188+O174</f>
        <v>131</v>
      </c>
      <c r="P164" s="101">
        <f>P168+P171+P188+P174</f>
        <v>650</v>
      </c>
      <c r="Q164" s="101">
        <f t="shared" ref="Q164:Z164" si="78">Q168+Q171+Q188+Q174+Q177+Q183</f>
        <v>1189</v>
      </c>
      <c r="R164" s="101">
        <f t="shared" si="78"/>
        <v>4479</v>
      </c>
      <c r="S164" s="101">
        <f t="shared" si="78"/>
        <v>525.5</v>
      </c>
      <c r="T164" s="101">
        <f t="shared" si="78"/>
        <v>1005.6</v>
      </c>
      <c r="U164" s="101">
        <f t="shared" si="78"/>
        <v>913</v>
      </c>
      <c r="V164" s="101">
        <f t="shared" si="78"/>
        <v>1353</v>
      </c>
      <c r="W164" s="101">
        <f t="shared" si="78"/>
        <v>522</v>
      </c>
      <c r="X164" s="101">
        <f t="shared" si="78"/>
        <v>1453</v>
      </c>
      <c r="Y164" s="101">
        <f t="shared" si="78"/>
        <v>1377</v>
      </c>
      <c r="Z164" s="101">
        <f t="shared" si="78"/>
        <v>175</v>
      </c>
    </row>
    <row r="165" spans="1:27" s="12" customFormat="1" ht="31.5" hidden="1" customHeight="1" x14ac:dyDescent="0.2">
      <c r="A165" s="93" t="s">
        <v>207</v>
      </c>
      <c r="B165" s="97">
        <f>B169+B172+B189</f>
        <v>10047</v>
      </c>
      <c r="C165" s="97">
        <f>C169+C172+C189+C175+C184</f>
        <v>40079.049999999996</v>
      </c>
      <c r="D165" s="15">
        <f>C165/B165</f>
        <v>3.9891559669553098</v>
      </c>
      <c r="E165" s="15"/>
      <c r="F165" s="53">
        <f t="shared" ref="F165:Z165" si="79">F169+F172+F175+F189+F178+F184</f>
        <v>8117</v>
      </c>
      <c r="G165" s="53">
        <f t="shared" si="79"/>
        <v>526</v>
      </c>
      <c r="H165" s="53">
        <f t="shared" si="79"/>
        <v>1341</v>
      </c>
      <c r="I165" s="53">
        <f t="shared" si="79"/>
        <v>1326</v>
      </c>
      <c r="J165" s="53">
        <f t="shared" si="79"/>
        <v>820.7</v>
      </c>
      <c r="K165" s="53">
        <f>K169+K172+K175+K189+K178+K184</f>
        <v>4881</v>
      </c>
      <c r="L165" s="53">
        <f t="shared" si="79"/>
        <v>671</v>
      </c>
      <c r="M165" s="53">
        <f t="shared" si="79"/>
        <v>1632</v>
      </c>
      <c r="N165" s="53">
        <f t="shared" si="79"/>
        <v>1046</v>
      </c>
      <c r="O165" s="53">
        <f t="shared" si="79"/>
        <v>79</v>
      </c>
      <c r="P165" s="53">
        <f t="shared" si="79"/>
        <v>735</v>
      </c>
      <c r="Q165" s="53">
        <f t="shared" si="79"/>
        <v>1697</v>
      </c>
      <c r="R165" s="53">
        <f t="shared" si="79"/>
        <v>5598</v>
      </c>
      <c r="S165" s="53">
        <f t="shared" si="79"/>
        <v>532.65000000000009</v>
      </c>
      <c r="T165" s="53">
        <f t="shared" si="79"/>
        <v>2262.6999999999998</v>
      </c>
      <c r="U165" s="53">
        <f t="shared" si="79"/>
        <v>813</v>
      </c>
      <c r="V165" s="53">
        <f t="shared" si="79"/>
        <v>2815</v>
      </c>
      <c r="W165" s="53">
        <f t="shared" si="79"/>
        <v>522</v>
      </c>
      <c r="X165" s="53">
        <f t="shared" si="79"/>
        <v>1741</v>
      </c>
      <c r="Y165" s="53">
        <f t="shared" si="79"/>
        <v>2605</v>
      </c>
      <c r="Z165" s="53">
        <f t="shared" si="79"/>
        <v>403</v>
      </c>
    </row>
    <row r="166" spans="1:27" s="12" customFormat="1" ht="30" hidden="1" customHeight="1" x14ac:dyDescent="0.2">
      <c r="A166" s="31" t="s">
        <v>98</v>
      </c>
      <c r="B166" s="55">
        <f>B165/B164*10</f>
        <v>6.8641114982578397</v>
      </c>
      <c r="C166" s="55">
        <f>C165/C164*10</f>
        <v>12.923556383898054</v>
      </c>
      <c r="D166" s="15">
        <f>C166/B166</f>
        <v>1.882771919887686</v>
      </c>
      <c r="E166" s="15"/>
      <c r="F166" s="54">
        <f t="shared" ref="F166:Y166" si="80">F165/F164*10</f>
        <v>13.64201680672269</v>
      </c>
      <c r="G166" s="54">
        <f t="shared" si="80"/>
        <v>17.30263157894737</v>
      </c>
      <c r="H166" s="54">
        <f t="shared" si="80"/>
        <v>14.850498338870432</v>
      </c>
      <c r="I166" s="54">
        <f t="shared" si="80"/>
        <v>12.701149425287356</v>
      </c>
      <c r="J166" s="54">
        <f t="shared" si="80"/>
        <v>8.7401490947816836</v>
      </c>
      <c r="K166" s="54">
        <f t="shared" si="80"/>
        <v>8.8279978296256107</v>
      </c>
      <c r="L166" s="54">
        <f t="shared" si="80"/>
        <v>28.675213675213676</v>
      </c>
      <c r="M166" s="54">
        <f t="shared" si="80"/>
        <v>15.319628273725712</v>
      </c>
      <c r="N166" s="54">
        <f t="shared" si="80"/>
        <v>9.7848456501403174</v>
      </c>
      <c r="O166" s="54">
        <f t="shared" si="80"/>
        <v>6.0305343511450378</v>
      </c>
      <c r="P166" s="54">
        <f t="shared" si="80"/>
        <v>11.307692307692307</v>
      </c>
      <c r="Q166" s="54">
        <f t="shared" si="80"/>
        <v>14.272497897392766</v>
      </c>
      <c r="R166" s="54">
        <f t="shared" si="80"/>
        <v>12.498325519089082</v>
      </c>
      <c r="S166" s="54">
        <f t="shared" si="80"/>
        <v>10.136060894386301</v>
      </c>
      <c r="T166" s="54">
        <f t="shared" si="80"/>
        <v>22.500994431185362</v>
      </c>
      <c r="U166" s="54">
        <f t="shared" si="80"/>
        <v>8.904709748083242</v>
      </c>
      <c r="V166" s="54">
        <f t="shared" si="80"/>
        <v>20.805617147080561</v>
      </c>
      <c r="W166" s="54">
        <f t="shared" si="80"/>
        <v>10</v>
      </c>
      <c r="X166" s="54">
        <f t="shared" si="80"/>
        <v>11.982105987611838</v>
      </c>
      <c r="Y166" s="54">
        <f t="shared" si="80"/>
        <v>18.917937545388526</v>
      </c>
      <c r="Z166" s="54">
        <f t="shared" ref="Z166" si="81">Z165/Z164*10</f>
        <v>23.028571428571428</v>
      </c>
    </row>
    <row r="167" spans="1:27" s="12" customFormat="1" ht="30" hidden="1" customHeight="1" x14ac:dyDescent="0.2">
      <c r="A167" s="13" t="s">
        <v>96</v>
      </c>
      <c r="B167" s="55"/>
      <c r="C167" s="55">
        <f>SUM(F167:Z167)</f>
        <v>3788.1</v>
      </c>
      <c r="D167" s="15"/>
      <c r="E167" s="15"/>
      <c r="F167" s="54">
        <f t="shared" ref="F167:V167" si="82">F163-F164</f>
        <v>500</v>
      </c>
      <c r="G167" s="54">
        <f t="shared" si="82"/>
        <v>275</v>
      </c>
      <c r="H167" s="54">
        <f>H163-H164</f>
        <v>259.59999999999991</v>
      </c>
      <c r="I167" s="54">
        <f>I163-I164</f>
        <v>0</v>
      </c>
      <c r="J167" s="54">
        <f t="shared" si="82"/>
        <v>50</v>
      </c>
      <c r="K167" s="54">
        <f t="shared" si="82"/>
        <v>24</v>
      </c>
      <c r="L167" s="54">
        <f t="shared" si="82"/>
        <v>160</v>
      </c>
      <c r="M167" s="54">
        <f t="shared" si="82"/>
        <v>415</v>
      </c>
      <c r="N167" s="54">
        <f t="shared" si="82"/>
        <v>0</v>
      </c>
      <c r="O167" s="54">
        <f t="shared" si="82"/>
        <v>87</v>
      </c>
      <c r="P167" s="54">
        <f t="shared" si="82"/>
        <v>0</v>
      </c>
      <c r="Q167" s="54">
        <f t="shared" si="82"/>
        <v>0</v>
      </c>
      <c r="R167" s="54">
        <f t="shared" si="82"/>
        <v>799</v>
      </c>
      <c r="S167" s="54">
        <f>S163-S164</f>
        <v>0</v>
      </c>
      <c r="T167" s="54">
        <f t="shared" si="82"/>
        <v>0</v>
      </c>
      <c r="U167" s="54">
        <f t="shared" si="82"/>
        <v>261.5</v>
      </c>
      <c r="V167" s="54">
        <f t="shared" si="82"/>
        <v>902</v>
      </c>
      <c r="W167" s="54">
        <f>W160-W164</f>
        <v>0</v>
      </c>
      <c r="X167" s="54">
        <f>X163-X164</f>
        <v>0</v>
      </c>
      <c r="Y167" s="54">
        <f>Y163-Y164</f>
        <v>0</v>
      </c>
      <c r="Z167" s="54">
        <f>Z163-Z164</f>
        <v>55</v>
      </c>
      <c r="AA167" s="103"/>
    </row>
    <row r="168" spans="1:27" s="96" customFormat="1" ht="30" hidden="1" customHeight="1" x14ac:dyDescent="0.2">
      <c r="A168" s="51" t="s">
        <v>111</v>
      </c>
      <c r="B168" s="27">
        <v>8315</v>
      </c>
      <c r="C168" s="27">
        <f>SUM(F168:Z168)</f>
        <v>14969.3</v>
      </c>
      <c r="D168" s="15">
        <f t="shared" ref="D168:D186" si="83">C168/B168</f>
        <v>1.8002766085387854</v>
      </c>
      <c r="E168" s="15"/>
      <c r="F168" s="35">
        <v>4891</v>
      </c>
      <c r="G168" s="35">
        <v>120</v>
      </c>
      <c r="H168" s="35">
        <v>200</v>
      </c>
      <c r="I168" s="35">
        <v>100</v>
      </c>
      <c r="J168" s="35">
        <v>70</v>
      </c>
      <c r="K168" s="35">
        <v>2152</v>
      </c>
      <c r="L168" s="35">
        <v>120</v>
      </c>
      <c r="M168" s="35">
        <v>170.3</v>
      </c>
      <c r="N168" s="35"/>
      <c r="O168" s="35"/>
      <c r="P168" s="35">
        <v>650</v>
      </c>
      <c r="Q168" s="35">
        <v>962</v>
      </c>
      <c r="R168" s="35">
        <v>1622</v>
      </c>
      <c r="S168" s="35">
        <v>271</v>
      </c>
      <c r="T168" s="35">
        <v>700</v>
      </c>
      <c r="U168" s="35"/>
      <c r="V168" s="35">
        <v>170</v>
      </c>
      <c r="W168" s="35">
        <v>522</v>
      </c>
      <c r="X168" s="35">
        <v>1132</v>
      </c>
      <c r="Y168" s="35">
        <v>1117</v>
      </c>
      <c r="Z168" s="35"/>
    </row>
    <row r="169" spans="1:27" s="12" customFormat="1" ht="30" hidden="1" customHeight="1" x14ac:dyDescent="0.2">
      <c r="A169" s="93" t="s">
        <v>112</v>
      </c>
      <c r="B169" s="23">
        <v>7284</v>
      </c>
      <c r="C169" s="23">
        <f>SUM(F169:Z169)</f>
        <v>21911</v>
      </c>
      <c r="D169" s="15">
        <f t="shared" si="83"/>
        <v>3.0080999450851182</v>
      </c>
      <c r="E169" s="15"/>
      <c r="F169" s="90">
        <v>6857</v>
      </c>
      <c r="G169" s="88">
        <v>336</v>
      </c>
      <c r="H169" s="88">
        <v>205</v>
      </c>
      <c r="I169" s="88">
        <v>100</v>
      </c>
      <c r="J169" s="88">
        <v>42</v>
      </c>
      <c r="K169" s="88">
        <v>1722</v>
      </c>
      <c r="L169" s="88">
        <v>216</v>
      </c>
      <c r="M169" s="95">
        <v>158</v>
      </c>
      <c r="N169" s="95"/>
      <c r="O169" s="94"/>
      <c r="P169" s="90">
        <v>735</v>
      </c>
      <c r="Q169" s="90">
        <v>1450</v>
      </c>
      <c r="R169" s="95">
        <v>3309</v>
      </c>
      <c r="S169" s="95">
        <v>298</v>
      </c>
      <c r="T169" s="95">
        <v>2000</v>
      </c>
      <c r="U169" s="95"/>
      <c r="V169" s="95">
        <v>238</v>
      </c>
      <c r="W169" s="95">
        <v>522</v>
      </c>
      <c r="X169" s="95">
        <v>1508</v>
      </c>
      <c r="Y169" s="95">
        <v>2215</v>
      </c>
      <c r="Z169" s="94"/>
    </row>
    <row r="170" spans="1:27" s="12" customFormat="1" ht="30" hidden="1" customHeight="1" x14ac:dyDescent="0.2">
      <c r="A170" s="31" t="s">
        <v>98</v>
      </c>
      <c r="B170" s="49">
        <f>B169/B168*10</f>
        <v>8.7600721587492476</v>
      </c>
      <c r="C170" s="49">
        <f>C169/C168*10</f>
        <v>14.637290988890596</v>
      </c>
      <c r="D170" s="15">
        <f t="shared" si="83"/>
        <v>1.6709098650827199</v>
      </c>
      <c r="E170" s="15"/>
      <c r="F170" s="54">
        <f t="shared" ref="F170:G170" si="84">F169/F168*10</f>
        <v>14.019627887957473</v>
      </c>
      <c r="G170" s="54">
        <f t="shared" si="84"/>
        <v>28</v>
      </c>
      <c r="H170" s="54">
        <f t="shared" ref="H170:K170" si="85">H169/H168*10</f>
        <v>10.25</v>
      </c>
      <c r="I170" s="54">
        <f t="shared" si="85"/>
        <v>10</v>
      </c>
      <c r="J170" s="54">
        <f t="shared" si="85"/>
        <v>6</v>
      </c>
      <c r="K170" s="54">
        <f t="shared" si="85"/>
        <v>8.0018587360594786</v>
      </c>
      <c r="L170" s="54">
        <f t="shared" ref="L170:M170" si="86">L169/L168*10</f>
        <v>18</v>
      </c>
      <c r="M170" s="54">
        <f t="shared" si="86"/>
        <v>9.2777451556077501</v>
      </c>
      <c r="N170" s="54"/>
      <c r="O170" s="54"/>
      <c r="P170" s="54">
        <f>P169/P168*10</f>
        <v>11.307692307692307</v>
      </c>
      <c r="Q170" s="54">
        <f>Q169/Q168*10</f>
        <v>15.072765072765073</v>
      </c>
      <c r="R170" s="54">
        <f>R169/R168*10</f>
        <v>20.400739827373613</v>
      </c>
      <c r="S170" s="54">
        <f>S169/S168*10</f>
        <v>10.99630996309963</v>
      </c>
      <c r="T170" s="54">
        <f t="shared" ref="T170" si="87">T169/T168*10</f>
        <v>28.571428571428573</v>
      </c>
      <c r="U170" s="54"/>
      <c r="V170" s="54">
        <f t="shared" ref="V170:Y170" si="88">V169/V168*10</f>
        <v>14</v>
      </c>
      <c r="W170" s="54">
        <f t="shared" si="88"/>
        <v>10</v>
      </c>
      <c r="X170" s="54">
        <f t="shared" si="88"/>
        <v>13.32155477031802</v>
      </c>
      <c r="Y170" s="54">
        <f t="shared" si="88"/>
        <v>19.829901521933749</v>
      </c>
      <c r="Z170" s="26"/>
    </row>
    <row r="171" spans="1:27" s="12" customFormat="1" ht="30" hidden="1" customHeight="1" x14ac:dyDescent="0.2">
      <c r="A171" s="51" t="s">
        <v>177</v>
      </c>
      <c r="B171" s="27">
        <v>4088</v>
      </c>
      <c r="C171" s="27">
        <f>SUM(F171:Z171)</f>
        <v>5054</v>
      </c>
      <c r="D171" s="15">
        <f t="shared" si="83"/>
        <v>1.2363013698630136</v>
      </c>
      <c r="E171" s="15"/>
      <c r="F171" s="35"/>
      <c r="G171" s="35">
        <v>134</v>
      </c>
      <c r="H171" s="35"/>
      <c r="I171" s="35">
        <v>757</v>
      </c>
      <c r="J171" s="35">
        <v>581</v>
      </c>
      <c r="K171" s="35">
        <v>1413</v>
      </c>
      <c r="L171" s="35">
        <v>114</v>
      </c>
      <c r="M171" s="35"/>
      <c r="N171" s="35">
        <v>1069</v>
      </c>
      <c r="O171" s="35">
        <v>129</v>
      </c>
      <c r="P171" s="35"/>
      <c r="Q171" s="35">
        <v>17</v>
      </c>
      <c r="R171" s="35">
        <v>110</v>
      </c>
      <c r="S171" s="35">
        <v>30</v>
      </c>
      <c r="T171" s="35"/>
      <c r="U171" s="26">
        <v>700</v>
      </c>
      <c r="V171" s="35"/>
      <c r="W171" s="35"/>
      <c r="X171" s="35"/>
      <c r="Y171" s="35"/>
      <c r="Z171" s="35"/>
    </row>
    <row r="172" spans="1:27" s="12" customFormat="1" ht="30" hidden="1" customHeight="1" x14ac:dyDescent="0.2">
      <c r="A172" s="31" t="s">
        <v>178</v>
      </c>
      <c r="B172" s="27">
        <v>2763</v>
      </c>
      <c r="C172" s="27">
        <f>SUM(F172:Z172)</f>
        <v>4341.1000000000004</v>
      </c>
      <c r="D172" s="15">
        <f t="shared" si="83"/>
        <v>1.5711545421643143</v>
      </c>
      <c r="E172" s="15"/>
      <c r="F172" s="35"/>
      <c r="G172" s="26">
        <v>134</v>
      </c>
      <c r="H172" s="26"/>
      <c r="I172" s="26">
        <v>1025</v>
      </c>
      <c r="J172" s="26">
        <v>379</v>
      </c>
      <c r="K172" s="26">
        <v>1102</v>
      </c>
      <c r="L172" s="26">
        <v>110</v>
      </c>
      <c r="M172" s="36"/>
      <c r="N172" s="36">
        <v>1046</v>
      </c>
      <c r="O172" s="26">
        <v>77</v>
      </c>
      <c r="P172" s="34"/>
      <c r="Q172" s="36">
        <v>17</v>
      </c>
      <c r="R172" s="36">
        <v>11</v>
      </c>
      <c r="S172" s="36">
        <v>20.100000000000001</v>
      </c>
      <c r="T172" s="36"/>
      <c r="U172" s="26">
        <v>420</v>
      </c>
      <c r="V172" s="34"/>
      <c r="W172" s="36"/>
      <c r="X172" s="34"/>
      <c r="Y172" s="36"/>
      <c r="Z172" s="34"/>
    </row>
    <row r="173" spans="1:27" s="12" customFormat="1" ht="30" hidden="1" customHeight="1" x14ac:dyDescent="0.2">
      <c r="A173" s="31" t="s">
        <v>98</v>
      </c>
      <c r="B173" s="49">
        <f>B172/B171*10</f>
        <v>6.7588062622309195</v>
      </c>
      <c r="C173" s="49">
        <f>C172/C171*10</f>
        <v>8.5894341115947768</v>
      </c>
      <c r="D173" s="15">
        <f t="shared" si="83"/>
        <v>1.2708507654071461</v>
      </c>
      <c r="E173" s="15"/>
      <c r="F173" s="50"/>
      <c r="G173" s="50">
        <f t="shared" ref="G173" si="89">G172/G171*10</f>
        <v>10</v>
      </c>
      <c r="H173" s="50"/>
      <c r="I173" s="50">
        <f>I172/I171*10</f>
        <v>13.540290620871861</v>
      </c>
      <c r="J173" s="50">
        <f>J172/J171*10</f>
        <v>6.5232358003442332</v>
      </c>
      <c r="K173" s="50">
        <f t="shared" ref="K173" si="90">K172/K171*10</f>
        <v>7.799009200283086</v>
      </c>
      <c r="L173" s="50">
        <f t="shared" ref="L173:N173" si="91">L172/L171*10</f>
        <v>9.6491228070175445</v>
      </c>
      <c r="M173" s="50"/>
      <c r="N173" s="50">
        <f t="shared" si="91"/>
        <v>9.7848456501403174</v>
      </c>
      <c r="O173" s="50">
        <f t="shared" ref="O173:R173" si="92">O172/O171*10</f>
        <v>5.9689922480620154</v>
      </c>
      <c r="P173" s="50"/>
      <c r="Q173" s="50">
        <f t="shared" si="92"/>
        <v>10</v>
      </c>
      <c r="R173" s="50">
        <f t="shared" si="92"/>
        <v>1</v>
      </c>
      <c r="S173" s="50">
        <f>S172/S171*10</f>
        <v>6.7</v>
      </c>
      <c r="T173" s="50"/>
      <c r="U173" s="50">
        <f t="shared" ref="U173" si="93">U172/U171*10</f>
        <v>6</v>
      </c>
      <c r="V173" s="50"/>
      <c r="W173" s="50"/>
      <c r="X173" s="50"/>
      <c r="Y173" s="50"/>
      <c r="Z173" s="26"/>
    </row>
    <row r="174" spans="1:27" s="12" customFormat="1" ht="30" hidden="1" customHeight="1" x14ac:dyDescent="0.2">
      <c r="A174" s="51" t="s">
        <v>203</v>
      </c>
      <c r="B174" s="49">
        <v>243</v>
      </c>
      <c r="C174" s="49">
        <f>SUM(F174:Z174)</f>
        <v>1183.0999999999999</v>
      </c>
      <c r="D174" s="15">
        <f t="shared" si="83"/>
        <v>4.8687242798353907</v>
      </c>
      <c r="E174" s="15"/>
      <c r="F174" s="50"/>
      <c r="G174" s="50">
        <v>10</v>
      </c>
      <c r="H174" s="50">
        <v>400</v>
      </c>
      <c r="I174" s="50"/>
      <c r="J174" s="26">
        <v>50</v>
      </c>
      <c r="K174" s="50"/>
      <c r="L174" s="50"/>
      <c r="M174" s="50"/>
      <c r="N174" s="50"/>
      <c r="O174" s="50">
        <v>2</v>
      </c>
      <c r="P174" s="50"/>
      <c r="Q174" s="50"/>
      <c r="R174" s="50">
        <v>162</v>
      </c>
      <c r="S174" s="50">
        <v>89.5</v>
      </c>
      <c r="T174" s="26">
        <v>105.6</v>
      </c>
      <c r="U174" s="26">
        <v>110</v>
      </c>
      <c r="V174" s="26">
        <v>254</v>
      </c>
      <c r="W174" s="50"/>
      <c r="X174" s="50"/>
      <c r="Y174" s="50"/>
      <c r="Z174" s="26"/>
    </row>
    <row r="175" spans="1:27" s="12" customFormat="1" ht="30" hidden="1" customHeight="1" x14ac:dyDescent="0.2">
      <c r="A175" s="31" t="s">
        <v>204</v>
      </c>
      <c r="B175" s="49">
        <v>419</v>
      </c>
      <c r="C175" s="49">
        <f>SUM(F175:Z175)</f>
        <v>2071.9499999999998</v>
      </c>
      <c r="D175" s="15">
        <f t="shared" si="83"/>
        <v>4.9449880668257755</v>
      </c>
      <c r="E175" s="15"/>
      <c r="F175" s="50"/>
      <c r="G175" s="50">
        <v>16</v>
      </c>
      <c r="H175" s="50">
        <v>720</v>
      </c>
      <c r="I175" s="50"/>
      <c r="J175" s="50">
        <v>26.7</v>
      </c>
      <c r="K175" s="50"/>
      <c r="L175" s="50"/>
      <c r="M175" s="50"/>
      <c r="N175" s="50"/>
      <c r="O175" s="50">
        <v>2</v>
      </c>
      <c r="P175" s="50"/>
      <c r="Q175" s="50"/>
      <c r="R175" s="50">
        <v>241</v>
      </c>
      <c r="S175" s="50">
        <v>80.55</v>
      </c>
      <c r="T175" s="26">
        <v>162.69999999999999</v>
      </c>
      <c r="U175" s="26">
        <v>290</v>
      </c>
      <c r="V175" s="26">
        <v>533</v>
      </c>
      <c r="W175" s="50"/>
      <c r="X175" s="50"/>
      <c r="Y175" s="50"/>
      <c r="Z175" s="26"/>
    </row>
    <row r="176" spans="1:27" s="12" customFormat="1" ht="30" hidden="1" customHeight="1" x14ac:dyDescent="0.2">
      <c r="A176" s="31" t="s">
        <v>98</v>
      </c>
      <c r="B176" s="49">
        <v>22.3</v>
      </c>
      <c r="C176" s="49">
        <f>C175/C174*10</f>
        <v>17.512889865607303</v>
      </c>
      <c r="D176" s="15">
        <f t="shared" si="83"/>
        <v>0.78533138410795078</v>
      </c>
      <c r="E176" s="15"/>
      <c r="F176" s="50"/>
      <c r="G176" s="50">
        <f t="shared" ref="G176:H176" si="94">G175/G174*10</f>
        <v>16</v>
      </c>
      <c r="H176" s="50">
        <f t="shared" si="94"/>
        <v>18</v>
      </c>
      <c r="I176" s="50"/>
      <c r="J176" s="50">
        <f t="shared" ref="J176" si="95">J175/J174*10</f>
        <v>5.34</v>
      </c>
      <c r="K176" s="50"/>
      <c r="L176" s="50"/>
      <c r="M176" s="50"/>
      <c r="N176" s="50"/>
      <c r="O176" s="50">
        <f t="shared" ref="O176" si="96">O175/O174*10</f>
        <v>10</v>
      </c>
      <c r="P176" s="50"/>
      <c r="Q176" s="50"/>
      <c r="R176" s="50">
        <f>R175/R174*10</f>
        <v>14.876543209876543</v>
      </c>
      <c r="S176" s="50">
        <f>S175/S174*10</f>
        <v>9</v>
      </c>
      <c r="T176" s="50">
        <f>T175/T174*10</f>
        <v>15.407196969696971</v>
      </c>
      <c r="U176" s="50">
        <f>U175/U174*10</f>
        <v>26.363636363636363</v>
      </c>
      <c r="V176" s="50">
        <f>V175/V174*10</f>
        <v>20.984251968503933</v>
      </c>
      <c r="W176" s="50"/>
      <c r="X176" s="50"/>
      <c r="Y176" s="50"/>
      <c r="Z176" s="26"/>
    </row>
    <row r="177" spans="1:26" s="12" customFormat="1" ht="30" hidden="1" customHeight="1" x14ac:dyDescent="0.2">
      <c r="A177" s="51" t="s">
        <v>173</v>
      </c>
      <c r="B177" s="27">
        <v>75</v>
      </c>
      <c r="C177" s="27">
        <f>SUM(F177:Z177)</f>
        <v>58</v>
      </c>
      <c r="D177" s="15">
        <f t="shared" si="83"/>
        <v>0.77333333333333332</v>
      </c>
      <c r="E177" s="1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>
        <v>58</v>
      </c>
      <c r="S177" s="35"/>
      <c r="T177" s="35"/>
      <c r="U177" s="35"/>
      <c r="V177" s="35"/>
      <c r="W177" s="35"/>
      <c r="X177" s="35"/>
      <c r="Y177" s="35"/>
      <c r="Z177" s="35"/>
    </row>
    <row r="178" spans="1:26" s="12" customFormat="1" ht="30" hidden="1" customHeight="1" x14ac:dyDescent="0.2">
      <c r="A178" s="31" t="s">
        <v>174</v>
      </c>
      <c r="B178" s="27">
        <v>83</v>
      </c>
      <c r="C178" s="27">
        <f>SUM(F178:Z178)</f>
        <v>85</v>
      </c>
      <c r="D178" s="15">
        <f t="shared" si="83"/>
        <v>1.0240963855421688</v>
      </c>
      <c r="E178" s="15"/>
      <c r="F178" s="35"/>
      <c r="G178" s="34"/>
      <c r="H178" s="54"/>
      <c r="I178" s="34"/>
      <c r="J178" s="34"/>
      <c r="K178" s="34"/>
      <c r="L178" s="36"/>
      <c r="M178" s="36"/>
      <c r="N178" s="36"/>
      <c r="O178" s="34"/>
      <c r="P178" s="34"/>
      <c r="Q178" s="34"/>
      <c r="R178" s="36">
        <v>85</v>
      </c>
      <c r="S178" s="36"/>
      <c r="T178" s="36"/>
      <c r="U178" s="36"/>
      <c r="V178" s="34"/>
      <c r="W178" s="36"/>
      <c r="X178" s="34"/>
      <c r="Y178" s="36"/>
      <c r="Z178" s="34"/>
    </row>
    <row r="179" spans="1:26" s="12" customFormat="1" ht="30" hidden="1" customHeight="1" x14ac:dyDescent="0.2">
      <c r="A179" s="31" t="s">
        <v>98</v>
      </c>
      <c r="B179" s="49">
        <f>B178/B177*10</f>
        <v>11.066666666666666</v>
      </c>
      <c r="C179" s="49">
        <f>C178/C177*10</f>
        <v>14.655172413793103</v>
      </c>
      <c r="D179" s="15">
        <f t="shared" si="83"/>
        <v>1.324262567511425</v>
      </c>
      <c r="E179" s="15"/>
      <c r="F179" s="50"/>
      <c r="G179" s="50"/>
      <c r="H179" s="50"/>
      <c r="I179" s="26"/>
      <c r="J179" s="26"/>
      <c r="K179" s="26"/>
      <c r="L179" s="50"/>
      <c r="M179" s="50"/>
      <c r="N179" s="50"/>
      <c r="O179" s="26"/>
      <c r="P179" s="26"/>
      <c r="Q179" s="26"/>
      <c r="R179" s="50">
        <f>R178/R177*10</f>
        <v>14.655172413793103</v>
      </c>
      <c r="S179" s="50"/>
      <c r="T179" s="50"/>
      <c r="U179" s="50"/>
      <c r="V179" s="26"/>
      <c r="W179" s="50"/>
      <c r="X179" s="50"/>
      <c r="Y179" s="50"/>
      <c r="Z179" s="26"/>
    </row>
    <row r="180" spans="1:26" s="12" customFormat="1" ht="30" hidden="1" customHeight="1" outlineLevel="1" x14ac:dyDescent="0.2">
      <c r="A180" s="51" t="s">
        <v>213</v>
      </c>
      <c r="B180" s="27">
        <v>617</v>
      </c>
      <c r="C180" s="27">
        <f>SUM(F180:Z180)</f>
        <v>867</v>
      </c>
      <c r="D180" s="15">
        <f t="shared" si="83"/>
        <v>1.4051863857374391</v>
      </c>
      <c r="E180" s="15"/>
      <c r="F180" s="35"/>
      <c r="G180" s="35"/>
      <c r="H180" s="35">
        <v>417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300</v>
      </c>
      <c r="W180" s="35"/>
      <c r="X180" s="35"/>
      <c r="Y180" s="35">
        <v>150</v>
      </c>
      <c r="Z180" s="35"/>
    </row>
    <row r="181" spans="1:26" s="12" customFormat="1" ht="30" hidden="1" customHeight="1" outlineLevel="1" x14ac:dyDescent="0.2">
      <c r="A181" s="31" t="s">
        <v>113</v>
      </c>
      <c r="B181" s="27">
        <v>7275</v>
      </c>
      <c r="C181" s="27">
        <f>SUM(F181:Z181)</f>
        <v>26430</v>
      </c>
      <c r="D181" s="15">
        <f t="shared" si="83"/>
        <v>3.6329896907216495</v>
      </c>
      <c r="E181" s="15"/>
      <c r="F181" s="35"/>
      <c r="G181" s="35"/>
      <c r="H181" s="35">
        <v>11880</v>
      </c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>
        <v>9300</v>
      </c>
      <c r="W181" s="35"/>
      <c r="X181" s="35"/>
      <c r="Y181" s="35">
        <v>5250</v>
      </c>
      <c r="Z181" s="35"/>
    </row>
    <row r="182" spans="1:26" s="12" customFormat="1" ht="30" hidden="1" customHeight="1" x14ac:dyDescent="0.2">
      <c r="A182" s="31" t="s">
        <v>98</v>
      </c>
      <c r="B182" s="55">
        <f>B181/B180*10</f>
        <v>117.90923824959481</v>
      </c>
      <c r="C182" s="55">
        <f>C181/C180*10</f>
        <v>304.84429065743944</v>
      </c>
      <c r="D182" s="15">
        <f t="shared" si="83"/>
        <v>2.5854148087373217</v>
      </c>
      <c r="E182" s="15"/>
      <c r="F182" s="54"/>
      <c r="G182" s="54"/>
      <c r="H182" s="54">
        <f t="shared" ref="H182" si="97">H181/H180*10</f>
        <v>284.89208633093529</v>
      </c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>
        <f>V181/V180*10</f>
        <v>310</v>
      </c>
      <c r="W182" s="54"/>
      <c r="X182" s="54"/>
      <c r="Y182" s="54">
        <f t="shared" ref="Y182" si="98">Y181/Y180*10</f>
        <v>350</v>
      </c>
      <c r="Z182" s="54"/>
    </row>
    <row r="183" spans="1:26" s="12" customFormat="1" ht="30" hidden="1" customHeight="1" outlineLevel="1" x14ac:dyDescent="0.2">
      <c r="A183" s="51" t="s">
        <v>114</v>
      </c>
      <c r="B183" s="27">
        <v>1991</v>
      </c>
      <c r="C183" s="27">
        <f>SUM(F183:Z183)</f>
        <v>4867</v>
      </c>
      <c r="D183" s="15">
        <f t="shared" si="83"/>
        <v>2.4445002511300853</v>
      </c>
      <c r="E183" s="15"/>
      <c r="F183" s="35">
        <v>106</v>
      </c>
      <c r="G183" s="35"/>
      <c r="H183" s="35">
        <v>303</v>
      </c>
      <c r="I183" s="35"/>
      <c r="J183" s="35">
        <v>100</v>
      </c>
      <c r="K183" s="35">
        <v>1884</v>
      </c>
      <c r="L183" s="35">
        <v>160</v>
      </c>
      <c r="M183" s="35">
        <v>895</v>
      </c>
      <c r="N183" s="35"/>
      <c r="O183" s="35"/>
      <c r="P183" s="35"/>
      <c r="Q183" s="35"/>
      <c r="R183" s="35"/>
      <c r="S183" s="35">
        <v>105</v>
      </c>
      <c r="T183" s="35"/>
      <c r="U183" s="35">
        <v>30</v>
      </c>
      <c r="V183" s="35">
        <v>929</v>
      </c>
      <c r="W183" s="35"/>
      <c r="X183" s="35"/>
      <c r="Y183" s="35">
        <v>180</v>
      </c>
      <c r="Z183" s="35">
        <v>175</v>
      </c>
    </row>
    <row r="184" spans="1:26" s="12" customFormat="1" ht="30" hidden="1" customHeight="1" outlineLevel="1" x14ac:dyDescent="0.2">
      <c r="A184" s="31" t="s">
        <v>115</v>
      </c>
      <c r="B184" s="27">
        <v>2807</v>
      </c>
      <c r="C184" s="27">
        <f>SUM(F184:Z184)</f>
        <v>7275</v>
      </c>
      <c r="D184" s="15">
        <f t="shared" si="83"/>
        <v>2.5917349483434271</v>
      </c>
      <c r="E184" s="15"/>
      <c r="F184" s="35">
        <v>212</v>
      </c>
      <c r="G184" s="35"/>
      <c r="H184" s="35">
        <v>416</v>
      </c>
      <c r="I184" s="35"/>
      <c r="J184" s="35">
        <v>138</v>
      </c>
      <c r="K184" s="35">
        <v>1929</v>
      </c>
      <c r="L184" s="35">
        <v>345</v>
      </c>
      <c r="M184" s="35">
        <v>1474</v>
      </c>
      <c r="N184" s="35"/>
      <c r="O184" s="35"/>
      <c r="P184" s="35"/>
      <c r="Q184" s="35"/>
      <c r="R184" s="35"/>
      <c r="S184" s="35">
        <v>104</v>
      </c>
      <c r="T184" s="35"/>
      <c r="U184" s="35">
        <v>30</v>
      </c>
      <c r="V184" s="35">
        <v>2044</v>
      </c>
      <c r="W184" s="35"/>
      <c r="X184" s="35"/>
      <c r="Y184" s="35">
        <v>180</v>
      </c>
      <c r="Z184" s="35">
        <v>403</v>
      </c>
    </row>
    <row r="185" spans="1:26" s="12" customFormat="1" ht="30" hidden="1" customHeight="1" x14ac:dyDescent="0.2">
      <c r="A185" s="31" t="s">
        <v>98</v>
      </c>
      <c r="B185" s="55">
        <f>B184/B183*10</f>
        <v>14.098442993470616</v>
      </c>
      <c r="C185" s="55">
        <f>C184/C183*10</f>
        <v>14.947606328333675</v>
      </c>
      <c r="D185" s="15">
        <f t="shared" si="83"/>
        <v>1.0602310010585092</v>
      </c>
      <c r="E185" s="15"/>
      <c r="F185" s="54">
        <f t="shared" ref="F185:H185" si="99">F184/F183*10</f>
        <v>20</v>
      </c>
      <c r="G185" s="54"/>
      <c r="H185" s="54">
        <f t="shared" si="99"/>
        <v>13.729372937293729</v>
      </c>
      <c r="I185" s="54"/>
      <c r="J185" s="54">
        <f t="shared" ref="J185:M185" si="100">J184/J183*10</f>
        <v>13.799999999999999</v>
      </c>
      <c r="K185" s="54">
        <f t="shared" si="100"/>
        <v>10.238853503184712</v>
      </c>
      <c r="L185" s="54">
        <f t="shared" si="100"/>
        <v>21.5625</v>
      </c>
      <c r="M185" s="54">
        <f t="shared" si="100"/>
        <v>16.46927374301676</v>
      </c>
      <c r="N185" s="54"/>
      <c r="O185" s="54"/>
      <c r="P185" s="54"/>
      <c r="Q185" s="54"/>
      <c r="R185" s="54"/>
      <c r="S185" s="54">
        <f t="shared" ref="S185" si="101">S184/S183*10</f>
        <v>9.9047619047619051</v>
      </c>
      <c r="T185" s="54"/>
      <c r="U185" s="54">
        <f t="shared" ref="U185:V185" si="102">U184/U183*10</f>
        <v>10</v>
      </c>
      <c r="V185" s="54">
        <f t="shared" si="102"/>
        <v>22.002152852529598</v>
      </c>
      <c r="W185" s="54"/>
      <c r="X185" s="54"/>
      <c r="Y185" s="54">
        <f>Y184/Y183*10</f>
        <v>10</v>
      </c>
      <c r="Z185" s="54">
        <f>Z184/Z183*10</f>
        <v>23.028571428571428</v>
      </c>
    </row>
    <row r="186" spans="1:26" s="12" customFormat="1" ht="30" hidden="1" customHeight="1" x14ac:dyDescent="0.2">
      <c r="A186" s="51" t="s">
        <v>116</v>
      </c>
      <c r="B186" s="23">
        <v>10259</v>
      </c>
      <c r="C186" s="27">
        <f>SUM(F186:Z186)</f>
        <v>12695</v>
      </c>
      <c r="D186" s="15">
        <f t="shared" si="83"/>
        <v>1.2374500438639244</v>
      </c>
      <c r="E186" s="15"/>
      <c r="F186" s="35"/>
      <c r="G186" s="35">
        <v>346</v>
      </c>
      <c r="H186" s="35">
        <v>996</v>
      </c>
      <c r="I186" s="35">
        <v>993</v>
      </c>
      <c r="J186" s="35">
        <v>382</v>
      </c>
      <c r="K186" s="35">
        <v>283</v>
      </c>
      <c r="L186" s="35"/>
      <c r="M186" s="35">
        <v>1260</v>
      </c>
      <c r="N186" s="35">
        <v>546</v>
      </c>
      <c r="O186" s="35">
        <v>540</v>
      </c>
      <c r="P186" s="35">
        <v>557</v>
      </c>
      <c r="Q186" s="35">
        <v>791</v>
      </c>
      <c r="R186" s="35">
        <v>261</v>
      </c>
      <c r="S186" s="35">
        <v>150</v>
      </c>
      <c r="T186" s="35">
        <v>68</v>
      </c>
      <c r="U186" s="35">
        <v>2203</v>
      </c>
      <c r="V186" s="35">
        <v>581</v>
      </c>
      <c r="W186" s="35"/>
      <c r="X186" s="35">
        <v>470</v>
      </c>
      <c r="Y186" s="35">
        <v>1356</v>
      </c>
      <c r="Z186" s="35">
        <v>912</v>
      </c>
    </row>
    <row r="187" spans="1:26" s="12" customFormat="1" ht="30" hidden="1" customHeight="1" x14ac:dyDescent="0.2">
      <c r="A187" s="51" t="s">
        <v>117</v>
      </c>
      <c r="B187" s="23"/>
      <c r="C187" s="27"/>
      <c r="D187" s="15"/>
      <c r="E187" s="1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v>7</v>
      </c>
    </row>
    <row r="188" spans="1:26" s="12" customFormat="1" ht="30" hidden="1" customHeight="1" x14ac:dyDescent="0.2">
      <c r="A188" s="51" t="s">
        <v>198</v>
      </c>
      <c r="B188" s="23"/>
      <c r="C188" s="27">
        <f>SUM(F188:Z188)</f>
        <v>4939</v>
      </c>
      <c r="D188" s="15"/>
      <c r="E188" s="15"/>
      <c r="F188" s="35">
        <v>953</v>
      </c>
      <c r="G188" s="35">
        <v>40</v>
      </c>
      <c r="H188" s="35"/>
      <c r="I188" s="35">
        <v>187</v>
      </c>
      <c r="J188" s="35">
        <v>238</v>
      </c>
      <c r="K188" s="35">
        <v>80</v>
      </c>
      <c r="L188" s="35"/>
      <c r="M188" s="35"/>
      <c r="N188" s="35"/>
      <c r="O188" s="35"/>
      <c r="P188" s="35"/>
      <c r="Q188" s="35">
        <v>210</v>
      </c>
      <c r="R188" s="35">
        <v>2527</v>
      </c>
      <c r="S188" s="35">
        <v>30</v>
      </c>
      <c r="T188" s="35">
        <v>200</v>
      </c>
      <c r="U188" s="35">
        <v>73</v>
      </c>
      <c r="V188" s="35"/>
      <c r="W188" s="35"/>
      <c r="X188" s="35">
        <v>321</v>
      </c>
      <c r="Y188" s="35">
        <v>80</v>
      </c>
      <c r="Z188" s="35"/>
    </row>
    <row r="189" spans="1:26" s="12" customFormat="1" ht="30" hidden="1" customHeight="1" x14ac:dyDescent="0.2">
      <c r="A189" s="31" t="s">
        <v>199</v>
      </c>
      <c r="B189" s="23"/>
      <c r="C189" s="27">
        <f>SUM(F189:Z189)</f>
        <v>4480</v>
      </c>
      <c r="D189" s="15"/>
      <c r="E189" s="15"/>
      <c r="F189" s="35">
        <v>1048</v>
      </c>
      <c r="G189" s="35">
        <v>40</v>
      </c>
      <c r="H189" s="35"/>
      <c r="I189" s="35">
        <v>201</v>
      </c>
      <c r="J189" s="35">
        <v>235</v>
      </c>
      <c r="K189" s="35">
        <v>128</v>
      </c>
      <c r="L189" s="35"/>
      <c r="M189" s="35"/>
      <c r="N189" s="35"/>
      <c r="O189" s="35"/>
      <c r="P189" s="35"/>
      <c r="Q189" s="35">
        <v>230</v>
      </c>
      <c r="R189" s="35">
        <v>1952</v>
      </c>
      <c r="S189" s="35">
        <v>30</v>
      </c>
      <c r="T189" s="35">
        <v>100</v>
      </c>
      <c r="U189" s="35">
        <v>73</v>
      </c>
      <c r="V189" s="35"/>
      <c r="W189" s="35"/>
      <c r="X189" s="35">
        <v>233</v>
      </c>
      <c r="Y189" s="35">
        <v>210</v>
      </c>
      <c r="Z189" s="35"/>
    </row>
    <row r="190" spans="1:26" s="12" customFormat="1" ht="30" hidden="1" customHeight="1" x14ac:dyDescent="0.2">
      <c r="A190" s="31" t="s">
        <v>200</v>
      </c>
      <c r="B190" s="23"/>
      <c r="C190" s="49">
        <f>C189/C188*10</f>
        <v>9.0706620773435915</v>
      </c>
      <c r="D190" s="15"/>
      <c r="E190" s="15"/>
      <c r="F190" s="56">
        <f t="shared" ref="F190:G190" si="103">F189/F188*10</f>
        <v>10.996852046169989</v>
      </c>
      <c r="G190" s="56">
        <f t="shared" si="103"/>
        <v>10</v>
      </c>
      <c r="H190" s="56"/>
      <c r="I190" s="56">
        <f>I189/I188*10</f>
        <v>10.748663101604279</v>
      </c>
      <c r="J190" s="56">
        <f t="shared" ref="J190:K190" si="104">J189/J188*10</f>
        <v>9.8739495798319332</v>
      </c>
      <c r="K190" s="56">
        <f t="shared" si="104"/>
        <v>16</v>
      </c>
      <c r="L190" s="56"/>
      <c r="M190" s="56"/>
      <c r="N190" s="56"/>
      <c r="O190" s="56"/>
      <c r="P190" s="56"/>
      <c r="Q190" s="56">
        <f t="shared" ref="Q190:Y190" si="105">Q189/Q188*10</f>
        <v>10.952380952380953</v>
      </c>
      <c r="R190" s="56">
        <f t="shared" si="105"/>
        <v>7.7245745943806892</v>
      </c>
      <c r="S190" s="56">
        <f t="shared" si="105"/>
        <v>10</v>
      </c>
      <c r="T190" s="56">
        <f t="shared" si="105"/>
        <v>5</v>
      </c>
      <c r="U190" s="56">
        <f t="shared" si="105"/>
        <v>10</v>
      </c>
      <c r="V190" s="56"/>
      <c r="W190" s="56"/>
      <c r="X190" s="56">
        <f t="shared" si="105"/>
        <v>7.2585669781931461</v>
      </c>
      <c r="Y190" s="56">
        <f t="shared" si="105"/>
        <v>26.25</v>
      </c>
      <c r="Z190" s="35"/>
    </row>
    <row r="191" spans="1:26" s="12" customFormat="1" ht="30" hidden="1" customHeight="1" x14ac:dyDescent="0.2">
      <c r="A191" s="51" t="s">
        <v>192</v>
      </c>
      <c r="B191" s="23"/>
      <c r="C191" s="27">
        <f>SUM(F191:Z191)</f>
        <v>39.299999999999997</v>
      </c>
      <c r="D191" s="15" t="e">
        <f t="shared" ref="D191:D207" si="106">C191/B191</f>
        <v>#DIV/0!</v>
      </c>
      <c r="E191" s="15"/>
      <c r="F191" s="27"/>
      <c r="G191" s="27"/>
      <c r="H191" s="56">
        <v>20</v>
      </c>
      <c r="I191" s="27"/>
      <c r="J191" s="35"/>
      <c r="K191" s="35"/>
      <c r="L191" s="35"/>
      <c r="M191" s="35">
        <f t="shared" ref="M191" si="107">M192</f>
        <v>2</v>
      </c>
      <c r="N191" s="35"/>
      <c r="O191" s="35"/>
      <c r="P191" s="35"/>
      <c r="Q191" s="35">
        <v>14</v>
      </c>
      <c r="R191" s="35"/>
      <c r="S191" s="35"/>
      <c r="T191" s="35">
        <f>T192</f>
        <v>0.3</v>
      </c>
      <c r="U191" s="35">
        <v>3</v>
      </c>
      <c r="V191" s="35"/>
      <c r="W191" s="35"/>
      <c r="X191" s="35"/>
      <c r="Y191" s="35"/>
      <c r="Z191" s="35"/>
    </row>
    <row r="192" spans="1:26" s="12" customFormat="1" ht="30" hidden="1" customHeight="1" x14ac:dyDescent="0.2">
      <c r="A192" s="51" t="s">
        <v>194</v>
      </c>
      <c r="B192" s="23"/>
      <c r="C192" s="27">
        <v>14</v>
      </c>
      <c r="D192" s="15" t="e">
        <f t="shared" si="106"/>
        <v>#DIV/0!</v>
      </c>
      <c r="E192" s="15"/>
      <c r="F192" s="27"/>
      <c r="G192" s="27"/>
      <c r="H192" s="56">
        <v>2</v>
      </c>
      <c r="I192" s="27"/>
      <c r="J192" s="35"/>
      <c r="K192" s="35"/>
      <c r="L192" s="35"/>
      <c r="M192" s="35">
        <v>2</v>
      </c>
      <c r="N192" s="35"/>
      <c r="O192" s="35"/>
      <c r="P192" s="35"/>
      <c r="Q192" s="35">
        <v>14</v>
      </c>
      <c r="R192" s="35"/>
      <c r="S192" s="35"/>
      <c r="T192" s="35">
        <v>0.3</v>
      </c>
      <c r="U192" s="35">
        <v>3</v>
      </c>
      <c r="V192" s="35"/>
      <c r="W192" s="35"/>
      <c r="X192" s="35"/>
      <c r="Y192" s="35"/>
      <c r="Z192" s="35">
        <v>0.5</v>
      </c>
    </row>
    <row r="193" spans="1:26" s="12" customFormat="1" ht="30" hidden="1" customHeight="1" x14ac:dyDescent="0.2">
      <c r="A193" s="31" t="s">
        <v>193</v>
      </c>
      <c r="B193" s="23"/>
      <c r="C193" s="27">
        <f>SUM(F193:Z193)</f>
        <v>53.95</v>
      </c>
      <c r="D193" s="15" t="e">
        <f t="shared" si="106"/>
        <v>#DIV/0!</v>
      </c>
      <c r="E193" s="15"/>
      <c r="F193" s="27"/>
      <c r="G193" s="27"/>
      <c r="H193" s="56">
        <v>26</v>
      </c>
      <c r="I193" s="27"/>
      <c r="J193" s="35"/>
      <c r="K193" s="35"/>
      <c r="L193" s="35"/>
      <c r="M193" s="35">
        <f t="shared" ref="M193" si="108">M194</f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/>
    </row>
    <row r="194" spans="1:26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106"/>
        <v>#DIV/0!</v>
      </c>
      <c r="E194" s="15"/>
      <c r="F194" s="27"/>
      <c r="G194" s="27"/>
      <c r="H194" s="56">
        <v>1.67</v>
      </c>
      <c r="I194" s="27"/>
      <c r="J194" s="35"/>
      <c r="K194" s="35"/>
      <c r="L194" s="35"/>
      <c r="M194" s="35">
        <v>0.5</v>
      </c>
      <c r="N194" s="35"/>
      <c r="O194" s="35"/>
      <c r="P194" s="35"/>
      <c r="Q194" s="35">
        <v>18</v>
      </c>
      <c r="R194" s="35"/>
      <c r="S194" s="35"/>
      <c r="T194" s="35">
        <v>0.65</v>
      </c>
      <c r="U194" s="35">
        <v>8.8000000000000007</v>
      </c>
      <c r="V194" s="35"/>
      <c r="W194" s="35"/>
      <c r="X194" s="35"/>
      <c r="Y194" s="35"/>
      <c r="Z194" s="35">
        <v>1.2</v>
      </c>
    </row>
    <row r="195" spans="1:26" s="12" customFormat="1" ht="30" hidden="1" customHeight="1" x14ac:dyDescent="0.2">
      <c r="A195" s="51" t="s">
        <v>98</v>
      </c>
      <c r="B195" s="23"/>
      <c r="C195" s="27">
        <f>(C193/C191)*10</f>
        <v>13.727735368956743</v>
      </c>
      <c r="D195" s="15" t="e">
        <f t="shared" si="106"/>
        <v>#DIV/0!</v>
      </c>
      <c r="E195" s="15"/>
      <c r="F195" s="35"/>
      <c r="G195" s="35"/>
      <c r="H195" s="56">
        <f>H193/H191*10</f>
        <v>13</v>
      </c>
      <c r="I195" s="56"/>
      <c r="J195" s="56"/>
      <c r="K195" s="56"/>
      <c r="L195" s="56"/>
      <c r="M195" s="56">
        <f t="shared" ref="M195" si="109">M196</f>
        <v>2.5</v>
      </c>
      <c r="N195" s="56"/>
      <c r="O195" s="56"/>
      <c r="P195" s="56"/>
      <c r="Q195" s="56">
        <f t="shared" ref="Q195" si="110">Q196</f>
        <v>12.857142857142858</v>
      </c>
      <c r="R195" s="56"/>
      <c r="S195" s="56"/>
      <c r="T195" s="56">
        <f>T196</f>
        <v>21.666666666666671</v>
      </c>
      <c r="U195" s="56">
        <f>U196</f>
        <v>29.333333333333336</v>
      </c>
      <c r="V195" s="35"/>
      <c r="W195" s="35"/>
      <c r="X195" s="35"/>
      <c r="Y195" s="35"/>
      <c r="Z195" s="35"/>
    </row>
    <row r="196" spans="1:26" s="12" customFormat="1" ht="30" hidden="1" customHeight="1" x14ac:dyDescent="0.2">
      <c r="A196" s="51" t="s">
        <v>195</v>
      </c>
      <c r="B196" s="23"/>
      <c r="C196" s="27">
        <f>(C194/C192)*10</f>
        <v>12.857142857142858</v>
      </c>
      <c r="D196" s="15" t="e">
        <f t="shared" si="106"/>
        <v>#DIV/0!</v>
      </c>
      <c r="E196" s="15"/>
      <c r="F196" s="90"/>
      <c r="G196" s="90"/>
      <c r="H196" s="91">
        <f>H194/H192*10</f>
        <v>8.35</v>
      </c>
      <c r="I196" s="90"/>
      <c r="J196" s="90"/>
      <c r="K196" s="90"/>
      <c r="L196" s="90"/>
      <c r="M196" s="91">
        <f t="shared" ref="M196" si="111">M194/M192*10</f>
        <v>2.5</v>
      </c>
      <c r="N196" s="91"/>
      <c r="O196" s="91"/>
      <c r="P196" s="91"/>
      <c r="Q196" s="91">
        <f t="shared" ref="Q196" si="112">Q194/Q192*10</f>
        <v>12.857142857142858</v>
      </c>
      <c r="R196" s="91"/>
      <c r="S196" s="91"/>
      <c r="T196" s="91">
        <f>T194/T192*10</f>
        <v>21.666666666666671</v>
      </c>
      <c r="U196" s="91">
        <f>U194/U192*10</f>
        <v>29.333333333333336</v>
      </c>
      <c r="V196" s="90"/>
      <c r="W196" s="90"/>
      <c r="X196" s="90"/>
      <c r="Y196" s="90"/>
      <c r="Z196" s="90">
        <f>Z194/Z192*10</f>
        <v>24</v>
      </c>
    </row>
    <row r="197" spans="1:26" s="12" customFormat="1" ht="30" hidden="1" customHeight="1" x14ac:dyDescent="0.2">
      <c r="A197" s="51" t="s">
        <v>201</v>
      </c>
      <c r="B197" s="19">
        <v>107.8</v>
      </c>
      <c r="C197" s="49">
        <f>SUM(F197:Z197)</f>
        <v>116.9</v>
      </c>
      <c r="D197" s="15">
        <f t="shared" si="106"/>
        <v>1.0844155844155845</v>
      </c>
      <c r="E197" s="15"/>
      <c r="F197" s="90"/>
      <c r="G197" s="90"/>
      <c r="H197" s="90"/>
      <c r="I197" s="90">
        <v>22</v>
      </c>
      <c r="J197" s="90"/>
      <c r="K197" s="90"/>
      <c r="L197" s="90"/>
      <c r="M197" s="91"/>
      <c r="N197" s="91"/>
      <c r="O197" s="91"/>
      <c r="P197" s="91">
        <v>4</v>
      </c>
      <c r="Q197" s="91"/>
      <c r="R197" s="91"/>
      <c r="S197" s="91">
        <v>30</v>
      </c>
      <c r="T197" s="91">
        <v>15.7</v>
      </c>
      <c r="U197" s="91">
        <v>3.2</v>
      </c>
      <c r="V197" s="90"/>
      <c r="W197" s="90"/>
      <c r="X197" s="90">
        <v>42</v>
      </c>
      <c r="Y197" s="90"/>
      <c r="Z197" s="90"/>
    </row>
    <row r="198" spans="1:26" s="12" customFormat="1" ht="30" hidden="1" customHeight="1" x14ac:dyDescent="0.2">
      <c r="A198" s="31" t="s">
        <v>202</v>
      </c>
      <c r="B198" s="19">
        <v>153.1</v>
      </c>
      <c r="C198" s="49">
        <f>SUM(F198:Z198)</f>
        <v>194.77999999999997</v>
      </c>
      <c r="D198" s="15">
        <f t="shared" si="106"/>
        <v>1.2722403657740038</v>
      </c>
      <c r="E198" s="15"/>
      <c r="F198" s="90"/>
      <c r="G198" s="90"/>
      <c r="H198" s="91"/>
      <c r="I198" s="90">
        <v>35.200000000000003</v>
      </c>
      <c r="J198" s="90"/>
      <c r="K198" s="90"/>
      <c r="L198" s="90"/>
      <c r="M198" s="91"/>
      <c r="N198" s="91"/>
      <c r="O198" s="91"/>
      <c r="P198" s="91">
        <v>2.08</v>
      </c>
      <c r="Q198" s="91"/>
      <c r="R198" s="91"/>
      <c r="S198" s="91">
        <v>50.1</v>
      </c>
      <c r="T198" s="91">
        <v>17.600000000000001</v>
      </c>
      <c r="U198" s="91">
        <v>4</v>
      </c>
      <c r="V198" s="90"/>
      <c r="W198" s="90"/>
      <c r="X198" s="90">
        <v>85.8</v>
      </c>
      <c r="Y198" s="90"/>
      <c r="Z198" s="90"/>
    </row>
    <row r="199" spans="1:26" s="12" customFormat="1" ht="30" hidden="1" customHeight="1" x14ac:dyDescent="0.2">
      <c r="A199" s="31" t="s">
        <v>98</v>
      </c>
      <c r="B199" s="49">
        <f>B198/B197*10</f>
        <v>14.202226345083488</v>
      </c>
      <c r="C199" s="49">
        <f>C198/C197*10</f>
        <v>16.662104362703161</v>
      </c>
      <c r="D199" s="15">
        <f t="shared" si="106"/>
        <v>1.1732036905939913</v>
      </c>
      <c r="E199" s="15"/>
      <c r="F199" s="90"/>
      <c r="G199" s="90"/>
      <c r="H199" s="91"/>
      <c r="I199" s="91">
        <f t="shared" ref="I199" si="113">I198/I197*10</f>
        <v>16</v>
      </c>
      <c r="J199" s="91"/>
      <c r="K199" s="91"/>
      <c r="L199" s="91"/>
      <c r="M199" s="91"/>
      <c r="N199" s="91"/>
      <c r="O199" s="91"/>
      <c r="P199" s="91">
        <f t="shared" ref="P199" si="114">P198/P197*10</f>
        <v>5.2</v>
      </c>
      <c r="Q199" s="91"/>
      <c r="R199" s="91"/>
      <c r="S199" s="91">
        <f t="shared" ref="S199:U199" si="115">S198/S197*10</f>
        <v>16.700000000000003</v>
      </c>
      <c r="T199" s="91">
        <f t="shared" si="115"/>
        <v>11.210191082802549</v>
      </c>
      <c r="U199" s="91">
        <f t="shared" si="115"/>
        <v>12.5</v>
      </c>
      <c r="V199" s="91"/>
      <c r="W199" s="91"/>
      <c r="X199" s="91">
        <f>X198/X197*10</f>
        <v>20.428571428571427</v>
      </c>
      <c r="Y199" s="90"/>
      <c r="Z199" s="90"/>
    </row>
    <row r="200" spans="1:26" s="46" customFormat="1" ht="30" hidden="1" customHeight="1" x14ac:dyDescent="0.2">
      <c r="A200" s="31" t="s">
        <v>118</v>
      </c>
      <c r="B200" s="23">
        <v>96513</v>
      </c>
      <c r="C200" s="27">
        <f>SUM(F200:Z200)</f>
        <v>95510</v>
      </c>
      <c r="D200" s="15">
        <f t="shared" si="106"/>
        <v>0.98960761762664096</v>
      </c>
      <c r="E200" s="15"/>
      <c r="F200" s="88">
        <v>9500</v>
      </c>
      <c r="G200" s="88">
        <v>2690</v>
      </c>
      <c r="H200" s="88">
        <v>5490</v>
      </c>
      <c r="I200" s="88">
        <v>4816</v>
      </c>
      <c r="J200" s="88">
        <v>3125</v>
      </c>
      <c r="K200" s="88">
        <v>6200</v>
      </c>
      <c r="L200" s="88">
        <v>3635</v>
      </c>
      <c r="M200" s="88">
        <v>4325</v>
      </c>
      <c r="N200" s="88">
        <v>4370</v>
      </c>
      <c r="O200" s="88">
        <v>2045</v>
      </c>
      <c r="P200" s="88">
        <v>2125</v>
      </c>
      <c r="Q200" s="88">
        <v>5650</v>
      </c>
      <c r="R200" s="88">
        <v>6605</v>
      </c>
      <c r="S200" s="88">
        <v>5112</v>
      </c>
      <c r="T200" s="88">
        <v>7090</v>
      </c>
      <c r="U200" s="88">
        <v>4057</v>
      </c>
      <c r="V200" s="88">
        <v>2120</v>
      </c>
      <c r="W200" s="88">
        <v>2030</v>
      </c>
      <c r="X200" s="88">
        <v>6400</v>
      </c>
      <c r="Y200" s="88">
        <v>6055</v>
      </c>
      <c r="Z200" s="88">
        <v>2070</v>
      </c>
    </row>
    <row r="201" spans="1:26" s="46" customFormat="1" ht="30" hidden="1" customHeight="1" x14ac:dyDescent="0.2">
      <c r="A201" s="13" t="s">
        <v>119</v>
      </c>
      <c r="B201" s="81">
        <f>B200/B203</f>
        <v>0.91917142857142853</v>
      </c>
      <c r="C201" s="81">
        <f>C200/C203</f>
        <v>0.90961904761904766</v>
      </c>
      <c r="D201" s="15">
        <f t="shared" si="106"/>
        <v>0.98960761762664107</v>
      </c>
      <c r="E201" s="15"/>
      <c r="F201" s="87">
        <f>F200/F203</f>
        <v>1.2756814824761649</v>
      </c>
      <c r="G201" s="87">
        <f t="shared" ref="G201:Z201" si="116">G200/G203</f>
        <v>0.65834557023984341</v>
      </c>
      <c r="H201" s="87">
        <f t="shared" si="116"/>
        <v>0.99909008189262971</v>
      </c>
      <c r="I201" s="87">
        <f>I200/I203</f>
        <v>0.70823529411764707</v>
      </c>
      <c r="J201" s="87">
        <f t="shared" si="116"/>
        <v>0.92702462177395428</v>
      </c>
      <c r="K201" s="87">
        <f t="shared" si="116"/>
        <v>1.0508474576271187</v>
      </c>
      <c r="L201" s="87">
        <f t="shared" si="116"/>
        <v>0.84554547569202143</v>
      </c>
      <c r="M201" s="87">
        <f t="shared" si="116"/>
        <v>0.85626608592357945</v>
      </c>
      <c r="N201" s="87">
        <f t="shared" si="116"/>
        <v>0.96660030966600308</v>
      </c>
      <c r="O201" s="87">
        <f t="shared" si="116"/>
        <v>0.91745177209510986</v>
      </c>
      <c r="P201" s="87">
        <f t="shared" si="116"/>
        <v>0.625</v>
      </c>
      <c r="Q201" s="87">
        <f t="shared" si="116"/>
        <v>0.80107755565007799</v>
      </c>
      <c r="R201" s="87">
        <f t="shared" si="116"/>
        <v>0.92377622377622381</v>
      </c>
      <c r="S201" s="87">
        <f t="shared" si="116"/>
        <v>1.0005871990604815</v>
      </c>
      <c r="T201" s="87">
        <f t="shared" si="116"/>
        <v>0.92522510766018529</v>
      </c>
      <c r="U201" s="87">
        <f t="shared" si="116"/>
        <v>0.99314565483476136</v>
      </c>
      <c r="V201" s="87">
        <f t="shared" si="116"/>
        <v>0.64378985727300331</v>
      </c>
      <c r="W201" s="87">
        <f t="shared" si="116"/>
        <v>0.92272727272727273</v>
      </c>
      <c r="X201" s="87">
        <f t="shared" si="116"/>
        <v>1.0491803278688525</v>
      </c>
      <c r="Y201" s="87">
        <f t="shared" si="116"/>
        <v>0.87740907114910882</v>
      </c>
      <c r="Z201" s="87">
        <f t="shared" si="116"/>
        <v>0.72708113804004215</v>
      </c>
    </row>
    <row r="202" spans="1:26" s="12" customFormat="1" ht="30" hidden="1" customHeight="1" x14ac:dyDescent="0.2">
      <c r="A202" s="31" t="s">
        <v>120</v>
      </c>
      <c r="B202" s="23">
        <v>190819</v>
      </c>
      <c r="C202" s="27">
        <f>SUM(F202:Z202)</f>
        <v>148953</v>
      </c>
      <c r="D202" s="15">
        <f t="shared" si="106"/>
        <v>0.78059836808703531</v>
      </c>
      <c r="E202" s="15"/>
      <c r="F202" s="10">
        <v>9545</v>
      </c>
      <c r="G202" s="10">
        <v>3513</v>
      </c>
      <c r="H202" s="10">
        <v>13265</v>
      </c>
      <c r="I202" s="10">
        <v>7003</v>
      </c>
      <c r="J202" s="10">
        <v>6085</v>
      </c>
      <c r="K202" s="10">
        <v>14900</v>
      </c>
      <c r="L202" s="10">
        <v>5590</v>
      </c>
      <c r="M202" s="10">
        <v>8100</v>
      </c>
      <c r="N202" s="10">
        <v>3463</v>
      </c>
      <c r="O202" s="10">
        <v>5400</v>
      </c>
      <c r="P202" s="10">
        <v>1545</v>
      </c>
      <c r="Q202" s="10">
        <v>3560</v>
      </c>
      <c r="R202" s="10">
        <v>11949</v>
      </c>
      <c r="S202" s="10">
        <v>9000</v>
      </c>
      <c r="T202" s="10">
        <v>5618</v>
      </c>
      <c r="U202" s="10">
        <v>3273</v>
      </c>
      <c r="V202" s="10">
        <v>3221</v>
      </c>
      <c r="W202" s="10">
        <v>3490</v>
      </c>
      <c r="X202" s="10">
        <v>4200</v>
      </c>
      <c r="Y202" s="10">
        <v>22363</v>
      </c>
      <c r="Z202" s="10">
        <v>3870</v>
      </c>
    </row>
    <row r="203" spans="1:26" s="12" customFormat="1" ht="30" hidden="1" customHeight="1" outlineLevel="1" x14ac:dyDescent="0.2">
      <c r="A203" s="31" t="s">
        <v>121</v>
      </c>
      <c r="B203" s="23">
        <v>105000</v>
      </c>
      <c r="C203" s="27">
        <f>SUM(F203:Z203)</f>
        <v>105000</v>
      </c>
      <c r="D203" s="15">
        <f t="shared" si="106"/>
        <v>1</v>
      </c>
      <c r="E203" s="15"/>
      <c r="F203" s="10">
        <v>7447</v>
      </c>
      <c r="G203" s="10">
        <v>4086</v>
      </c>
      <c r="H203" s="10">
        <v>5495</v>
      </c>
      <c r="I203" s="10">
        <v>6800</v>
      </c>
      <c r="J203" s="10">
        <v>3371</v>
      </c>
      <c r="K203" s="10">
        <v>5900</v>
      </c>
      <c r="L203" s="10">
        <v>4299</v>
      </c>
      <c r="M203" s="10">
        <v>5051</v>
      </c>
      <c r="N203" s="10">
        <v>4521</v>
      </c>
      <c r="O203" s="10">
        <v>2229</v>
      </c>
      <c r="P203" s="10">
        <v>3400</v>
      </c>
      <c r="Q203" s="10">
        <v>7053</v>
      </c>
      <c r="R203" s="10">
        <v>7150</v>
      </c>
      <c r="S203" s="10">
        <v>5109</v>
      </c>
      <c r="T203" s="10">
        <v>7663</v>
      </c>
      <c r="U203" s="10">
        <v>4085</v>
      </c>
      <c r="V203" s="10">
        <v>3293</v>
      </c>
      <c r="W203" s="10">
        <v>2200</v>
      </c>
      <c r="X203" s="10">
        <v>6100</v>
      </c>
      <c r="Y203" s="10">
        <v>6901</v>
      </c>
      <c r="Z203" s="10">
        <v>2847</v>
      </c>
    </row>
    <row r="204" spans="1:26" s="12" customFormat="1" ht="30" hidden="1" customHeight="1" outlineLevel="1" x14ac:dyDescent="0.2">
      <c r="A204" s="31" t="s">
        <v>122</v>
      </c>
      <c r="B204" s="23">
        <v>89005</v>
      </c>
      <c r="C204" s="27">
        <f>SUM(F204:Z204)</f>
        <v>81874.5</v>
      </c>
      <c r="D204" s="15">
        <f t="shared" si="106"/>
        <v>0.91988652322903208</v>
      </c>
      <c r="E204" s="15"/>
      <c r="F204" s="88">
        <v>7600</v>
      </c>
      <c r="G204" s="88">
        <v>1982</v>
      </c>
      <c r="H204" s="88">
        <v>4437</v>
      </c>
      <c r="I204" s="88">
        <v>4816</v>
      </c>
      <c r="J204" s="88">
        <v>3103</v>
      </c>
      <c r="K204" s="88">
        <v>5900</v>
      </c>
      <c r="L204" s="88">
        <v>2435</v>
      </c>
      <c r="M204" s="88">
        <v>2683</v>
      </c>
      <c r="N204" s="88">
        <v>4229</v>
      </c>
      <c r="O204" s="88">
        <v>1458.5</v>
      </c>
      <c r="P204" s="88">
        <v>2125</v>
      </c>
      <c r="Q204" s="88">
        <v>5235</v>
      </c>
      <c r="R204" s="88">
        <v>3645</v>
      </c>
      <c r="S204" s="88">
        <v>5112</v>
      </c>
      <c r="T204" s="88">
        <v>6830</v>
      </c>
      <c r="U204" s="88">
        <v>3550</v>
      </c>
      <c r="V204" s="88">
        <v>1693</v>
      </c>
      <c r="W204" s="88">
        <v>1141</v>
      </c>
      <c r="X204" s="88">
        <v>6338</v>
      </c>
      <c r="Y204" s="88">
        <v>5492</v>
      </c>
      <c r="Z204" s="88">
        <v>2070</v>
      </c>
    </row>
    <row r="205" spans="1:26" s="12" customFormat="1" ht="30" hidden="1" customHeight="1" x14ac:dyDescent="0.2">
      <c r="A205" s="13" t="s">
        <v>52</v>
      </c>
      <c r="B205" s="82">
        <f>B204/B203</f>
        <v>0.84766666666666668</v>
      </c>
      <c r="C205" s="82">
        <f>C204/C203</f>
        <v>0.77975714285714282</v>
      </c>
      <c r="D205" s="15">
        <f t="shared" si="106"/>
        <v>0.91988652322903197</v>
      </c>
      <c r="E205" s="15"/>
      <c r="F205" s="16">
        <f t="shared" ref="F205:Z205" si="117">F204/F203</f>
        <v>1.020545185980932</v>
      </c>
      <c r="G205" s="16">
        <f t="shared" si="117"/>
        <v>0.48507097405775818</v>
      </c>
      <c r="H205" s="16">
        <f t="shared" si="117"/>
        <v>0.80746132848043672</v>
      </c>
      <c r="I205" s="16">
        <f t="shared" si="117"/>
        <v>0.70823529411764707</v>
      </c>
      <c r="J205" s="16">
        <f t="shared" si="117"/>
        <v>0.92049836843666566</v>
      </c>
      <c r="K205" s="16">
        <f t="shared" si="117"/>
        <v>1</v>
      </c>
      <c r="L205" s="16">
        <f t="shared" si="117"/>
        <v>0.5664107932077227</v>
      </c>
      <c r="M205" s="16">
        <f t="shared" si="117"/>
        <v>0.5311819441694714</v>
      </c>
      <c r="N205" s="16">
        <f t="shared" si="117"/>
        <v>0.93541251935412517</v>
      </c>
      <c r="O205" s="16">
        <f t="shared" si="117"/>
        <v>0.6543292956482728</v>
      </c>
      <c r="P205" s="16">
        <f t="shared" si="117"/>
        <v>0.625</v>
      </c>
      <c r="Q205" s="16">
        <f t="shared" si="117"/>
        <v>0.74223734581029355</v>
      </c>
      <c r="R205" s="16">
        <f t="shared" si="117"/>
        <v>0.50979020979020984</v>
      </c>
      <c r="S205" s="16">
        <f t="shared" si="117"/>
        <v>1.0005871990604815</v>
      </c>
      <c r="T205" s="16">
        <f t="shared" si="117"/>
        <v>0.89129583713950145</v>
      </c>
      <c r="U205" s="16">
        <f t="shared" si="117"/>
        <v>0.86903304773561807</v>
      </c>
      <c r="V205" s="16">
        <f t="shared" si="117"/>
        <v>0.51412086243546917</v>
      </c>
      <c r="W205" s="16">
        <f t="shared" si="117"/>
        <v>0.51863636363636367</v>
      </c>
      <c r="X205" s="16">
        <f t="shared" si="117"/>
        <v>1.0390163934426229</v>
      </c>
      <c r="Y205" s="16">
        <f t="shared" si="117"/>
        <v>0.7958266917837995</v>
      </c>
      <c r="Z205" s="16">
        <f t="shared" si="117"/>
        <v>0.72708113804004215</v>
      </c>
    </row>
    <row r="206" spans="1:26" s="12" customFormat="1" ht="30" hidden="1" customHeight="1" x14ac:dyDescent="0.2">
      <c r="A206" s="11" t="s">
        <v>123</v>
      </c>
      <c r="B206" s="26">
        <v>75052</v>
      </c>
      <c r="C206" s="26">
        <f>SUM(F206:Z206)</f>
        <v>71638</v>
      </c>
      <c r="D206" s="15">
        <f t="shared" si="106"/>
        <v>0.95451153866652449</v>
      </c>
      <c r="E206" s="15"/>
      <c r="F206" s="10">
        <v>7300</v>
      </c>
      <c r="G206" s="10">
        <v>1364</v>
      </c>
      <c r="H206" s="10">
        <v>4337</v>
      </c>
      <c r="I206" s="10">
        <v>4447</v>
      </c>
      <c r="J206" s="10">
        <v>2796</v>
      </c>
      <c r="K206" s="10">
        <v>5400</v>
      </c>
      <c r="L206" s="10">
        <v>1291</v>
      </c>
      <c r="M206" s="10">
        <v>1945</v>
      </c>
      <c r="N206" s="10">
        <v>4146</v>
      </c>
      <c r="O206" s="10">
        <v>1459</v>
      </c>
      <c r="P206" s="10">
        <v>1456</v>
      </c>
      <c r="Q206" s="10">
        <v>4750</v>
      </c>
      <c r="R206" s="10">
        <v>3228</v>
      </c>
      <c r="S206" s="10">
        <v>4683</v>
      </c>
      <c r="T206" s="10">
        <v>6587</v>
      </c>
      <c r="U206" s="10">
        <v>3384</v>
      </c>
      <c r="V206" s="10">
        <v>1693</v>
      </c>
      <c r="W206" s="10">
        <v>1141</v>
      </c>
      <c r="X206" s="10">
        <v>4904</v>
      </c>
      <c r="Y206" s="10">
        <v>4359</v>
      </c>
      <c r="Z206" s="10">
        <v>968</v>
      </c>
    </row>
    <row r="207" spans="1:26" s="12" customFormat="1" ht="30" hidden="1" customHeight="1" x14ac:dyDescent="0.2">
      <c r="A207" s="11" t="s">
        <v>124</v>
      </c>
      <c r="B207" s="26">
        <v>10126</v>
      </c>
      <c r="C207" s="26">
        <f>SUM(F207:Z207)</f>
        <v>9155</v>
      </c>
      <c r="D207" s="15">
        <f t="shared" si="106"/>
        <v>0.90410823622358283</v>
      </c>
      <c r="E207" s="15"/>
      <c r="F207" s="10">
        <v>300</v>
      </c>
      <c r="G207" s="10">
        <v>618</v>
      </c>
      <c r="H207" s="10">
        <v>100</v>
      </c>
      <c r="I207" s="10">
        <v>319</v>
      </c>
      <c r="J207" s="10">
        <v>307</v>
      </c>
      <c r="K207" s="10">
        <v>500</v>
      </c>
      <c r="L207" s="10">
        <v>1114</v>
      </c>
      <c r="M207" s="10">
        <v>738</v>
      </c>
      <c r="N207" s="10">
        <v>83</v>
      </c>
      <c r="O207" s="10"/>
      <c r="P207" s="10">
        <v>669</v>
      </c>
      <c r="Q207" s="10">
        <v>205</v>
      </c>
      <c r="R207" s="10">
        <v>65</v>
      </c>
      <c r="S207" s="10">
        <v>429</v>
      </c>
      <c r="T207" s="10">
        <v>243</v>
      </c>
      <c r="U207" s="10">
        <v>114</v>
      </c>
      <c r="V207" s="10"/>
      <c r="W207" s="10"/>
      <c r="X207" s="10">
        <v>1434</v>
      </c>
      <c r="Y207" s="10">
        <v>815</v>
      </c>
      <c r="Z207" s="10">
        <v>1102</v>
      </c>
    </row>
    <row r="208" spans="1:26" s="12" customFormat="1" ht="30" hidden="1" customHeight="1" x14ac:dyDescent="0.2">
      <c r="A208" s="31" t="s">
        <v>147</v>
      </c>
      <c r="B208" s="23"/>
      <c r="C208" s="27">
        <f>SUM(F208:Z208)</f>
        <v>0</v>
      </c>
      <c r="D208" s="15"/>
      <c r="E208" s="15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36" s="46" customFormat="1" ht="45" hidden="1" outlineLevel="1" x14ac:dyDescent="0.2">
      <c r="A209" s="11" t="s">
        <v>191</v>
      </c>
      <c r="B209" s="27">
        <v>90210</v>
      </c>
      <c r="C209" s="27">
        <f>SUM(F209:Z209)</f>
        <v>85622</v>
      </c>
      <c r="D209" s="15">
        <f t="shared" ref="D209:D214" si="118">C209/B209</f>
        <v>0.94914089347079034</v>
      </c>
      <c r="E209" s="15"/>
      <c r="F209" s="30">
        <v>525</v>
      </c>
      <c r="G209" s="30">
        <v>1935</v>
      </c>
      <c r="H209" s="30">
        <v>8650</v>
      </c>
      <c r="I209" s="30">
        <v>7161</v>
      </c>
      <c r="J209" s="30">
        <v>5166</v>
      </c>
      <c r="K209" s="30">
        <v>4954</v>
      </c>
      <c r="L209" s="30">
        <v>3099</v>
      </c>
      <c r="M209" s="30">
        <v>4544</v>
      </c>
      <c r="N209" s="30">
        <v>2352</v>
      </c>
      <c r="O209" s="30">
        <v>2851</v>
      </c>
      <c r="P209" s="35">
        <v>2583</v>
      </c>
      <c r="Q209" s="35">
        <v>4265</v>
      </c>
      <c r="R209" s="35">
        <v>4509</v>
      </c>
      <c r="S209" s="35">
        <v>2954</v>
      </c>
      <c r="T209" s="35">
        <v>3251</v>
      </c>
      <c r="U209" s="35">
        <v>4037</v>
      </c>
      <c r="V209" s="35">
        <v>911</v>
      </c>
      <c r="W209" s="35">
        <v>1606</v>
      </c>
      <c r="X209" s="35">
        <v>7753</v>
      </c>
      <c r="Y209" s="35">
        <v>7601</v>
      </c>
      <c r="Z209" s="30">
        <v>4915</v>
      </c>
    </row>
    <row r="210" spans="1:36" s="58" customFormat="1" ht="30" hidden="1" customHeight="1" outlineLevel="1" x14ac:dyDescent="0.2">
      <c r="A210" s="31" t="s">
        <v>125</v>
      </c>
      <c r="B210" s="27">
        <v>88096</v>
      </c>
      <c r="C210" s="27">
        <f>SUM(F210:Z210)</f>
        <v>82750.899999999994</v>
      </c>
      <c r="D210" s="15">
        <f t="shared" si="118"/>
        <v>0.9393264166363966</v>
      </c>
      <c r="E210" s="15"/>
      <c r="F210" s="35">
        <v>525</v>
      </c>
      <c r="G210" s="35">
        <v>1850</v>
      </c>
      <c r="H210" s="35">
        <v>8526</v>
      </c>
      <c r="I210" s="35">
        <v>6500</v>
      </c>
      <c r="J210" s="35">
        <v>4744</v>
      </c>
      <c r="K210" s="35">
        <v>4954</v>
      </c>
      <c r="L210" s="45">
        <v>2881</v>
      </c>
      <c r="M210" s="35">
        <v>4539</v>
      </c>
      <c r="N210" s="35">
        <v>2386.9</v>
      </c>
      <c r="O210" s="35">
        <v>2851</v>
      </c>
      <c r="P210" s="35">
        <v>2191</v>
      </c>
      <c r="Q210" s="35">
        <v>3732</v>
      </c>
      <c r="R210" s="35">
        <v>4509</v>
      </c>
      <c r="S210" s="35">
        <v>2954</v>
      </c>
      <c r="T210" s="35">
        <v>3200</v>
      </c>
      <c r="U210" s="35">
        <v>4037</v>
      </c>
      <c r="V210" s="35">
        <v>911</v>
      </c>
      <c r="W210" s="35">
        <v>1606</v>
      </c>
      <c r="X210" s="35">
        <v>7754</v>
      </c>
      <c r="Y210" s="35">
        <v>7200</v>
      </c>
      <c r="Z210" s="35">
        <v>4900</v>
      </c>
    </row>
    <row r="211" spans="1:36" s="46" customFormat="1" ht="30" hidden="1" customHeight="1" x14ac:dyDescent="0.2">
      <c r="A211" s="11" t="s">
        <v>126</v>
      </c>
      <c r="B211" s="48">
        <f>B210/B209</f>
        <v>0.97656579093226914</v>
      </c>
      <c r="C211" s="48">
        <f>C210/C209</f>
        <v>0.96646773025624244</v>
      </c>
      <c r="D211" s="15">
        <f t="shared" si="118"/>
        <v>0.9896596207139442</v>
      </c>
      <c r="E211" s="15"/>
      <c r="F211" s="68">
        <f t="shared" ref="F211:Z211" si="119">F210/F209</f>
        <v>1</v>
      </c>
      <c r="G211" s="68">
        <f t="shared" si="119"/>
        <v>0.95607235142118863</v>
      </c>
      <c r="H211" s="68">
        <f t="shared" si="119"/>
        <v>0.98566473988439307</v>
      </c>
      <c r="I211" s="68">
        <f t="shared" si="119"/>
        <v>0.90769445608155286</v>
      </c>
      <c r="J211" s="68">
        <f t="shared" si="119"/>
        <v>0.91831204026325974</v>
      </c>
      <c r="K211" s="68">
        <f t="shared" si="119"/>
        <v>1</v>
      </c>
      <c r="L211" s="68">
        <f t="shared" si="119"/>
        <v>0.9296547273313972</v>
      </c>
      <c r="M211" s="68">
        <f t="shared" si="119"/>
        <v>0.99889964788732399</v>
      </c>
      <c r="N211" s="68">
        <f t="shared" si="119"/>
        <v>1.0148384353741497</v>
      </c>
      <c r="O211" s="68">
        <f t="shared" si="119"/>
        <v>1</v>
      </c>
      <c r="P211" s="68">
        <f t="shared" si="119"/>
        <v>0.8482384823848238</v>
      </c>
      <c r="Q211" s="68">
        <f t="shared" si="119"/>
        <v>0.87502930832356385</v>
      </c>
      <c r="R211" s="68">
        <f t="shared" si="119"/>
        <v>1</v>
      </c>
      <c r="S211" s="68">
        <f t="shared" si="119"/>
        <v>1</v>
      </c>
      <c r="T211" s="68">
        <f t="shared" si="119"/>
        <v>0.98431251922485385</v>
      </c>
      <c r="U211" s="68">
        <f t="shared" si="119"/>
        <v>1</v>
      </c>
      <c r="V211" s="68">
        <f t="shared" si="119"/>
        <v>1</v>
      </c>
      <c r="W211" s="68">
        <f t="shared" si="119"/>
        <v>1</v>
      </c>
      <c r="X211" s="68">
        <f t="shared" si="119"/>
        <v>1.0001289823294208</v>
      </c>
      <c r="Y211" s="68">
        <f t="shared" si="119"/>
        <v>0.94724378371266937</v>
      </c>
      <c r="Z211" s="68">
        <f t="shared" si="119"/>
        <v>0.99694811800610372</v>
      </c>
    </row>
    <row r="212" spans="1:36" s="46" customFormat="1" ht="30" hidden="1" customHeight="1" outlineLevel="1" x14ac:dyDescent="0.2">
      <c r="A212" s="11" t="s">
        <v>127</v>
      </c>
      <c r="B212" s="27"/>
      <c r="C212" s="27">
        <f>SUM(F212:Z212)</f>
        <v>0</v>
      </c>
      <c r="D212" s="15" t="e">
        <f t="shared" si="118"/>
        <v>#DIV/0!</v>
      </c>
      <c r="E212" s="1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16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36" s="58" customFormat="1" ht="30" hidden="1" customHeight="1" outlineLevel="1" x14ac:dyDescent="0.2">
      <c r="A213" s="31" t="s">
        <v>128</v>
      </c>
      <c r="B213" s="23">
        <v>10389</v>
      </c>
      <c r="C213" s="27">
        <f>SUM(F213:Z213)</f>
        <v>11691</v>
      </c>
      <c r="D213" s="15">
        <f t="shared" si="118"/>
        <v>1.1253248628356916</v>
      </c>
      <c r="E213" s="15"/>
      <c r="F213" s="45">
        <v>42</v>
      </c>
      <c r="G213" s="35"/>
      <c r="H213" s="35">
        <v>3406</v>
      </c>
      <c r="I213" s="35">
        <v>553</v>
      </c>
      <c r="J213" s="35">
        <v>273</v>
      </c>
      <c r="K213" s="35">
        <v>1339</v>
      </c>
      <c r="L213" s="35"/>
      <c r="M213" s="35">
        <v>328</v>
      </c>
      <c r="N213" s="35"/>
      <c r="O213" s="35">
        <v>412</v>
      </c>
      <c r="P213" s="45">
        <v>280</v>
      </c>
      <c r="Q213" s="35">
        <v>94</v>
      </c>
      <c r="R213" s="35"/>
      <c r="S213" s="35"/>
      <c r="T213" s="35">
        <v>372</v>
      </c>
      <c r="U213" s="35">
        <v>300</v>
      </c>
      <c r="V213" s="35">
        <v>60</v>
      </c>
      <c r="W213" s="35"/>
      <c r="X213" s="35">
        <v>85</v>
      </c>
      <c r="Y213" s="35">
        <v>3592</v>
      </c>
      <c r="Z213" s="35">
        <v>555</v>
      </c>
    </row>
    <row r="214" spans="1:36" s="46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5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36" s="46" customFormat="1" ht="30" hidden="1" customHeight="1" x14ac:dyDescent="0.2">
      <c r="A215" s="13" t="s">
        <v>130</v>
      </c>
      <c r="B215" s="23"/>
      <c r="C215" s="27"/>
      <c r="D215" s="27"/>
      <c r="E215" s="27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36" s="58" customFormat="1" ht="30" hidden="1" customHeight="1" outlineLevel="1" x14ac:dyDescent="0.2">
      <c r="A216" s="51" t="s">
        <v>131</v>
      </c>
      <c r="B216" s="23">
        <v>105196</v>
      </c>
      <c r="C216" s="27">
        <f>SUM(F216:Z216)</f>
        <v>115251.4</v>
      </c>
      <c r="D216" s="9">
        <f t="shared" ref="D216:D228" si="120">C216/B216</f>
        <v>1.0955872846876307</v>
      </c>
      <c r="E216" s="9"/>
      <c r="F216" s="26">
        <v>3100</v>
      </c>
      <c r="G216" s="26">
        <v>2230</v>
      </c>
      <c r="H216" s="26">
        <v>13240</v>
      </c>
      <c r="I216" s="26">
        <v>10242</v>
      </c>
      <c r="J216" s="26">
        <v>8638</v>
      </c>
      <c r="K216" s="26">
        <v>6120</v>
      </c>
      <c r="L216" s="26">
        <v>6989</v>
      </c>
      <c r="M216" s="26">
        <v>7888</v>
      </c>
      <c r="N216" s="26">
        <v>2609</v>
      </c>
      <c r="O216" s="26">
        <v>4060</v>
      </c>
      <c r="P216" s="26">
        <v>4091</v>
      </c>
      <c r="Q216" s="26">
        <v>5495</v>
      </c>
      <c r="R216" s="26">
        <v>6871</v>
      </c>
      <c r="S216" s="26">
        <v>2800</v>
      </c>
      <c r="T216" s="26">
        <v>3038</v>
      </c>
      <c r="U216" s="26">
        <v>3200.4</v>
      </c>
      <c r="V216" s="26">
        <v>2050</v>
      </c>
      <c r="W216" s="26">
        <v>1514</v>
      </c>
      <c r="X216" s="26">
        <v>5983</v>
      </c>
      <c r="Y216" s="26">
        <v>6837</v>
      </c>
      <c r="Z216" s="26">
        <v>8256</v>
      </c>
    </row>
    <row r="217" spans="1:36" s="46" customFormat="1" ht="30" hidden="1" customHeight="1" outlineLevel="1" x14ac:dyDescent="0.2">
      <c r="A217" s="13" t="s">
        <v>132</v>
      </c>
      <c r="B217" s="23">
        <v>99221</v>
      </c>
      <c r="C217" s="27">
        <f>SUM(F217:Z217)</f>
        <v>115218</v>
      </c>
      <c r="D217" s="9">
        <f t="shared" si="120"/>
        <v>1.1612259501516815</v>
      </c>
      <c r="E217" s="9"/>
      <c r="F217" s="30">
        <v>2050</v>
      </c>
      <c r="G217" s="30">
        <v>2963</v>
      </c>
      <c r="H217" s="30">
        <v>12143</v>
      </c>
      <c r="I217" s="30">
        <v>16541</v>
      </c>
      <c r="J217" s="30">
        <v>6539</v>
      </c>
      <c r="K217" s="30">
        <v>4614</v>
      </c>
      <c r="L217" s="30">
        <v>4320</v>
      </c>
      <c r="M217" s="30">
        <v>7934</v>
      </c>
      <c r="N217" s="30">
        <v>4709</v>
      </c>
      <c r="O217" s="30">
        <v>3815</v>
      </c>
      <c r="P217" s="30">
        <v>3026</v>
      </c>
      <c r="Q217" s="30">
        <v>5245</v>
      </c>
      <c r="R217" s="30">
        <v>8414</v>
      </c>
      <c r="S217" s="30">
        <v>2766</v>
      </c>
      <c r="T217" s="30">
        <v>4693</v>
      </c>
      <c r="U217" s="30">
        <v>2954</v>
      </c>
      <c r="V217" s="30">
        <v>2015</v>
      </c>
      <c r="W217" s="30">
        <v>1267</v>
      </c>
      <c r="X217" s="30">
        <v>5801</v>
      </c>
      <c r="Y217" s="30">
        <v>6651</v>
      </c>
      <c r="Z217" s="30">
        <v>6758</v>
      </c>
      <c r="AJ217" s="46" t="s">
        <v>0</v>
      </c>
    </row>
    <row r="218" spans="1:36" s="46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9"/>
      <c r="F218" s="26">
        <f>F216*0.45</f>
        <v>1395</v>
      </c>
      <c r="G218" s="26">
        <f t="shared" ref="G218:Z218" si="121">G216*0.45</f>
        <v>1003.5</v>
      </c>
      <c r="H218" s="26">
        <f t="shared" si="121"/>
        <v>5958</v>
      </c>
      <c r="I218" s="26">
        <f t="shared" si="121"/>
        <v>4608.9000000000005</v>
      </c>
      <c r="J218" s="26">
        <f t="shared" si="121"/>
        <v>3887.1</v>
      </c>
      <c r="K218" s="26">
        <f t="shared" si="121"/>
        <v>2754</v>
      </c>
      <c r="L218" s="26">
        <f t="shared" si="121"/>
        <v>3145.05</v>
      </c>
      <c r="M218" s="26">
        <f t="shared" si="121"/>
        <v>3549.6</v>
      </c>
      <c r="N218" s="26">
        <f t="shared" si="121"/>
        <v>1174.05</v>
      </c>
      <c r="O218" s="26">
        <f t="shared" si="121"/>
        <v>1827</v>
      </c>
      <c r="P218" s="26">
        <f t="shared" si="121"/>
        <v>1840.95</v>
      </c>
      <c r="Q218" s="26">
        <f t="shared" si="121"/>
        <v>2472.75</v>
      </c>
      <c r="R218" s="26">
        <f t="shared" si="121"/>
        <v>3091.9500000000003</v>
      </c>
      <c r="S218" s="26">
        <f t="shared" si="121"/>
        <v>1260</v>
      </c>
      <c r="T218" s="26">
        <f t="shared" si="121"/>
        <v>1367.1000000000001</v>
      </c>
      <c r="U218" s="26">
        <f t="shared" si="121"/>
        <v>1440.18</v>
      </c>
      <c r="V218" s="26">
        <f t="shared" si="121"/>
        <v>922.5</v>
      </c>
      <c r="W218" s="26">
        <f t="shared" si="121"/>
        <v>681.30000000000007</v>
      </c>
      <c r="X218" s="26">
        <f t="shared" si="121"/>
        <v>2692.35</v>
      </c>
      <c r="Y218" s="26">
        <f t="shared" si="121"/>
        <v>3076.65</v>
      </c>
      <c r="Z218" s="26">
        <f t="shared" si="121"/>
        <v>3715.2000000000003</v>
      </c>
      <c r="AA218" s="59"/>
    </row>
    <row r="219" spans="1:36" s="46" customFormat="1" ht="30" hidden="1" customHeight="1" x14ac:dyDescent="0.2">
      <c r="A219" s="13" t="s">
        <v>134</v>
      </c>
      <c r="B219" s="48">
        <f>B216/B217</f>
        <v>1.0602191068423015</v>
      </c>
      <c r="C219" s="48">
        <f>C216/C217</f>
        <v>1.0002898852609834</v>
      </c>
      <c r="D219" s="9">
        <f t="shared" si="120"/>
        <v>0.94347468254952693</v>
      </c>
      <c r="E219" s="9"/>
      <c r="F219" s="68">
        <f>F216/F217</f>
        <v>1.5121951219512195</v>
      </c>
      <c r="G219" s="68">
        <f t="shared" ref="G219:Z219" si="122">G216/G217</f>
        <v>0.75261559230509623</v>
      </c>
      <c r="H219" s="68">
        <f t="shared" si="122"/>
        <v>1.0903401136457218</v>
      </c>
      <c r="I219" s="68">
        <f t="shared" si="122"/>
        <v>0.61918868266731153</v>
      </c>
      <c r="J219" s="68">
        <f t="shared" si="122"/>
        <v>1.3209970943569354</v>
      </c>
      <c r="K219" s="68">
        <f t="shared" si="122"/>
        <v>1.3263979193758126</v>
      </c>
      <c r="L219" s="68">
        <f t="shared" si="122"/>
        <v>1.6178240740740741</v>
      </c>
      <c r="M219" s="68">
        <f t="shared" si="122"/>
        <v>0.99420216788505167</v>
      </c>
      <c r="N219" s="68">
        <f t="shared" si="122"/>
        <v>0.55404544489275853</v>
      </c>
      <c r="O219" s="68">
        <f t="shared" si="122"/>
        <v>1.0642201834862386</v>
      </c>
      <c r="P219" s="68">
        <f t="shared" si="122"/>
        <v>1.3519497686715136</v>
      </c>
      <c r="Q219" s="68">
        <f t="shared" si="122"/>
        <v>1.0476644423260248</v>
      </c>
      <c r="R219" s="68">
        <f t="shared" si="122"/>
        <v>0.81661516520085575</v>
      </c>
      <c r="S219" s="68">
        <f t="shared" si="122"/>
        <v>1.0122921185827911</v>
      </c>
      <c r="T219" s="68">
        <f t="shared" si="122"/>
        <v>0.64734711272107393</v>
      </c>
      <c r="U219" s="68">
        <f t="shared" si="122"/>
        <v>1.0834123222748815</v>
      </c>
      <c r="V219" s="68">
        <f t="shared" si="122"/>
        <v>1.0173697270471465</v>
      </c>
      <c r="W219" s="68">
        <f t="shared" si="122"/>
        <v>1.1949486977111285</v>
      </c>
      <c r="X219" s="68">
        <f t="shared" si="122"/>
        <v>1.0313739010515428</v>
      </c>
      <c r="Y219" s="68">
        <f t="shared" si="122"/>
        <v>1.0279657194406857</v>
      </c>
      <c r="Z219" s="68">
        <f t="shared" si="122"/>
        <v>1.2216632139686299</v>
      </c>
    </row>
    <row r="220" spans="1:36" s="58" customFormat="1" ht="30" hidden="1" customHeight="1" outlineLevel="1" x14ac:dyDescent="0.2">
      <c r="A220" s="51" t="s">
        <v>135</v>
      </c>
      <c r="B220" s="23">
        <v>260815</v>
      </c>
      <c r="C220" s="27">
        <f>SUM(F220:Z220)</f>
        <v>300826</v>
      </c>
      <c r="D220" s="9">
        <f t="shared" si="120"/>
        <v>1.1534075877537717</v>
      </c>
      <c r="E220" s="9"/>
      <c r="F220" s="26">
        <v>300</v>
      </c>
      <c r="G220" s="26">
        <v>8400</v>
      </c>
      <c r="H220" s="26">
        <v>29307</v>
      </c>
      <c r="I220" s="26">
        <v>21909</v>
      </c>
      <c r="J220" s="26">
        <v>7421</v>
      </c>
      <c r="K220" s="26">
        <v>14410</v>
      </c>
      <c r="L220" s="26">
        <v>4700</v>
      </c>
      <c r="M220" s="26">
        <v>15722</v>
      </c>
      <c r="N220" s="26">
        <v>12600</v>
      </c>
      <c r="O220" s="26">
        <v>15300</v>
      </c>
      <c r="P220" s="26">
        <v>10490</v>
      </c>
      <c r="Q220" s="26">
        <v>14355</v>
      </c>
      <c r="R220" s="26">
        <v>3474</v>
      </c>
      <c r="S220" s="26">
        <v>7900</v>
      </c>
      <c r="T220" s="26">
        <v>14600</v>
      </c>
      <c r="U220" s="26">
        <v>43083</v>
      </c>
      <c r="V220" s="26">
        <v>4500</v>
      </c>
      <c r="W220" s="26">
        <v>1000</v>
      </c>
      <c r="X220" s="26">
        <v>7576</v>
      </c>
      <c r="Y220" s="26">
        <v>45094</v>
      </c>
      <c r="Z220" s="26">
        <v>18685</v>
      </c>
    </row>
    <row r="221" spans="1:36" s="46" customFormat="1" ht="28.15" hidden="1" customHeight="1" outlineLevel="1" x14ac:dyDescent="0.2">
      <c r="A221" s="13" t="s">
        <v>132</v>
      </c>
      <c r="B221" s="23">
        <v>283125</v>
      </c>
      <c r="C221" s="27">
        <f>SUM(F221:Z221)</f>
        <v>286074</v>
      </c>
      <c r="D221" s="9">
        <f t="shared" si="120"/>
        <v>1.0104158940397352</v>
      </c>
      <c r="E221" s="9"/>
      <c r="F221" s="30">
        <v>600</v>
      </c>
      <c r="G221" s="30">
        <v>8000</v>
      </c>
      <c r="H221" s="30">
        <v>25123</v>
      </c>
      <c r="I221" s="30">
        <v>18776</v>
      </c>
      <c r="J221" s="30">
        <v>8896</v>
      </c>
      <c r="K221" s="30">
        <v>12063</v>
      </c>
      <c r="L221" s="30">
        <v>710</v>
      </c>
      <c r="M221" s="30">
        <v>19682</v>
      </c>
      <c r="N221" s="30">
        <v>12989</v>
      </c>
      <c r="O221" s="30">
        <v>13114</v>
      </c>
      <c r="P221" s="30">
        <v>7332</v>
      </c>
      <c r="Q221" s="30">
        <v>15408</v>
      </c>
      <c r="R221" s="30">
        <v>2622</v>
      </c>
      <c r="S221" s="30">
        <v>3236</v>
      </c>
      <c r="T221" s="30">
        <v>10145</v>
      </c>
      <c r="U221" s="30">
        <v>53168</v>
      </c>
      <c r="V221" s="30">
        <v>3454</v>
      </c>
      <c r="W221" s="30">
        <v>634</v>
      </c>
      <c r="X221" s="30">
        <v>7396</v>
      </c>
      <c r="Y221" s="30">
        <v>43232</v>
      </c>
      <c r="Z221" s="30">
        <v>19494</v>
      </c>
    </row>
    <row r="222" spans="1:36" s="46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9"/>
      <c r="F222" s="26">
        <f>F220*0.3</f>
        <v>90</v>
      </c>
      <c r="G222" s="26">
        <f t="shared" ref="G222:Z222" si="123">G220*0.3</f>
        <v>2520</v>
      </c>
      <c r="H222" s="26">
        <f t="shared" si="123"/>
        <v>8792.1</v>
      </c>
      <c r="I222" s="26">
        <f t="shared" si="123"/>
        <v>6572.7</v>
      </c>
      <c r="J222" s="26">
        <f t="shared" si="123"/>
        <v>2226.2999999999997</v>
      </c>
      <c r="K222" s="26">
        <f t="shared" si="123"/>
        <v>4323</v>
      </c>
      <c r="L222" s="26">
        <f t="shared" si="123"/>
        <v>1410</v>
      </c>
      <c r="M222" s="26">
        <f t="shared" si="123"/>
        <v>4716.5999999999995</v>
      </c>
      <c r="N222" s="26">
        <f t="shared" si="123"/>
        <v>3780</v>
      </c>
      <c r="O222" s="26">
        <f t="shared" si="123"/>
        <v>4590</v>
      </c>
      <c r="P222" s="26">
        <f t="shared" si="123"/>
        <v>3147</v>
      </c>
      <c r="Q222" s="26">
        <f t="shared" si="123"/>
        <v>4306.5</v>
      </c>
      <c r="R222" s="26">
        <f t="shared" si="123"/>
        <v>1042.2</v>
      </c>
      <c r="S222" s="26">
        <f t="shared" si="123"/>
        <v>2370</v>
      </c>
      <c r="T222" s="26">
        <f t="shared" si="123"/>
        <v>4380</v>
      </c>
      <c r="U222" s="26">
        <f t="shared" si="123"/>
        <v>12924.9</v>
      </c>
      <c r="V222" s="26">
        <f t="shared" si="123"/>
        <v>1350</v>
      </c>
      <c r="W222" s="26">
        <f t="shared" si="123"/>
        <v>300</v>
      </c>
      <c r="X222" s="26">
        <f t="shared" si="123"/>
        <v>2272.7999999999997</v>
      </c>
      <c r="Y222" s="26">
        <f t="shared" si="123"/>
        <v>13528.199999999999</v>
      </c>
      <c r="Z222" s="26">
        <f t="shared" si="123"/>
        <v>5605.5</v>
      </c>
    </row>
    <row r="223" spans="1:36" s="58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"/>
      <c r="F223" s="87">
        <f t="shared" ref="F223:Z223" si="124">F220/F221</f>
        <v>0.5</v>
      </c>
      <c r="G223" s="87">
        <f t="shared" si="124"/>
        <v>1.05</v>
      </c>
      <c r="H223" s="87">
        <f t="shared" si="124"/>
        <v>1.1665406201488675</v>
      </c>
      <c r="I223" s="87">
        <f t="shared" si="124"/>
        <v>1.1668619514273542</v>
      </c>
      <c r="J223" s="87">
        <f t="shared" si="124"/>
        <v>0.83419514388489213</v>
      </c>
      <c r="K223" s="87">
        <f t="shared" si="124"/>
        <v>1.1945618834452458</v>
      </c>
      <c r="L223" s="87">
        <f t="shared" si="124"/>
        <v>6.619718309859155</v>
      </c>
      <c r="M223" s="87">
        <f t="shared" si="124"/>
        <v>0.798800934864343</v>
      </c>
      <c r="N223" s="87">
        <f t="shared" si="124"/>
        <v>0.97005158210793752</v>
      </c>
      <c r="O223" s="87">
        <f t="shared" si="124"/>
        <v>1.1666920847948756</v>
      </c>
      <c r="P223" s="87">
        <f t="shared" si="124"/>
        <v>1.4307146753955264</v>
      </c>
      <c r="Q223" s="87">
        <f t="shared" si="124"/>
        <v>0.93165887850467288</v>
      </c>
      <c r="R223" s="87">
        <f t="shared" si="124"/>
        <v>1.3249427917620138</v>
      </c>
      <c r="S223" s="87">
        <f t="shared" si="124"/>
        <v>2.4412855377008653</v>
      </c>
      <c r="T223" s="87">
        <f t="shared" si="124"/>
        <v>1.4391325776244455</v>
      </c>
      <c r="U223" s="87">
        <f t="shared" si="124"/>
        <v>0.81031823653325308</v>
      </c>
      <c r="V223" s="87">
        <f t="shared" si="124"/>
        <v>1.3028372900984366</v>
      </c>
      <c r="W223" s="87">
        <f t="shared" si="124"/>
        <v>1.5772870662460567</v>
      </c>
      <c r="X223" s="87">
        <f t="shared" si="124"/>
        <v>1.024337479718767</v>
      </c>
      <c r="Y223" s="87">
        <f t="shared" si="124"/>
        <v>1.0430699481865284</v>
      </c>
      <c r="Z223" s="87">
        <f t="shared" si="124"/>
        <v>0.95850005129783522</v>
      </c>
    </row>
    <row r="224" spans="1:36" s="58" customFormat="1" ht="30" hidden="1" customHeight="1" outlineLevel="1" x14ac:dyDescent="0.2">
      <c r="A224" s="51" t="s">
        <v>136</v>
      </c>
      <c r="B224" s="23">
        <v>221605</v>
      </c>
      <c r="C224" s="27">
        <f>SUM(F224:Z224)</f>
        <v>301063.90000000002</v>
      </c>
      <c r="D224" s="9">
        <f t="shared" si="120"/>
        <v>1.3585609530470883</v>
      </c>
      <c r="E224" s="9"/>
      <c r="F224" s="26"/>
      <c r="G224" s="89">
        <v>7500</v>
      </c>
      <c r="H224" s="26">
        <v>39100</v>
      </c>
      <c r="I224" s="92">
        <v>26843</v>
      </c>
      <c r="J224" s="92">
        <v>8279</v>
      </c>
      <c r="K224" s="89">
        <v>4200</v>
      </c>
      <c r="L224" s="89">
        <v>2320</v>
      </c>
      <c r="M224" s="26">
        <v>30680</v>
      </c>
      <c r="N224" s="89">
        <v>11200</v>
      </c>
      <c r="O224" s="89">
        <v>8500</v>
      </c>
      <c r="P224" s="26">
        <v>4800</v>
      </c>
      <c r="Q224" s="26">
        <v>17690</v>
      </c>
      <c r="R224" s="89">
        <v>2812</v>
      </c>
      <c r="S224" s="89">
        <v>4021</v>
      </c>
      <c r="T224" s="89">
        <v>4200</v>
      </c>
      <c r="U224" s="89">
        <v>59048.9</v>
      </c>
      <c r="V224" s="89">
        <v>6500</v>
      </c>
      <c r="W224" s="89"/>
      <c r="X224" s="26">
        <v>11376</v>
      </c>
      <c r="Y224" s="89">
        <v>33754</v>
      </c>
      <c r="Z224" s="26">
        <v>18240</v>
      </c>
    </row>
    <row r="225" spans="1:26" s="46" customFormat="1" ht="30" hidden="1" customHeight="1" outlineLevel="1" x14ac:dyDescent="0.2">
      <c r="A225" s="13" t="s">
        <v>132</v>
      </c>
      <c r="B225" s="23">
        <v>337167</v>
      </c>
      <c r="C225" s="27">
        <f>SUM(F225:Z225)</f>
        <v>264914</v>
      </c>
      <c r="D225" s="9">
        <f t="shared" si="120"/>
        <v>0.78570559989560074</v>
      </c>
      <c r="E225" s="9"/>
      <c r="F225" s="30"/>
      <c r="G225" s="30">
        <v>8889</v>
      </c>
      <c r="H225" s="30">
        <v>32450</v>
      </c>
      <c r="I225" s="30">
        <v>39117</v>
      </c>
      <c r="J225" s="30">
        <v>6843</v>
      </c>
      <c r="K225" s="30">
        <v>1318</v>
      </c>
      <c r="L225" s="30">
        <v>2811</v>
      </c>
      <c r="M225" s="30">
        <v>23649</v>
      </c>
      <c r="N225" s="30">
        <v>4558</v>
      </c>
      <c r="O225" s="30">
        <v>8345</v>
      </c>
      <c r="P225" s="30">
        <v>9310</v>
      </c>
      <c r="Q225" s="30">
        <v>15845</v>
      </c>
      <c r="R225" s="30">
        <v>1912</v>
      </c>
      <c r="S225" s="30">
        <v>1521</v>
      </c>
      <c r="T225" s="30">
        <v>5866</v>
      </c>
      <c r="U225" s="30">
        <v>51691</v>
      </c>
      <c r="V225" s="30">
        <v>3598</v>
      </c>
      <c r="W225" s="30"/>
      <c r="X225" s="30">
        <v>9426</v>
      </c>
      <c r="Y225" s="30">
        <v>22170</v>
      </c>
      <c r="Z225" s="30">
        <v>15595</v>
      </c>
    </row>
    <row r="226" spans="1:26" s="46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9"/>
      <c r="F226" s="26"/>
      <c r="G226" s="26">
        <f t="shared" ref="G226:Z226" si="125">G224*0.19</f>
        <v>1425</v>
      </c>
      <c r="H226" s="26">
        <f t="shared" si="125"/>
        <v>7429</v>
      </c>
      <c r="I226" s="26">
        <f t="shared" si="125"/>
        <v>5100.17</v>
      </c>
      <c r="J226" s="26">
        <f t="shared" si="125"/>
        <v>1573.01</v>
      </c>
      <c r="K226" s="26">
        <f t="shared" si="125"/>
        <v>798</v>
      </c>
      <c r="L226" s="26">
        <f t="shared" si="125"/>
        <v>440.8</v>
      </c>
      <c r="M226" s="26">
        <f t="shared" si="125"/>
        <v>5829.2</v>
      </c>
      <c r="N226" s="26">
        <f t="shared" si="125"/>
        <v>2128</v>
      </c>
      <c r="O226" s="26">
        <f t="shared" si="125"/>
        <v>1615</v>
      </c>
      <c r="P226" s="26">
        <f t="shared" si="125"/>
        <v>912</v>
      </c>
      <c r="Q226" s="26">
        <f t="shared" si="125"/>
        <v>3361.1</v>
      </c>
      <c r="R226" s="26">
        <f t="shared" si="125"/>
        <v>534.28</v>
      </c>
      <c r="S226" s="26">
        <f t="shared" si="125"/>
        <v>763.99</v>
      </c>
      <c r="T226" s="26">
        <f t="shared" si="125"/>
        <v>798</v>
      </c>
      <c r="U226" s="26">
        <f t="shared" si="125"/>
        <v>11219.291000000001</v>
      </c>
      <c r="V226" s="26">
        <f t="shared" si="125"/>
        <v>1235</v>
      </c>
      <c r="W226" s="26"/>
      <c r="X226" s="26">
        <f t="shared" si="125"/>
        <v>2161.44</v>
      </c>
      <c r="Y226" s="26">
        <f t="shared" si="125"/>
        <v>6413.26</v>
      </c>
      <c r="Z226" s="26">
        <f t="shared" si="125"/>
        <v>3465.6</v>
      </c>
    </row>
    <row r="227" spans="1:26" s="58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"/>
      <c r="F227" s="87"/>
      <c r="G227" s="87">
        <f>G224/G225</f>
        <v>0.8437394532568343</v>
      </c>
      <c r="H227" s="87">
        <f>H224/H225</f>
        <v>1.2049306625577811</v>
      </c>
      <c r="I227" s="87">
        <f>I224/I225</f>
        <v>0.68622338113863535</v>
      </c>
      <c r="J227" s="87">
        <f t="shared" ref="J227" si="126">J224/J225</f>
        <v>1.2098494812216865</v>
      </c>
      <c r="K227" s="87">
        <f t="shared" ref="K227:Q227" si="127">K224/K225</f>
        <v>3.1866464339908953</v>
      </c>
      <c r="L227" s="87">
        <f t="shared" si="127"/>
        <v>0.82532906438989684</v>
      </c>
      <c r="M227" s="87">
        <f t="shared" si="127"/>
        <v>1.2973064400186054</v>
      </c>
      <c r="N227" s="87">
        <f t="shared" si="127"/>
        <v>2.4572180781044319</v>
      </c>
      <c r="O227" s="87">
        <f t="shared" si="127"/>
        <v>1.0185739964050329</v>
      </c>
      <c r="P227" s="87">
        <f t="shared" si="127"/>
        <v>0.51557465091299681</v>
      </c>
      <c r="Q227" s="87">
        <f t="shared" si="127"/>
        <v>1.1164405175134111</v>
      </c>
      <c r="R227" s="87">
        <f t="shared" ref="R227" si="128">R224/R225</f>
        <v>1.4707112970711298</v>
      </c>
      <c r="S227" s="87">
        <f>S224/S225</f>
        <v>2.6436554898093361</v>
      </c>
      <c r="T227" s="87">
        <f>T224/T225</f>
        <v>0.71599045346062051</v>
      </c>
      <c r="U227" s="87">
        <f>U224/U225</f>
        <v>1.1423439283434254</v>
      </c>
      <c r="V227" s="87">
        <f t="shared" ref="V227:Z227" si="129">V224/V225</f>
        <v>1.8065591995553085</v>
      </c>
      <c r="W227" s="87"/>
      <c r="X227" s="87">
        <f t="shared" si="129"/>
        <v>1.2068746021642267</v>
      </c>
      <c r="Y227" s="87">
        <f t="shared" si="129"/>
        <v>1.5225078935498422</v>
      </c>
      <c r="Z227" s="87">
        <f t="shared" si="129"/>
        <v>1.1696056428342418</v>
      </c>
    </row>
    <row r="228" spans="1:26" s="46" customFormat="1" ht="30" hidden="1" customHeight="1" x14ac:dyDescent="0.2">
      <c r="A228" s="51" t="s">
        <v>139</v>
      </c>
      <c r="B228" s="27">
        <v>50</v>
      </c>
      <c r="C228" s="27">
        <f>SUM(F228:Z228)</f>
        <v>120</v>
      </c>
      <c r="D228" s="9">
        <f t="shared" si="120"/>
        <v>2.4</v>
      </c>
      <c r="E228" s="9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45">
        <v>120</v>
      </c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s="46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9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45">
        <f>Q228*0.7</f>
        <v>84</v>
      </c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s="46" customFormat="1" ht="30" hidden="1" customHeight="1" x14ac:dyDescent="0.2">
      <c r="A230" s="31" t="s">
        <v>140</v>
      </c>
      <c r="B230" s="27"/>
      <c r="C230" s="27">
        <f>SUM(F230:Z230)</f>
        <v>0</v>
      </c>
      <c r="D230" s="9" t="e">
        <f>C230/B230</f>
        <v>#DIV/0!</v>
      </c>
      <c r="E230" s="9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s="46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>C231/B231</f>
        <v>#DIV/0!</v>
      </c>
      <c r="E231" s="9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45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s="46" customFormat="1" ht="30" hidden="1" customHeight="1" x14ac:dyDescent="0.2">
      <c r="A232" s="31" t="s">
        <v>157</v>
      </c>
      <c r="B232" s="27"/>
      <c r="C232" s="27">
        <f>SUM(F232:Z232)</f>
        <v>0</v>
      </c>
      <c r="D232" s="9"/>
      <c r="E232" s="9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s="46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>C233/B233</f>
        <v>1.5766764768907544</v>
      </c>
      <c r="E233" s="9"/>
      <c r="F233" s="26">
        <f>F231+F229+F226+F222+F218</f>
        <v>1485</v>
      </c>
      <c r="G233" s="26">
        <f>G231+G229+G226+G222+G218</f>
        <v>4948.5</v>
      </c>
      <c r="H233" s="26">
        <f t="shared" ref="H233:Z233" si="130">H231+H229+H226+H222+H218</f>
        <v>22179.1</v>
      </c>
      <c r="I233" s="26">
        <f>I231+I229+I226+I222+I218</f>
        <v>16281.77</v>
      </c>
      <c r="J233" s="26">
        <f t="shared" si="130"/>
        <v>7686.41</v>
      </c>
      <c r="K233" s="26">
        <f t="shared" si="130"/>
        <v>7875</v>
      </c>
      <c r="L233" s="26">
        <f t="shared" si="130"/>
        <v>4995.8500000000004</v>
      </c>
      <c r="M233" s="26">
        <f t="shared" si="130"/>
        <v>14095.4</v>
      </c>
      <c r="N233" s="26">
        <f t="shared" si="130"/>
        <v>7082.05</v>
      </c>
      <c r="O233" s="26">
        <f t="shared" si="130"/>
        <v>8032</v>
      </c>
      <c r="P233" s="26">
        <f>P231+P229+P226+P222+P218</f>
        <v>5899.95</v>
      </c>
      <c r="Q233" s="45">
        <f t="shared" si="130"/>
        <v>10224.35</v>
      </c>
      <c r="R233" s="26">
        <f t="shared" si="130"/>
        <v>4668.43</v>
      </c>
      <c r="S233" s="26">
        <f t="shared" si="130"/>
        <v>4393.99</v>
      </c>
      <c r="T233" s="26">
        <f t="shared" si="130"/>
        <v>6545.1</v>
      </c>
      <c r="U233" s="26">
        <f t="shared" si="130"/>
        <v>25584.370999999999</v>
      </c>
      <c r="V233" s="26">
        <f t="shared" si="130"/>
        <v>3507.5</v>
      </c>
      <c r="W233" s="26">
        <f t="shared" si="130"/>
        <v>981.30000000000007</v>
      </c>
      <c r="X233" s="26">
        <f t="shared" si="130"/>
        <v>7126.59</v>
      </c>
      <c r="Y233" s="26">
        <f t="shared" si="130"/>
        <v>23018.11</v>
      </c>
      <c r="Z233" s="26">
        <f t="shared" si="130"/>
        <v>12786.300000000001</v>
      </c>
    </row>
    <row r="234" spans="1:26" s="46" customFormat="1" ht="45" hidden="1" x14ac:dyDescent="0.2">
      <c r="A234" s="13" t="s">
        <v>163</v>
      </c>
      <c r="B234" s="26"/>
      <c r="C234" s="26">
        <f>SUM(F234:Z234)</f>
        <v>70805.5</v>
      </c>
      <c r="D234" s="9"/>
      <c r="E234" s="9"/>
      <c r="F234" s="26">
        <v>670.8</v>
      </c>
      <c r="G234" s="26">
        <v>2051.4</v>
      </c>
      <c r="H234" s="26">
        <v>6078.1</v>
      </c>
      <c r="I234" s="26">
        <v>7184.7</v>
      </c>
      <c r="J234" s="26">
        <v>2601.8000000000002</v>
      </c>
      <c r="K234" s="26">
        <v>2825.1</v>
      </c>
      <c r="L234" s="26">
        <v>951.1</v>
      </c>
      <c r="M234" s="26">
        <v>6539</v>
      </c>
      <c r="N234" s="26">
        <v>2884.5</v>
      </c>
      <c r="O234" s="26">
        <v>2751.1</v>
      </c>
      <c r="P234" s="26">
        <v>1939.6</v>
      </c>
      <c r="Q234" s="45">
        <v>3782.7</v>
      </c>
      <c r="R234" s="26">
        <v>2092.4</v>
      </c>
      <c r="S234" s="26">
        <v>1244.5</v>
      </c>
      <c r="T234" s="26">
        <v>2070.5</v>
      </c>
      <c r="U234" s="26">
        <v>8439.4</v>
      </c>
      <c r="V234" s="26">
        <v>1126.4000000000001</v>
      </c>
      <c r="W234" s="26">
        <v>330.6</v>
      </c>
      <c r="X234" s="26">
        <v>2175.1999999999998</v>
      </c>
      <c r="Y234" s="26">
        <v>7981.3</v>
      </c>
      <c r="Z234" s="26">
        <v>5085.3</v>
      </c>
    </row>
    <row r="235" spans="1:26" s="46" customFormat="1" ht="22.5" hidden="1" x14ac:dyDescent="0.2">
      <c r="A235" s="51" t="s">
        <v>156</v>
      </c>
      <c r="B235" s="49">
        <v>23.5</v>
      </c>
      <c r="C235" s="49">
        <f>C233/C234*10</f>
        <v>28.161240440361269</v>
      </c>
      <c r="D235" s="9">
        <f>C235/B235</f>
        <v>1.1983506570366498</v>
      </c>
      <c r="E235" s="9"/>
      <c r="F235" s="50">
        <f>F233/F234*10</f>
        <v>22.13774597495528</v>
      </c>
      <c r="G235" s="50">
        <f>G233/G234*10</f>
        <v>24.122550453348932</v>
      </c>
      <c r="H235" s="50">
        <f t="shared" ref="H235:Z235" si="131">H233/H234*10</f>
        <v>36.490186077886179</v>
      </c>
      <c r="I235" s="50">
        <f>I233/I234*10</f>
        <v>22.661725611368606</v>
      </c>
      <c r="J235" s="50">
        <f t="shared" si="131"/>
        <v>29.542662771927123</v>
      </c>
      <c r="K235" s="50">
        <f t="shared" si="131"/>
        <v>27.875119464797709</v>
      </c>
      <c r="L235" s="50">
        <f t="shared" si="131"/>
        <v>52.527073914414892</v>
      </c>
      <c r="M235" s="50">
        <f t="shared" si="131"/>
        <v>21.555895396849671</v>
      </c>
      <c r="N235" s="50">
        <f>N233/N234*10</f>
        <v>24.552088750216676</v>
      </c>
      <c r="O235" s="50">
        <f t="shared" si="131"/>
        <v>29.195594489476939</v>
      </c>
      <c r="P235" s="50">
        <f>P233/P234*10</f>
        <v>30.418385234068879</v>
      </c>
      <c r="Q235" s="50">
        <f t="shared" si="131"/>
        <v>27.029238374705898</v>
      </c>
      <c r="R235" s="50">
        <f t="shared" si="131"/>
        <v>22.31136493978207</v>
      </c>
      <c r="S235" s="50">
        <f t="shared" si="131"/>
        <v>35.307271996785857</v>
      </c>
      <c r="T235" s="50">
        <f t="shared" si="131"/>
        <v>31.61120502294132</v>
      </c>
      <c r="U235" s="50">
        <f t="shared" si="131"/>
        <v>30.315390904566677</v>
      </c>
      <c r="V235" s="50">
        <f t="shared" si="131"/>
        <v>31.139026988636363</v>
      </c>
      <c r="W235" s="50">
        <f t="shared" si="131"/>
        <v>29.682395644283122</v>
      </c>
      <c r="X235" s="50">
        <f t="shared" si="131"/>
        <v>32.762918352335419</v>
      </c>
      <c r="Y235" s="50">
        <f t="shared" si="131"/>
        <v>28.840051119491811</v>
      </c>
      <c r="Z235" s="50">
        <f t="shared" si="131"/>
        <v>25.1436493422217</v>
      </c>
    </row>
    <row r="236" spans="1:26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27" hidden="1" customHeight="1" x14ac:dyDescent="0.25">
      <c r="A237" s="13" t="s">
        <v>176</v>
      </c>
      <c r="B237" s="75"/>
      <c r="C237" s="75">
        <f>SUM(F237:Z237)</f>
        <v>273</v>
      </c>
      <c r="D237" s="75"/>
      <c r="E237" s="75"/>
      <c r="F237" s="75">
        <v>11</v>
      </c>
      <c r="G237" s="75">
        <v>12</v>
      </c>
      <c r="H237" s="75">
        <v>15</v>
      </c>
      <c r="I237" s="75">
        <v>20</v>
      </c>
      <c r="J237" s="75">
        <v>12</v>
      </c>
      <c r="K237" s="75">
        <v>36</v>
      </c>
      <c r="L237" s="75">
        <v>18</v>
      </c>
      <c r="M237" s="75">
        <v>20</v>
      </c>
      <c r="N237" s="75">
        <v>5</v>
      </c>
      <c r="O237" s="75">
        <v>4</v>
      </c>
      <c r="P237" s="75">
        <v>5</v>
      </c>
      <c r="Q237" s="75">
        <v>16</v>
      </c>
      <c r="R237" s="75">
        <v>16</v>
      </c>
      <c r="S237" s="75">
        <v>13</v>
      </c>
      <c r="T237" s="75">
        <v>18</v>
      </c>
      <c r="U237" s="75">
        <v>10</v>
      </c>
      <c r="V237" s="75">
        <v>3</v>
      </c>
      <c r="W237" s="75">
        <v>4</v>
      </c>
      <c r="X237" s="75">
        <v>3</v>
      </c>
      <c r="Y237" s="75">
        <v>23</v>
      </c>
      <c r="Z237" s="75">
        <v>9</v>
      </c>
    </row>
    <row r="238" spans="1:26" ht="18" hidden="1" customHeight="1" x14ac:dyDescent="0.25">
      <c r="A238" s="13" t="s">
        <v>180</v>
      </c>
      <c r="B238" s="75">
        <v>108</v>
      </c>
      <c r="C238" s="75">
        <f>SUM(F238:Z238)</f>
        <v>450</v>
      </c>
      <c r="D238" s="75"/>
      <c r="E238" s="75"/>
      <c r="F238" s="75">
        <v>20</v>
      </c>
      <c r="G238" s="75">
        <v>5</v>
      </c>
      <c r="H238" s="75">
        <v>59</v>
      </c>
      <c r="I238" s="75">
        <v>16</v>
      </c>
      <c r="J238" s="75">
        <v>21</v>
      </c>
      <c r="K238" s="75">
        <v>28</v>
      </c>
      <c r="L238" s="75">
        <v>9</v>
      </c>
      <c r="M238" s="75">
        <v>20</v>
      </c>
      <c r="N238" s="75">
        <v>22</v>
      </c>
      <c r="O238" s="75">
        <v>5</v>
      </c>
      <c r="P238" s="75">
        <v>5</v>
      </c>
      <c r="Q238" s="75">
        <v>28</v>
      </c>
      <c r="R238" s="75">
        <v>25</v>
      </c>
      <c r="S238" s="75">
        <v>57</v>
      </c>
      <c r="T238" s="75">
        <v>7</v>
      </c>
      <c r="U238" s="75">
        <v>17</v>
      </c>
      <c r="V238" s="75">
        <v>25</v>
      </c>
      <c r="W238" s="75">
        <v>11</v>
      </c>
      <c r="X238" s="75">
        <v>5</v>
      </c>
      <c r="Y238" s="75">
        <v>50</v>
      </c>
      <c r="Z238" s="75">
        <v>15</v>
      </c>
    </row>
    <row r="239" spans="1:26" ht="24" hidden="1" customHeight="1" x14ac:dyDescent="0.35">
      <c r="A239" s="76" t="s">
        <v>142</v>
      </c>
      <c r="B239" s="61"/>
      <c r="C239" s="61">
        <f>SUM(F239:Z239)</f>
        <v>0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s="63" customFormat="1" ht="21" hidden="1" customHeight="1" x14ac:dyDescent="0.35">
      <c r="A240" s="62" t="s">
        <v>143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s="63" customFormat="1" ht="21" hidden="1" customHeight="1" x14ac:dyDescent="0.35">
      <c r="A241" s="62" t="s">
        <v>144</v>
      </c>
      <c r="B241" s="62"/>
      <c r="C241" s="62">
        <f>SUM(F241:Z241)</f>
        <v>0</v>
      </c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s="63" customFormat="1" ht="21" hidden="1" customHeight="1" x14ac:dyDescent="0.35">
      <c r="A243" s="64" t="s">
        <v>145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6.5" hidden="1" customHeight="1" x14ac:dyDescent="0.25">
      <c r="A244" s="77"/>
      <c r="B244" s="78"/>
      <c r="C244" s="78"/>
      <c r="D244" s="78"/>
      <c r="E244" s="7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41.25" hidden="1" customHeight="1" x14ac:dyDescent="0.35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 spans="1:26" ht="20.25" hidden="1" customHeight="1" x14ac:dyDescent="0.25">
      <c r="A246" s="131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6.5" hidden="1" customHeight="1" x14ac:dyDescent="0.25">
      <c r="A247" s="79"/>
      <c r="B247" s="6"/>
      <c r="C247" s="6"/>
      <c r="D247" s="6"/>
      <c r="E247" s="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s="12" customFormat="1" ht="48.75" hidden="1" customHeight="1" x14ac:dyDescent="0.2">
      <c r="A249" s="31" t="s">
        <v>146</v>
      </c>
      <c r="B249" s="27"/>
      <c r="C249" s="27">
        <f>SUM(F249:Z249)</f>
        <v>259083</v>
      </c>
      <c r="D249" s="27"/>
      <c r="E249" s="23"/>
      <c r="F249" s="88">
        <v>9345</v>
      </c>
      <c r="G249" s="88">
        <v>9100</v>
      </c>
      <c r="H249" s="88">
        <v>16579</v>
      </c>
      <c r="I249" s="88">
        <v>16195</v>
      </c>
      <c r="J249" s="88">
        <v>7250</v>
      </c>
      <c r="K249" s="88">
        <v>17539</v>
      </c>
      <c r="L249" s="88">
        <v>12001</v>
      </c>
      <c r="M249" s="88">
        <v>14609</v>
      </c>
      <c r="N249" s="88">
        <v>13004</v>
      </c>
      <c r="O249" s="88">
        <v>3780</v>
      </c>
      <c r="P249" s="88">
        <v>8536</v>
      </c>
      <c r="Q249" s="88">
        <v>11438</v>
      </c>
      <c r="R249" s="88">
        <v>16561</v>
      </c>
      <c r="S249" s="88">
        <v>15418</v>
      </c>
      <c r="T249" s="88">
        <v>18986</v>
      </c>
      <c r="U249" s="88">
        <v>13238</v>
      </c>
      <c r="V249" s="88">
        <v>7143</v>
      </c>
      <c r="W249" s="88">
        <v>4504</v>
      </c>
      <c r="X249" s="88">
        <v>11688</v>
      </c>
      <c r="Y249" s="88">
        <v>21385</v>
      </c>
      <c r="Z249" s="88">
        <v>10784</v>
      </c>
    </row>
    <row r="250" spans="1:26" ht="21" hidden="1" customHeight="1" x14ac:dyDescent="0.25">
      <c r="A250" s="60" t="s">
        <v>148</v>
      </c>
      <c r="B250" s="67"/>
      <c r="C250" s="27">
        <f>SUM(F250:Z250)</f>
        <v>380</v>
      </c>
      <c r="D250" s="27"/>
      <c r="E250" s="27"/>
      <c r="F250" s="60">
        <v>16</v>
      </c>
      <c r="G250" s="60">
        <v>21</v>
      </c>
      <c r="H250" s="60">
        <v>32</v>
      </c>
      <c r="I250" s="60">
        <v>25</v>
      </c>
      <c r="J250" s="60">
        <v>16</v>
      </c>
      <c r="K250" s="60">
        <v>31</v>
      </c>
      <c r="L250" s="60">
        <v>14</v>
      </c>
      <c r="M250" s="60">
        <v>29</v>
      </c>
      <c r="N250" s="60">
        <v>18</v>
      </c>
      <c r="O250" s="60">
        <v>8</v>
      </c>
      <c r="P250" s="60">
        <v>7</v>
      </c>
      <c r="Q250" s="60">
        <v>15</v>
      </c>
      <c r="R250" s="60">
        <v>25</v>
      </c>
      <c r="S250" s="60">
        <v>31</v>
      </c>
      <c r="T250" s="60">
        <v>10</v>
      </c>
      <c r="U250" s="60">
        <v>8</v>
      </c>
      <c r="V250" s="60">
        <v>8</v>
      </c>
      <c r="W250" s="60">
        <v>6</v>
      </c>
      <c r="X250" s="60">
        <v>12</v>
      </c>
      <c r="Y250" s="60">
        <v>35</v>
      </c>
      <c r="Z250" s="60">
        <v>13</v>
      </c>
    </row>
    <row r="251" spans="1:26" ht="0.6" hidden="1" customHeight="1" x14ac:dyDescent="0.25">
      <c r="A251" s="60" t="s">
        <v>149</v>
      </c>
      <c r="B251" s="67"/>
      <c r="C251" s="27">
        <f>SUM(F251:Z251)</f>
        <v>208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9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8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26" ht="2.4500000000000002" hidden="1" customHeight="1" x14ac:dyDescent="0.25">
      <c r="A252" s="60" t="s">
        <v>149</v>
      </c>
      <c r="B252" s="67"/>
      <c r="C252" s="27">
        <f>SUM(F252:Z252)</f>
        <v>194</v>
      </c>
      <c r="D252" s="27"/>
      <c r="E252" s="27"/>
      <c r="F252" s="60">
        <v>10</v>
      </c>
      <c r="G252" s="60">
        <v>2</v>
      </c>
      <c r="H252" s="60">
        <v>42</v>
      </c>
      <c r="I252" s="60">
        <v>11</v>
      </c>
      <c r="J252" s="60">
        <v>2</v>
      </c>
      <c r="K252" s="60">
        <v>30</v>
      </c>
      <c r="L252" s="60">
        <v>9</v>
      </c>
      <c r="M252" s="60">
        <v>15</v>
      </c>
      <c r="N252" s="60">
        <v>1</v>
      </c>
      <c r="O252" s="60">
        <v>2</v>
      </c>
      <c r="P252" s="60">
        <v>5</v>
      </c>
      <c r="Q252" s="60">
        <v>1</v>
      </c>
      <c r="R252" s="60">
        <v>4</v>
      </c>
      <c r="S252" s="60">
        <v>1</v>
      </c>
      <c r="T252" s="60">
        <v>14</v>
      </c>
      <c r="U252" s="60">
        <v>2</v>
      </c>
      <c r="V252" s="60">
        <v>1</v>
      </c>
      <c r="W252" s="60">
        <v>2</v>
      </c>
      <c r="X252" s="60">
        <v>16</v>
      </c>
      <c r="Y252" s="60">
        <v>16</v>
      </c>
      <c r="Z252" s="60">
        <v>8</v>
      </c>
    </row>
    <row r="253" spans="1:26" ht="24" hidden="1" customHeight="1" x14ac:dyDescent="0.25">
      <c r="A253" s="60" t="s">
        <v>78</v>
      </c>
      <c r="B253" s="27">
        <v>554</v>
      </c>
      <c r="C253" s="27">
        <f>SUM(F253:Z253)</f>
        <v>574</v>
      </c>
      <c r="D253" s="27"/>
      <c r="E253" s="27"/>
      <c r="F253" s="73">
        <v>11</v>
      </c>
      <c r="G253" s="73">
        <v>15</v>
      </c>
      <c r="H253" s="73">
        <v>93</v>
      </c>
      <c r="I253" s="73">
        <v>30</v>
      </c>
      <c r="J253" s="73">
        <v>15</v>
      </c>
      <c r="K253" s="73">
        <v>55</v>
      </c>
      <c r="L253" s="73">
        <v>16</v>
      </c>
      <c r="M253" s="73">
        <v>18</v>
      </c>
      <c r="N253" s="73">
        <v>16</v>
      </c>
      <c r="O253" s="73">
        <v>10</v>
      </c>
      <c r="P253" s="73">
        <v>11</v>
      </c>
      <c r="Q253" s="73">
        <v>40</v>
      </c>
      <c r="R253" s="73">
        <v>22</v>
      </c>
      <c r="S253" s="73">
        <v>55</v>
      </c>
      <c r="T253" s="73">
        <v>14</v>
      </c>
      <c r="U253" s="73">
        <v>29</v>
      </c>
      <c r="V253" s="73">
        <v>22</v>
      </c>
      <c r="W253" s="73">
        <v>9</v>
      </c>
      <c r="X253" s="73">
        <v>7</v>
      </c>
      <c r="Y253" s="73">
        <v>60</v>
      </c>
      <c r="Z253" s="73">
        <v>26</v>
      </c>
    </row>
    <row r="254" spans="1:26" ht="16.5" hidden="1" customHeight="1" x14ac:dyDescent="0.25"/>
    <row r="255" spans="1:26" s="60" customFormat="1" ht="16.5" hidden="1" customHeight="1" x14ac:dyDescent="0.25">
      <c r="A255" s="60" t="s">
        <v>152</v>
      </c>
      <c r="B255" s="67"/>
      <c r="C255" s="60">
        <f>SUM(F255:Z255)</f>
        <v>40</v>
      </c>
      <c r="F255" s="60">
        <v>3</v>
      </c>
      <c r="H255" s="60">
        <v>1</v>
      </c>
      <c r="I255" s="60">
        <v>6</v>
      </c>
      <c r="K255" s="60">
        <v>1</v>
      </c>
      <c r="N255" s="60">
        <v>1</v>
      </c>
      <c r="P255" s="60">
        <v>2</v>
      </c>
      <c r="Q255" s="60">
        <v>1</v>
      </c>
      <c r="R255" s="60">
        <v>3</v>
      </c>
      <c r="S255" s="60">
        <v>1</v>
      </c>
      <c r="T255" s="60">
        <v>3</v>
      </c>
      <c r="U255" s="60">
        <v>7</v>
      </c>
      <c r="V255" s="60">
        <v>1</v>
      </c>
      <c r="W255" s="60">
        <v>1</v>
      </c>
      <c r="X255" s="60">
        <v>1</v>
      </c>
      <c r="Y255" s="60">
        <v>4</v>
      </c>
      <c r="Z255" s="60">
        <v>4</v>
      </c>
    </row>
    <row r="256" spans="1:26" ht="16.5" hidden="1" customHeight="1" x14ac:dyDescent="0.25"/>
    <row r="257" spans="1:26" ht="21" hidden="1" customHeight="1" x14ac:dyDescent="0.25">
      <c r="A257" s="60" t="s">
        <v>155</v>
      </c>
      <c r="B257" s="27">
        <v>45</v>
      </c>
      <c r="C257" s="27">
        <f>SUM(F257:Z257)</f>
        <v>58</v>
      </c>
      <c r="D257" s="27"/>
      <c r="E257" s="27"/>
      <c r="F257" s="73">
        <v>5</v>
      </c>
      <c r="G257" s="73">
        <v>3</v>
      </c>
      <c r="H257" s="73"/>
      <c r="I257" s="73">
        <v>5</v>
      </c>
      <c r="J257" s="73">
        <v>2</v>
      </c>
      <c r="K257" s="73"/>
      <c r="L257" s="73">
        <v>2</v>
      </c>
      <c r="M257" s="73">
        <v>0</v>
      </c>
      <c r="N257" s="73">
        <v>3</v>
      </c>
      <c r="O257" s="73">
        <v>3</v>
      </c>
      <c r="P257" s="73">
        <v>3</v>
      </c>
      <c r="Q257" s="73">
        <v>2</v>
      </c>
      <c r="R257" s="73">
        <v>2</v>
      </c>
      <c r="S257" s="73">
        <v>10</v>
      </c>
      <c r="T257" s="73">
        <v>6</v>
      </c>
      <c r="U257" s="73">
        <v>6</v>
      </c>
      <c r="V257" s="73">
        <v>1</v>
      </c>
      <c r="W257" s="73">
        <v>1</v>
      </c>
      <c r="X257" s="73">
        <v>4</v>
      </c>
      <c r="Y257" s="73"/>
      <c r="Z257" s="73"/>
    </row>
    <row r="258" spans="1:26" ht="16.5" hidden="1" customHeight="1" x14ac:dyDescent="0.25"/>
    <row r="259" spans="1:26" ht="16.5" hidden="1" customHeight="1" x14ac:dyDescent="0.25"/>
    <row r="260" spans="1:26" ht="13.5" hidden="1" customHeight="1" x14ac:dyDescent="0.25"/>
    <row r="261" spans="1:26" ht="16.5" hidden="1" customHeight="1" x14ac:dyDescent="0.25">
      <c r="K261" s="1" t="s">
        <v>165</v>
      </c>
      <c r="T261" s="1" t="s">
        <v>168</v>
      </c>
      <c r="V261" s="1" t="s">
        <v>166</v>
      </c>
      <c r="Y261" s="1" t="s">
        <v>167</v>
      </c>
      <c r="Z261" s="1" t="s">
        <v>164</v>
      </c>
    </row>
    <row r="262" spans="1:26" ht="16.5" hidden="1" customHeight="1" x14ac:dyDescent="0.25"/>
    <row r="263" spans="1:26" ht="22.5" hidden="1" customHeight="1" x14ac:dyDescent="0.25">
      <c r="A263" s="13" t="s">
        <v>181</v>
      </c>
      <c r="B263" s="67"/>
      <c r="C263" s="75">
        <f>SUM(F263:Z263)</f>
        <v>49</v>
      </c>
      <c r="D263" s="67"/>
      <c r="E263" s="67"/>
      <c r="F263" s="60">
        <v>1</v>
      </c>
      <c r="G263" s="60">
        <v>2</v>
      </c>
      <c r="H263" s="60"/>
      <c r="I263" s="60">
        <v>2</v>
      </c>
      <c r="J263" s="60"/>
      <c r="K263" s="60">
        <v>3</v>
      </c>
      <c r="L263" s="60">
        <v>1</v>
      </c>
      <c r="M263" s="60">
        <v>1</v>
      </c>
      <c r="N263" s="60">
        <v>8</v>
      </c>
      <c r="O263" s="60">
        <v>6</v>
      </c>
      <c r="P263" s="60">
        <v>1</v>
      </c>
      <c r="Q263" s="60">
        <v>0</v>
      </c>
      <c r="R263" s="60">
        <v>1</v>
      </c>
      <c r="S263" s="60">
        <v>4</v>
      </c>
      <c r="T263" s="60">
        <v>3</v>
      </c>
      <c r="U263" s="60">
        <v>2</v>
      </c>
      <c r="V263" s="60">
        <v>1</v>
      </c>
      <c r="W263" s="60">
        <v>1</v>
      </c>
      <c r="X263" s="60">
        <v>7</v>
      </c>
      <c r="Y263" s="60"/>
      <c r="Z263" s="60">
        <v>5</v>
      </c>
    </row>
    <row r="264" spans="1:26" hidden="1" x14ac:dyDescent="0.25"/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/>
    <row r="270" spans="1:26" hidden="1" x14ac:dyDescent="0.25"/>
    <row r="271" spans="1:26" hidden="1" x14ac:dyDescent="0.25"/>
    <row r="272" spans="1:26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</sheetData>
  <dataConsolidate/>
  <mergeCells count="30">
    <mergeCell ref="A246:K246"/>
    <mergeCell ref="A245:Z245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D4:D6"/>
    <mergeCell ref="E5:E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P5:P6"/>
    <mergeCell ref="Q5:Q6"/>
    <mergeCell ref="R5:R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2" orientation="landscape" r:id="rId1"/>
  <headerFooter alignWithMargins="0"/>
  <rowBreaks count="1" manualBreakCount="1">
    <brk id="15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2024-04-19T10:35:43Z</cp:lastPrinted>
  <dcterms:created xsi:type="dcterms:W3CDTF">2017-06-08T05:54:08Z</dcterms:created>
  <dcterms:modified xsi:type="dcterms:W3CDTF">2024-04-19T12:44:22Z</dcterms:modified>
</cp:coreProperties>
</file>