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Файлобменник\2024 год\Информация для сайта\Кукуруза\"/>
    </mc:Choice>
  </mc:AlternateContent>
  <bookViews>
    <workbookView xWindow="0" yWindow="0" windowWidth="22170" windowHeight="90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</definedNames>
  <calcPr calcId="152511"/>
</workbook>
</file>

<file path=xl/calcChain.xml><?xml version="1.0" encoding="utf-8"?>
<calcChain xmlns="http://schemas.openxmlformats.org/spreadsheetml/2006/main">
  <c r="F259" i="1" l="1"/>
  <c r="C161" i="1" l="1"/>
  <c r="D161" i="1" s="1"/>
  <c r="F157" i="1" l="1"/>
  <c r="F128" i="1" l="1"/>
  <c r="F143" i="1"/>
  <c r="F111" i="1" l="1"/>
  <c r="F175" i="1"/>
  <c r="F92" i="1"/>
  <c r="C148" i="1" l="1"/>
  <c r="D148" i="1" s="1"/>
  <c r="C149" i="1"/>
  <c r="D149" i="1" s="1"/>
  <c r="C157" i="1"/>
  <c r="D157" i="1" s="1"/>
  <c r="C158" i="1"/>
  <c r="D158" i="1" s="1"/>
  <c r="C159" i="1"/>
  <c r="D159" i="1" s="1"/>
  <c r="C160" i="1"/>
  <c r="D160" i="1" s="1"/>
  <c r="F168" i="1"/>
  <c r="C244" i="1" l="1"/>
  <c r="D244" i="1" s="1"/>
  <c r="C243" i="1"/>
  <c r="D243" i="1" s="1"/>
  <c r="F245" i="1"/>
  <c r="F222" i="1"/>
  <c r="F251" i="1"/>
  <c r="F231" i="1"/>
  <c r="D245" i="1" l="1"/>
  <c r="C245" i="1"/>
  <c r="C200" i="1" l="1"/>
  <c r="C203" i="1" l="1"/>
  <c r="D203" i="1" s="1"/>
  <c r="C111" i="1"/>
  <c r="C224" i="1" l="1"/>
  <c r="D224" i="1" s="1"/>
  <c r="C112" i="1" l="1"/>
  <c r="F176" i="1" l="1"/>
  <c r="C107" i="1"/>
  <c r="C105" i="1"/>
  <c r="C106" i="1"/>
  <c r="C103" i="1"/>
  <c r="C104" i="1"/>
  <c r="C267" i="1" l="1"/>
  <c r="F63" i="1" l="1"/>
  <c r="F178" i="1" l="1"/>
  <c r="C175" i="1" l="1"/>
  <c r="D175" i="1" l="1"/>
  <c r="D293" i="1" l="1"/>
  <c r="D296" i="1"/>
  <c r="D300" i="1"/>
  <c r="D301" i="1"/>
  <c r="F171" i="1" l="1"/>
  <c r="F209" i="1" l="1"/>
  <c r="F242" i="1" l="1"/>
  <c r="F237" i="1"/>
  <c r="F234" i="1"/>
  <c r="F204" i="1" l="1"/>
  <c r="C254" i="1"/>
  <c r="C143" i="1" l="1"/>
  <c r="F169" i="1" l="1"/>
  <c r="F170" i="1"/>
  <c r="F172" i="1"/>
  <c r="F173" i="1"/>
  <c r="F114" i="1"/>
  <c r="F275" i="1" l="1"/>
  <c r="F276" i="1" l="1"/>
  <c r="F64" i="1" l="1"/>
  <c r="F42" i="1" l="1"/>
  <c r="F41" i="1"/>
  <c r="C63" i="1"/>
  <c r="C271" i="1" l="1"/>
  <c r="D271" i="1" s="1"/>
  <c r="C273" i="1"/>
  <c r="C274" i="1"/>
  <c r="D274" i="1" s="1"/>
  <c r="C275" i="1" l="1"/>
  <c r="D275" i="1" s="1"/>
  <c r="D273" i="1"/>
  <c r="C277" i="1"/>
  <c r="D277" i="1" s="1"/>
  <c r="C270" i="1" l="1"/>
  <c r="D270" i="1" s="1"/>
  <c r="C85" i="1" l="1"/>
  <c r="C86" i="1"/>
  <c r="C87" i="1"/>
  <c r="C88" i="1"/>
  <c r="C89" i="1"/>
  <c r="C90" i="1"/>
  <c r="C91" i="1"/>
  <c r="C92" i="1"/>
  <c r="C93" i="1"/>
  <c r="C94" i="1"/>
  <c r="C95" i="1"/>
  <c r="C108" i="1"/>
  <c r="C109" i="1"/>
  <c r="C110" i="1"/>
  <c r="C113" i="1" s="1"/>
  <c r="C115" i="1"/>
  <c r="C116" i="1"/>
  <c r="C117" i="1"/>
  <c r="C118" i="1"/>
  <c r="D118" i="1" s="1"/>
  <c r="C119" i="1"/>
  <c r="D119" i="1" s="1"/>
  <c r="C128" i="1"/>
  <c r="C130" i="1"/>
  <c r="D130" i="1" s="1"/>
  <c r="C131" i="1"/>
  <c r="C132" i="1"/>
  <c r="C133" i="1"/>
  <c r="C134" i="1"/>
  <c r="C135" i="1"/>
  <c r="C145" i="1"/>
  <c r="C146" i="1"/>
  <c r="C170" i="1" s="1"/>
  <c r="D170" i="1" s="1"/>
  <c r="C147" i="1"/>
  <c r="C174" i="1"/>
  <c r="D174" i="1" s="1"/>
  <c r="C177" i="1"/>
  <c r="C178" i="1" s="1"/>
  <c r="D178" i="1" s="1"/>
  <c r="C179" i="1"/>
  <c r="C182" i="1"/>
  <c r="C185" i="1"/>
  <c r="C186" i="1"/>
  <c r="C189" i="1"/>
  <c r="C190" i="1"/>
  <c r="C202" i="1"/>
  <c r="D202" i="1" s="1"/>
  <c r="C207" i="1"/>
  <c r="C208" i="1"/>
  <c r="C220" i="1"/>
  <c r="C221" i="1"/>
  <c r="C223" i="1"/>
  <c r="C225" i="1" s="1"/>
  <c r="D225" i="1" s="1"/>
  <c r="C226" i="1"/>
  <c r="D226" i="1" s="1"/>
  <c r="C227" i="1"/>
  <c r="C229" i="1"/>
  <c r="D229" i="1" s="1"/>
  <c r="C230" i="1"/>
  <c r="C232" i="1"/>
  <c r="D232" i="1" s="1"/>
  <c r="C233" i="1"/>
  <c r="D233" i="1" s="1"/>
  <c r="C235" i="1"/>
  <c r="D235" i="1" s="1"/>
  <c r="C236" i="1"/>
  <c r="C238" i="1"/>
  <c r="D238" i="1" s="1"/>
  <c r="C239" i="1"/>
  <c r="D239" i="1" s="1"/>
  <c r="C240" i="1"/>
  <c r="D240" i="1" s="1"/>
  <c r="C241" i="1"/>
  <c r="D241" i="1" s="1"/>
  <c r="C247" i="1"/>
  <c r="C249" i="1"/>
  <c r="C252" i="1"/>
  <c r="D252" i="1" s="1"/>
  <c r="C253" i="1"/>
  <c r="D253" i="1" s="1"/>
  <c r="C255" i="1"/>
  <c r="D255" i="1" s="1"/>
  <c r="C257" i="1"/>
  <c r="D257" i="1" s="1"/>
  <c r="C258" i="1"/>
  <c r="D258" i="1" s="1"/>
  <c r="C259" i="1"/>
  <c r="D259" i="1" s="1"/>
  <c r="C261" i="1"/>
  <c r="D261" i="1" s="1"/>
  <c r="C262" i="1"/>
  <c r="D262" i="1" s="1"/>
  <c r="C265" i="1"/>
  <c r="D265" i="1" s="1"/>
  <c r="C266" i="1"/>
  <c r="D266" i="1" s="1"/>
  <c r="C269" i="1"/>
  <c r="C169" i="1" l="1"/>
  <c r="D169" i="1" s="1"/>
  <c r="C171" i="1"/>
  <c r="D171" i="1" s="1"/>
  <c r="C176" i="1"/>
  <c r="C168" i="1"/>
  <c r="D168" i="1" s="1"/>
  <c r="C256" i="1"/>
  <c r="D256" i="1" s="1"/>
  <c r="C222" i="1"/>
  <c r="D222" i="1" s="1"/>
  <c r="C228" i="1"/>
  <c r="D228" i="1" s="1"/>
  <c r="D227" i="1"/>
  <c r="C237" i="1"/>
  <c r="D236" i="1"/>
  <c r="D237" i="1" s="1"/>
  <c r="D230" i="1"/>
  <c r="C231" i="1"/>
  <c r="D231" i="1" s="1"/>
  <c r="D128" i="1"/>
  <c r="C209" i="1"/>
  <c r="C251" i="1"/>
  <c r="D251" i="1" s="1"/>
  <c r="C205" i="1"/>
  <c r="F343" i="1"/>
  <c r="L343" i="1" l="1"/>
  <c r="AA348" i="1" l="1"/>
  <c r="U343" i="1" l="1"/>
  <c r="W343" i="1" l="1"/>
  <c r="X343" i="1"/>
  <c r="H343" i="1" l="1"/>
  <c r="K343" i="1"/>
  <c r="Q343" i="1"/>
  <c r="R343" i="1"/>
  <c r="T343" i="1"/>
  <c r="V343" i="1"/>
  <c r="Y343" i="1"/>
  <c r="G343" i="1"/>
  <c r="N343" i="1" l="1"/>
  <c r="S343" i="1"/>
  <c r="O343" i="1"/>
  <c r="G63" i="1"/>
  <c r="C53" i="1" l="1"/>
  <c r="C52" i="1"/>
  <c r="M343" i="1" l="1"/>
  <c r="I343" i="1" l="1"/>
  <c r="J343" i="1"/>
  <c r="P343" i="1"/>
  <c r="Z343" i="1"/>
  <c r="C343" i="1" l="1"/>
  <c r="C328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F329" i="1"/>
  <c r="C329" i="1" l="1"/>
  <c r="C30" i="1" l="1"/>
  <c r="K30" i="1" l="1"/>
  <c r="C47" i="1"/>
  <c r="C48" i="1"/>
  <c r="C49" i="1"/>
  <c r="C42" i="1" l="1"/>
  <c r="R42" i="1" s="1"/>
  <c r="R45" i="1" s="1"/>
  <c r="G42" i="1"/>
  <c r="N333" i="1" l="1"/>
  <c r="U333" i="1"/>
  <c r="B333" i="1"/>
  <c r="F333" i="1"/>
  <c r="J333" i="1"/>
  <c r="O333" i="1"/>
  <c r="S333" i="1"/>
  <c r="K333" i="1"/>
  <c r="V333" i="1"/>
  <c r="Z333" i="1"/>
  <c r="L333" i="1"/>
  <c r="W333" i="1"/>
  <c r="I333" i="1"/>
  <c r="R333" i="1"/>
  <c r="C333" i="1"/>
  <c r="G333" i="1"/>
  <c r="P333" i="1"/>
  <c r="H333" i="1"/>
  <c r="Q333" i="1"/>
  <c r="E333" i="1"/>
  <c r="M333" i="1"/>
  <c r="T333" i="1"/>
  <c r="X333" i="1"/>
  <c r="Y333" i="1"/>
  <c r="C335" i="1"/>
  <c r="C336" i="1" s="1"/>
  <c r="L30" i="1" l="1"/>
  <c r="C21" i="1"/>
  <c r="K21" i="1" l="1"/>
  <c r="L21" i="1" s="1"/>
  <c r="D21" i="1"/>
  <c r="C18" i="1"/>
  <c r="B11" i="1"/>
  <c r="F11" i="1"/>
  <c r="F13" i="1"/>
  <c r="F17" i="1"/>
  <c r="F22" i="1"/>
  <c r="F24" i="1"/>
  <c r="F26" i="1"/>
  <c r="F29" i="1"/>
  <c r="K18" i="1" l="1"/>
  <c r="L18" i="1" s="1"/>
  <c r="C29" i="1"/>
  <c r="C7" i="1"/>
  <c r="K7" i="1" s="1"/>
  <c r="L7" i="1" l="1"/>
  <c r="B13" i="1"/>
  <c r="B9" i="1"/>
  <c r="C25" i="1" l="1"/>
  <c r="K25" i="1" l="1"/>
  <c r="C12" i="1"/>
  <c r="K12" i="1" l="1"/>
  <c r="L12" i="1" s="1"/>
  <c r="L25" i="1"/>
  <c r="F39" i="1"/>
  <c r="F36" i="1" l="1"/>
  <c r="B36" i="1" l="1"/>
  <c r="C20" i="1" l="1"/>
  <c r="K20" i="1" l="1"/>
  <c r="L20" i="1" s="1"/>
  <c r="B22" i="1"/>
  <c r="D25" i="1" l="1"/>
  <c r="C26" i="1"/>
  <c r="C281" i="1"/>
  <c r="D281" i="1" s="1"/>
  <c r="C283" i="1" l="1"/>
  <c r="K26" i="1"/>
  <c r="L26" i="1" l="1"/>
  <c r="C180" i="1" l="1"/>
  <c r="C191" i="1" l="1"/>
  <c r="B183" i="1" l="1"/>
  <c r="F228" i="1" l="1"/>
  <c r="D110" i="1" l="1"/>
  <c r="F219" i="1" l="1"/>
  <c r="F218" i="1" l="1"/>
  <c r="C219" i="1" l="1"/>
  <c r="C210" i="1"/>
  <c r="C211" i="1"/>
  <c r="C218" i="1" l="1"/>
  <c r="D134" i="1" l="1"/>
  <c r="D135" i="1" l="1"/>
  <c r="C173" i="1" l="1"/>
  <c r="D173" i="1" s="1"/>
  <c r="F283" i="1" l="1"/>
  <c r="F205" i="1" l="1"/>
  <c r="C172" i="1" l="1"/>
  <c r="D172" i="1" s="1"/>
  <c r="F188" i="1" l="1"/>
  <c r="D247" i="1" l="1"/>
  <c r="D249" i="1"/>
  <c r="F284" i="1" l="1"/>
  <c r="C114" i="1" l="1"/>
  <c r="F113" i="1"/>
  <c r="D112" i="1" l="1"/>
  <c r="D254" i="1" l="1"/>
  <c r="D218" i="1" l="1"/>
  <c r="C242" i="1" l="1"/>
  <c r="D242" i="1" s="1"/>
  <c r="F184" i="1" l="1"/>
  <c r="C181" i="1" l="1"/>
  <c r="C192" i="1"/>
  <c r="C201" i="1" s="1"/>
  <c r="D201" i="1" s="1"/>
  <c r="D179" i="1"/>
  <c r="F183" i="1"/>
  <c r="F201" i="1"/>
  <c r="F206" i="1"/>
  <c r="F256" i="1"/>
  <c r="C183" i="1" l="1"/>
  <c r="C206" i="1"/>
  <c r="C184" i="1"/>
  <c r="D132" i="1" l="1"/>
  <c r="D147" i="1"/>
  <c r="C248" i="1" l="1"/>
  <c r="D248" i="1" s="1"/>
  <c r="C246" i="1"/>
  <c r="C250" i="1" l="1"/>
  <c r="D250" i="1" s="1"/>
  <c r="D246" i="1"/>
  <c r="D111" i="1" l="1"/>
  <c r="D269" i="1" l="1"/>
  <c r="F279" i="1" l="1"/>
  <c r="F290" i="1" s="1"/>
  <c r="C321" i="1" l="1"/>
  <c r="C315" i="1"/>
  <c r="C313" i="1"/>
  <c r="C311" i="1"/>
  <c r="C310" i="1"/>
  <c r="C309" i="1"/>
  <c r="C308" i="1"/>
  <c r="C307" i="1"/>
  <c r="C299" i="1"/>
  <c r="D299" i="1" s="1"/>
  <c r="C298" i="1"/>
  <c r="D298" i="1" s="1"/>
  <c r="C297" i="1"/>
  <c r="D297" i="1" s="1"/>
  <c r="C295" i="1"/>
  <c r="D295" i="1" s="1"/>
  <c r="C294" i="1"/>
  <c r="D294" i="1" s="1"/>
  <c r="C291" i="1"/>
  <c r="D291" i="1" s="1"/>
  <c r="F292" i="1"/>
  <c r="C289" i="1"/>
  <c r="D289" i="1" s="1"/>
  <c r="C287" i="1"/>
  <c r="C285" i="1"/>
  <c r="C282" i="1"/>
  <c r="D283" i="1"/>
  <c r="F280" i="1"/>
  <c r="C278" i="1"/>
  <c r="D278" i="1" s="1"/>
  <c r="D267" i="1"/>
  <c r="F260" i="1"/>
  <c r="C234" i="1"/>
  <c r="D234" i="1" s="1"/>
  <c r="D223" i="1"/>
  <c r="D208" i="1"/>
  <c r="D207" i="1"/>
  <c r="C204" i="1"/>
  <c r="D200" i="1"/>
  <c r="C188" i="1"/>
  <c r="F187" i="1"/>
  <c r="C187" i="1"/>
  <c r="D185" i="1"/>
  <c r="D177" i="1"/>
  <c r="D146" i="1"/>
  <c r="D145" i="1"/>
  <c r="F144" i="1"/>
  <c r="C144" i="1" s="1"/>
  <c r="D133" i="1"/>
  <c r="D131" i="1"/>
  <c r="D117" i="1"/>
  <c r="D116" i="1"/>
  <c r="D115" i="1"/>
  <c r="B113" i="1"/>
  <c r="D113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F60" i="1"/>
  <c r="B60" i="1"/>
  <c r="C59" i="1"/>
  <c r="C57" i="1"/>
  <c r="F56" i="1"/>
  <c r="B56" i="1"/>
  <c r="C55" i="1"/>
  <c r="C51" i="1"/>
  <c r="C50" i="1"/>
  <c r="C46" i="1"/>
  <c r="C45" i="1"/>
  <c r="F44" i="1"/>
  <c r="B44" i="1"/>
  <c r="C43" i="1"/>
  <c r="K42" i="1"/>
  <c r="C41" i="1"/>
  <c r="C40" i="1"/>
  <c r="C38" i="1"/>
  <c r="C37" i="1"/>
  <c r="C35" i="1"/>
  <c r="F34" i="1"/>
  <c r="C33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F9" i="1"/>
  <c r="C8" i="1"/>
  <c r="D282" i="1" l="1"/>
  <c r="C284" i="1"/>
  <c r="D284" i="1" s="1"/>
  <c r="D209" i="1"/>
  <c r="C288" i="1"/>
  <c r="D287" i="1"/>
  <c r="C286" i="1"/>
  <c r="D286" i="1" s="1"/>
  <c r="D285" i="1"/>
  <c r="C260" i="1"/>
  <c r="D260" i="1" s="1"/>
  <c r="C268" i="1"/>
  <c r="D268" i="1" s="1"/>
  <c r="D77" i="1"/>
  <c r="D82" i="1"/>
  <c r="D79" i="1"/>
  <c r="D80" i="1"/>
  <c r="K19" i="1"/>
  <c r="L19" i="1" s="1"/>
  <c r="K27" i="1"/>
  <c r="N339" i="1"/>
  <c r="V339" i="1"/>
  <c r="J339" i="1"/>
  <c r="O339" i="1"/>
  <c r="S339" i="1"/>
  <c r="W339" i="1"/>
  <c r="H339" i="1"/>
  <c r="Q339" i="1"/>
  <c r="Y339" i="1"/>
  <c r="I339" i="1"/>
  <c r="R339" i="1"/>
  <c r="Z339" i="1"/>
  <c r="K339" i="1"/>
  <c r="P339" i="1"/>
  <c r="T339" i="1"/>
  <c r="X339" i="1"/>
  <c r="L339" i="1"/>
  <c r="U339" i="1"/>
  <c r="M339" i="1"/>
  <c r="K10" i="1"/>
  <c r="L10" i="1" s="1"/>
  <c r="K8" i="1"/>
  <c r="L8" i="1" s="1"/>
  <c r="D73" i="1"/>
  <c r="D78" i="1"/>
  <c r="K35" i="1"/>
  <c r="K28" i="1"/>
  <c r="L28" i="1" s="1"/>
  <c r="D76" i="1"/>
  <c r="L42" i="1"/>
  <c r="D15" i="1"/>
  <c r="K15" i="1"/>
  <c r="D23" i="1"/>
  <c r="K23" i="1"/>
  <c r="D37" i="1"/>
  <c r="K37" i="1"/>
  <c r="D62" i="1"/>
  <c r="K62" i="1"/>
  <c r="D69" i="1"/>
  <c r="K69" i="1"/>
  <c r="K73" i="1"/>
  <c r="D74" i="1"/>
  <c r="K74" i="1"/>
  <c r="D31" i="1"/>
  <c r="K31" i="1"/>
  <c r="D47" i="1"/>
  <c r="K47" i="1"/>
  <c r="D65" i="1"/>
  <c r="K65" i="1"/>
  <c r="D67" i="1"/>
  <c r="K67" i="1"/>
  <c r="D71" i="1"/>
  <c r="K71" i="1"/>
  <c r="D16" i="1"/>
  <c r="K16" i="1"/>
  <c r="D43" i="1"/>
  <c r="K43" i="1"/>
  <c r="D41" i="1"/>
  <c r="K41" i="1"/>
  <c r="D48" i="1"/>
  <c r="K48" i="1"/>
  <c r="D68" i="1"/>
  <c r="K68" i="1"/>
  <c r="D72" i="1"/>
  <c r="K72" i="1"/>
  <c r="D54" i="1"/>
  <c r="K54" i="1"/>
  <c r="D58" i="1"/>
  <c r="K58" i="1"/>
  <c r="D51" i="1"/>
  <c r="K51" i="1"/>
  <c r="D55" i="1"/>
  <c r="K55" i="1"/>
  <c r="D59" i="1"/>
  <c r="K59" i="1"/>
  <c r="D52" i="1"/>
  <c r="K52" i="1"/>
  <c r="D53" i="1"/>
  <c r="K53" i="1"/>
  <c r="D57" i="1"/>
  <c r="K57" i="1"/>
  <c r="D61" i="1"/>
  <c r="K61" i="1"/>
  <c r="D70" i="1"/>
  <c r="K70" i="1"/>
  <c r="D66" i="1"/>
  <c r="K66" i="1"/>
  <c r="D50" i="1"/>
  <c r="K50" i="1"/>
  <c r="D46" i="1"/>
  <c r="K46" i="1"/>
  <c r="D45" i="1"/>
  <c r="K45" i="1"/>
  <c r="D40" i="1"/>
  <c r="K40" i="1"/>
  <c r="D38" i="1"/>
  <c r="K38" i="1"/>
  <c r="D33" i="1"/>
  <c r="K33" i="1"/>
  <c r="D14" i="1"/>
  <c r="K14" i="1"/>
  <c r="D210" i="1"/>
  <c r="C11" i="1"/>
  <c r="D10" i="1"/>
  <c r="D8" i="1"/>
  <c r="C13" i="1"/>
  <c r="D28" i="1"/>
  <c r="C36" i="1"/>
  <c r="D35" i="1"/>
  <c r="D20" i="1"/>
  <c r="D26" i="1" s="1"/>
  <c r="C22" i="1"/>
  <c r="D182" i="1"/>
  <c r="D221" i="1"/>
  <c r="D205" i="1"/>
  <c r="D220" i="1"/>
  <c r="D114" i="1"/>
  <c r="D144" i="1"/>
  <c r="D143" i="1"/>
  <c r="C17" i="1"/>
  <c r="C9" i="1"/>
  <c r="C24" i="1"/>
  <c r="C44" i="1"/>
  <c r="D7" i="1"/>
  <c r="C32" i="1"/>
  <c r="D12" i="1"/>
  <c r="C34" i="1"/>
  <c r="C60" i="1"/>
  <c r="D186" i="1"/>
  <c r="C39" i="1"/>
  <c r="C280" i="1"/>
  <c r="D280" i="1" s="1"/>
  <c r="D188" i="1"/>
  <c r="D204" i="1"/>
  <c r="C64" i="1"/>
  <c r="C56" i="1"/>
  <c r="D42" i="1"/>
  <c r="D333" i="1" s="1"/>
  <c r="C276" i="1"/>
  <c r="D276" i="1" s="1"/>
  <c r="C279" i="1"/>
  <c r="D279" i="1" s="1"/>
  <c r="D288" i="1" l="1"/>
  <c r="L27" i="1"/>
  <c r="K17" i="1"/>
  <c r="L17" i="1" s="1"/>
  <c r="L35" i="1"/>
  <c r="N338" i="1"/>
  <c r="U338" i="1"/>
  <c r="T338" i="1"/>
  <c r="Q338" i="1"/>
  <c r="W338" i="1"/>
  <c r="AA338" i="1"/>
  <c r="S338" i="1"/>
  <c r="F338" i="1"/>
  <c r="L338" i="1"/>
  <c r="P338" i="1"/>
  <c r="H338" i="1"/>
  <c r="X338" i="1"/>
  <c r="K338" i="1"/>
  <c r="J338" i="1"/>
  <c r="Y338" i="1"/>
  <c r="V338" i="1"/>
  <c r="O338" i="1"/>
  <c r="M338" i="1"/>
  <c r="G338" i="1"/>
  <c r="Z338" i="1"/>
  <c r="R338" i="1"/>
  <c r="I338" i="1"/>
  <c r="K9" i="1"/>
  <c r="K60" i="1"/>
  <c r="D13" i="1"/>
  <c r="K13" i="1"/>
  <c r="L13" i="1" s="1"/>
  <c r="K56" i="1"/>
  <c r="D9" i="1"/>
  <c r="L33" i="1"/>
  <c r="L40" i="1"/>
  <c r="L46" i="1"/>
  <c r="L66" i="1"/>
  <c r="L61" i="1"/>
  <c r="L53" i="1"/>
  <c r="L59" i="1"/>
  <c r="L51" i="1"/>
  <c r="L54" i="1"/>
  <c r="L68" i="1"/>
  <c r="L48" i="1"/>
  <c r="L43" i="1"/>
  <c r="L71" i="1"/>
  <c r="L65" i="1"/>
  <c r="L31" i="1"/>
  <c r="L73" i="1"/>
  <c r="L37" i="1"/>
  <c r="L15" i="1"/>
  <c r="L14" i="1"/>
  <c r="L38" i="1"/>
  <c r="L45" i="1"/>
  <c r="L50" i="1"/>
  <c r="L70" i="1"/>
  <c r="L57" i="1"/>
  <c r="L52" i="1"/>
  <c r="L55" i="1"/>
  <c r="L58" i="1"/>
  <c r="L72" i="1"/>
  <c r="L41" i="1"/>
  <c r="L16" i="1"/>
  <c r="L67" i="1"/>
  <c r="L47" i="1"/>
  <c r="L74" i="1"/>
  <c r="L69" i="1"/>
  <c r="L62" i="1"/>
  <c r="L23" i="1"/>
  <c r="D32" i="1"/>
  <c r="K32" i="1"/>
  <c r="D24" i="1"/>
  <c r="K24" i="1"/>
  <c r="K22" i="1"/>
  <c r="D22" i="1"/>
  <c r="D11" i="1"/>
  <c r="K11" i="1"/>
  <c r="D64" i="1"/>
  <c r="K64" i="1"/>
  <c r="D63" i="1"/>
  <c r="K63" i="1"/>
  <c r="D44" i="1"/>
  <c r="K44" i="1"/>
  <c r="D39" i="1"/>
  <c r="K39" i="1"/>
  <c r="D36" i="1"/>
  <c r="K36" i="1"/>
  <c r="D34" i="1"/>
  <c r="K34" i="1"/>
  <c r="D29" i="1"/>
  <c r="K29" i="1"/>
  <c r="D211" i="1"/>
  <c r="D181" i="1"/>
  <c r="D183" i="1"/>
  <c r="D90" i="1"/>
  <c r="L9" i="1" l="1"/>
  <c r="L60" i="1"/>
  <c r="L56" i="1"/>
  <c r="L36" i="1"/>
  <c r="L44" i="1"/>
  <c r="L64" i="1"/>
  <c r="L32" i="1"/>
  <c r="L29" i="1"/>
  <c r="L22" i="1"/>
  <c r="L34" i="1"/>
  <c r="L39" i="1"/>
  <c r="L63" i="1"/>
  <c r="L11" i="1"/>
  <c r="L24" i="1"/>
  <c r="C290" i="1"/>
  <c r="C292" i="1" s="1"/>
  <c r="D292" i="1" l="1"/>
  <c r="D290" i="1"/>
</calcChain>
</file>

<file path=xl/sharedStrings.xml><?xml version="1.0" encoding="utf-8"?>
<sst xmlns="http://schemas.openxmlformats.org/spreadsheetml/2006/main" count="314" uniqueCount="234">
  <si>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</si>
  <si>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</si>
  <si>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</si>
  <si>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</si>
  <si>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</si>
  <si>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Красночетайский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</si>
  <si>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</si>
  <si>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</si>
  <si>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</si>
  <si>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</si>
  <si>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</si>
  <si>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</si>
  <si>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</si>
  <si>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</si>
  <si>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</si>
  <si>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</si>
  <si>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</si>
  <si>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</si>
  <si>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</si>
  <si>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</si>
  <si>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</si>
  <si>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</si>
  <si>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</si>
  <si>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</si>
  <si>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</si>
  <si>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</si>
  <si>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</si>
  <si>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</si>
  <si>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</si>
  <si>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</si>
  <si>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</si>
  <si>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</si>
  <si>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</si>
  <si>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</si>
  <si>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</si>
  <si>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</si>
  <si>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</si>
  <si>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</si>
  <si>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</si>
  <si>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</si>
  <si>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</si>
  <si>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</si>
  <si>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</si>
  <si>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</si>
  <si>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</si>
  <si>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</si>
  <si>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</si>
  <si>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</si>
  <si>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</si>
  <si>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</si>
  <si>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</si>
  <si>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</si>
  <si>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</si>
  <si>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</si>
  <si>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</si>
  <si>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</si>
  <si>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</si>
  <si>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</si>
  <si>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</si>
  <si>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</si>
  <si>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</si>
  <si>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</si>
  <si>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</si>
  <si>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</si>
  <si>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</si>
  <si>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</si>
  <si>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</si>
  <si>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</si>
  <si>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</si>
  <si>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</si>
  <si>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</si>
  <si>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</si>
  <si>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</si>
  <si>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</si>
  <si>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</si>
  <si>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</si>
  <si>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</si>
  <si>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</si>
  <si>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</si>
  <si>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</si>
  <si>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</si>
  <si>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</si>
  <si>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</si>
  <si>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</si>
  <si>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</si>
  <si>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</si>
  <si>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</si>
  <si>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</si>
  <si>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</si>
  <si>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</si>
  <si>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</si>
  <si>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</si>
  <si>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</si>
  <si>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</si>
  <si>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</si>
  <si>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</si>
  <si>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</si>
  <si>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</si>
  <si>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</si>
  <si>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</si>
  <si>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</si>
  <si>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</si>
  <si>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</si>
  <si>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</si>
  <si>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</si>
  <si>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</si>
  <si>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</si>
  <si>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</si>
  <si>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</si>
  <si>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</si>
  <si>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</si>
  <si>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</si>
  <si>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</si>
  <si>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</si>
  <si>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</si>
  <si>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</si>
  <si>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</si>
  <si>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</si>
  <si>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</si>
  <si>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</si>
  <si>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</si>
  <si>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</si>
  <si>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</si>
  <si>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</si>
  <si>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</si>
  <si>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</si>
  <si>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</si>
  <si>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</si>
  <si>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</si>
  <si>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</si>
  <si>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</si>
  <si>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</si>
  <si>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</si>
  <si>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</si>
  <si>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</si>
  <si>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</si>
  <si>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</si>
  <si>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</si>
  <si>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</si>
  <si>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</si>
  <si>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</si>
  <si>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</si>
  <si>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</si>
  <si>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</si>
  <si>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</si>
  <si>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</si>
  <si>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</si>
  <si>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</si>
  <si>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</si>
  <si>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</si>
  <si>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</si>
  <si>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</si>
  <si>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</si>
  <si>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</si>
  <si>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</si>
  <si>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</si>
  <si>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</si>
  <si>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</si>
  <si>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</si>
  <si>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</si>
  <si>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</si>
  <si>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</si>
  <si>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</si>
  <si>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</si>
  <si>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</si>
  <si>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</si>
  <si>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</si>
  <si>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</si>
  <si>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</si>
  <si>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</si>
  <si>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</si>
  <si>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</si>
  <si>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</si>
  <si>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</si>
  <si>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</si>
  <si>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</si>
  <si>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</si>
  <si>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</si>
  <si>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</si>
  <si>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</si>
  <si>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</si>
  <si>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</si>
  <si>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</si>
  <si>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</si>
  <si>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</si>
  <si>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</si>
  <si>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</si>
  <si>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</si>
  <si>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</si>
  <si>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</si>
  <si>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</si>
  <si>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</si>
  <si>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</si>
  <si>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</si>
  <si>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</si>
  <si>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</si>
  <si>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</si>
  <si>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</si>
  <si>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</si>
  <si>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</si>
  <si>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</si>
  <si>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</si>
  <si>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</si>
  <si>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</si>
  <si>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</si>
  <si>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</si>
  <si>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оз вика</t>
  </si>
  <si>
    <t xml:space="preserve">          овес</t>
  </si>
  <si>
    <t xml:space="preserve">          тритрикале яровой</t>
  </si>
  <si>
    <t xml:space="preserve">          гречиха</t>
  </si>
  <si>
    <t xml:space="preserve">          полба</t>
  </si>
  <si>
    <t xml:space="preserve">          просо</t>
  </si>
  <si>
    <t>зернобобовые: горох</t>
  </si>
  <si>
    <t xml:space="preserve">                               вика</t>
  </si>
  <si>
    <t xml:space="preserve">         овса</t>
  </si>
  <si>
    <t xml:space="preserve">         тритикале</t>
  </si>
  <si>
    <t xml:space="preserve">          гречихи</t>
  </si>
  <si>
    <t xml:space="preserve">          полбы</t>
  </si>
  <si>
    <t xml:space="preserve">         просо</t>
  </si>
  <si>
    <t xml:space="preserve">                             </t>
  </si>
  <si>
    <t xml:space="preserve">        овса</t>
  </si>
  <si>
    <t xml:space="preserve">        тритикале</t>
  </si>
  <si>
    <t xml:space="preserve">        гречихи</t>
  </si>
  <si>
    <t xml:space="preserve">        полбы</t>
  </si>
  <si>
    <t xml:space="preserve">        просо</t>
  </si>
  <si>
    <t xml:space="preserve">                              вика</t>
  </si>
  <si>
    <t xml:space="preserve">          тритикале</t>
  </si>
  <si>
    <t xml:space="preserve">           просо</t>
  </si>
  <si>
    <t xml:space="preserve">                     вика</t>
  </si>
  <si>
    <t xml:space="preserve">        гречиха</t>
  </si>
  <si>
    <t xml:space="preserve">         полбы</t>
  </si>
  <si>
    <t xml:space="preserve">          вика</t>
  </si>
  <si>
    <t xml:space="preserve">           тритикале</t>
  </si>
  <si>
    <t>Информация о сельскохозяйственных работах по состоянию на 17 сентября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</si>
</sst>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i/>
      <sz val="17"/>
      <name val="Times New Roman"/>
      <family val="1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Calibri"/>
      <family val="2"/>
      <charset val="204"/>
    </font>
    <font>
      <b/>
      <i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166" fontId="10" fillId="0" borderId="3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6" fontId="17" fillId="0" borderId="3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164" fontId="17" fillId="0" borderId="3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20" fillId="0" borderId="3" xfId="0" applyNumberFormat="1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 wrapText="1"/>
    </xf>
    <xf numFmtId="166" fontId="17" fillId="0" borderId="2" xfId="5" applyNumberFormat="1" applyFont="1" applyFill="1" applyBorder="1" applyAlignment="1">
      <alignment horizontal="center" vertical="center" wrapText="1"/>
    </xf>
    <xf numFmtId="43" fontId="17" fillId="0" borderId="3" xfId="5" applyFont="1" applyFill="1" applyBorder="1" applyAlignment="1">
      <alignment vertical="center" wrapText="1"/>
    </xf>
    <xf numFmtId="1" fontId="9" fillId="0" borderId="3" xfId="2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9" fontId="4" fillId="2" borderId="2" xfId="2" applyNumberFormat="1" applyFont="1" applyFill="1" applyBorder="1" applyAlignment="1">
      <alignment horizontal="center" vertical="center" wrapText="1"/>
    </xf>
    <xf numFmtId="1" fontId="21" fillId="2" borderId="2" xfId="2" applyNumberFormat="1" applyFont="1" applyFill="1" applyBorder="1" applyAlignment="1">
      <alignment horizontal="center" vertical="center" wrapText="1"/>
    </xf>
    <xf numFmtId="164" fontId="22" fillId="2" borderId="2" xfId="2" applyNumberFormat="1" applyFont="1" applyFill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164" fontId="22" fillId="2" borderId="3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0" fontId="21" fillId="2" borderId="3" xfId="2" applyNumberFormat="1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center" vertical="center" wrapText="1"/>
    </xf>
    <xf numFmtId="1" fontId="21" fillId="2" borderId="3" xfId="2" applyNumberFormat="1" applyFont="1" applyFill="1" applyBorder="1" applyAlignment="1">
      <alignment horizontal="center" vertical="center"/>
    </xf>
    <xf numFmtId="1" fontId="21" fillId="2" borderId="2" xfId="2" applyNumberFormat="1" applyFont="1" applyFill="1" applyBorder="1" applyAlignment="1">
      <alignment horizontal="center" vertical="center"/>
    </xf>
    <xf numFmtId="2" fontId="21" fillId="2" borderId="2" xfId="2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6" fontId="25" fillId="2" borderId="3" xfId="0" applyNumberFormat="1" applyFont="1" applyFill="1" applyBorder="1" applyAlignment="1">
      <alignment horizontal="center" vertical="center"/>
    </xf>
    <xf numFmtId="1" fontId="22" fillId="2" borderId="2" xfId="5" applyNumberFormat="1" applyFont="1" applyFill="1" applyBorder="1" applyAlignment="1">
      <alignment horizontal="center" vertical="center" wrapText="1"/>
    </xf>
    <xf numFmtId="166" fontId="4" fillId="2" borderId="3" xfId="2" applyNumberFormat="1" applyFont="1" applyFill="1" applyBorder="1" applyAlignment="1">
      <alignment horizontal="center" vertical="center"/>
    </xf>
    <xf numFmtId="166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3" fontId="2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 wrapText="1"/>
    </xf>
    <xf numFmtId="2" fontId="22" fillId="2" borderId="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textRotation="90" wrapText="1"/>
    </xf>
    <xf numFmtId="0" fontId="15" fillId="2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F500"/>
  <sheetViews>
    <sheetView tabSelected="1" view="pageBreakPreview" zoomScale="60" zoomScaleNormal="60" zoomScalePageLayoutView="82" workbookViewId="0">
      <pane xSplit="3" ySplit="6" topLeftCell="D151" activePane="bottomRight" state="frozen"/>
      <selection activeCell="A2" sqref="A2"/>
      <selection pane="topRight" activeCell="F2" sqref="F2"/>
      <selection pane="bottomLeft" activeCell="A7" sqref="A7"/>
      <selection pane="bottomRight" activeCell="K5" sqref="K5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1" ht="26.25" x14ac:dyDescent="0.4">
      <c r="A1" s="1"/>
      <c r="Z1" s="3"/>
    </row>
    <row r="2" spans="1:31" s="4" customFormat="1" ht="29.25" customHeight="1" x14ac:dyDescent="0.25">
      <c r="A2" s="201" t="s">
        <v>233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D2" s="52"/>
      <c r="AE2" s="52"/>
    </row>
    <row r="3" spans="1:31" s="4" customFormat="1" ht="3.75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2"/>
      <c r="AE3" s="52"/>
    </row>
    <row r="4" spans="1:31" s="2" customFormat="1" ht="17.25" customHeight="1" thickBot="1" x14ac:dyDescent="0.35">
      <c r="A4" s="202" t="s">
        <v>3</v>
      </c>
      <c r="B4" s="205" t="s">
        <v>184</v>
      </c>
      <c r="C4" s="208" t="s">
        <v>185</v>
      </c>
      <c r="D4" s="208" t="s">
        <v>186</v>
      </c>
      <c r="E4" s="214"/>
      <c r="F4" s="211" t="s">
        <v>4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" t="s">
        <v>0</v>
      </c>
      <c r="AD4" s="35"/>
      <c r="AE4" s="35"/>
    </row>
    <row r="5" spans="1:31" s="2" customFormat="1" ht="133.5" customHeight="1" x14ac:dyDescent="0.25">
      <c r="A5" s="203"/>
      <c r="B5" s="206"/>
      <c r="C5" s="209"/>
      <c r="D5" s="209"/>
      <c r="E5" s="215"/>
      <c r="F5" s="199" t="s">
        <v>5</v>
      </c>
      <c r="J5" s="35"/>
      <c r="K5" s="35"/>
    </row>
    <row r="6" spans="1:31" s="2" customFormat="1" ht="69.75" customHeight="1" thickBot="1" x14ac:dyDescent="0.3">
      <c r="A6" s="204"/>
      <c r="B6" s="207"/>
      <c r="C6" s="210"/>
      <c r="D6" s="210"/>
      <c r="E6" s="216"/>
      <c r="F6" s="200"/>
      <c r="J6" s="35"/>
      <c r="K6" s="35"/>
    </row>
    <row r="7" spans="1:31" s="2" customFormat="1" ht="30" hidden="1" customHeight="1" x14ac:dyDescent="0.25">
      <c r="A7" s="7" t="s">
        <v>6</v>
      </c>
      <c r="B7" s="94">
        <v>48111</v>
      </c>
      <c r="C7" s="94">
        <f>SUM(F7:F7)</f>
        <v>692</v>
      </c>
      <c r="D7" s="87">
        <f>C7/B7</f>
        <v>1.4383405042505872E-2</v>
      </c>
      <c r="E7" s="88">
        <v>21</v>
      </c>
      <c r="F7" s="143">
        <v>692</v>
      </c>
      <c r="J7" s="35"/>
      <c r="K7" s="57">
        <f>C7-J7</f>
        <v>692</v>
      </c>
      <c r="L7" s="2" t="e">
        <f>K7/J7</f>
        <v>#DIV/0!</v>
      </c>
    </row>
    <row r="8" spans="1:31" s="9" customFormat="1" ht="30" hidden="1" customHeight="1" x14ac:dyDescent="0.25">
      <c r="A8" s="8" t="s">
        <v>7</v>
      </c>
      <c r="B8" s="94">
        <v>54735</v>
      </c>
      <c r="C8" s="94">
        <f>SUM(F8:F8)</f>
        <v>1002</v>
      </c>
      <c r="D8" s="87">
        <f>C8/B8</f>
        <v>1.8306385311044122E-2</v>
      </c>
      <c r="E8" s="88">
        <v>21</v>
      </c>
      <c r="F8" s="143">
        <v>1002</v>
      </c>
      <c r="J8" s="58"/>
      <c r="K8" s="57">
        <f>C8-J8</f>
        <v>1002</v>
      </c>
      <c r="L8" s="2" t="e">
        <f t="shared" ref="L8:L70" si="0">K8/J8</f>
        <v>#DIV/0!</v>
      </c>
    </row>
    <row r="9" spans="1:31" s="9" customFormat="1" ht="30" hidden="1" customHeight="1" x14ac:dyDescent="0.25">
      <c r="A9" s="10" t="s">
        <v>8</v>
      </c>
      <c r="B9" s="95">
        <f>B8/B7</f>
        <v>1.137681611273929</v>
      </c>
      <c r="C9" s="95">
        <f t="shared" ref="C9:F9" si="1">C8/C7</f>
        <v>1.4479768786127167</v>
      </c>
      <c r="D9" s="95">
        <f t="shared" si="1"/>
        <v>1.2727435024561327</v>
      </c>
      <c r="E9" s="88"/>
      <c r="F9" s="144">
        <f t="shared" si="1"/>
        <v>1.4479768786127167</v>
      </c>
      <c r="J9" s="58"/>
      <c r="K9" s="57">
        <f>C9-J9</f>
        <v>1.4479768786127167</v>
      </c>
      <c r="L9" s="2" t="e">
        <f t="shared" si="0"/>
        <v>#DIV/0!</v>
      </c>
    </row>
    <row r="10" spans="1:31" s="9" customFormat="1" ht="30" hidden="1" customHeight="1" x14ac:dyDescent="0.25">
      <c r="A10" s="8" t="s">
        <v>9</v>
      </c>
      <c r="B10" s="94">
        <v>53686</v>
      </c>
      <c r="C10" s="94">
        <f>SUM(F10:F10)</f>
        <v>1002</v>
      </c>
      <c r="D10" s="87">
        <f>C10/B10</f>
        <v>1.8664083746228067E-2</v>
      </c>
      <c r="E10" s="88">
        <v>21</v>
      </c>
      <c r="F10" s="143">
        <v>1002</v>
      </c>
      <c r="G10" s="53">
        <v>1964</v>
      </c>
      <c r="J10" s="58"/>
      <c r="K10" s="57">
        <f>C10-J10</f>
        <v>1002</v>
      </c>
      <c r="L10" s="2" t="e">
        <f t="shared" si="0"/>
        <v>#DIV/0!</v>
      </c>
    </row>
    <row r="11" spans="1:31" s="9" customFormat="1" ht="30" hidden="1" customHeight="1" x14ac:dyDescent="0.25">
      <c r="A11" s="8" t="s">
        <v>10</v>
      </c>
      <c r="B11" s="96">
        <f t="shared" ref="B11:C11" si="2">B10/B8</f>
        <v>0.98083493194482507</v>
      </c>
      <c r="C11" s="96">
        <f t="shared" si="2"/>
        <v>1</v>
      </c>
      <c r="D11" s="87">
        <f>C11/B11</f>
        <v>1.0195395447602726</v>
      </c>
      <c r="E11" s="88"/>
      <c r="F11" s="144">
        <f t="shared" ref="F11" si="3">F10/F8</f>
        <v>1</v>
      </c>
      <c r="J11" s="58"/>
      <c r="K11" s="57">
        <f>C11-J11</f>
        <v>1</v>
      </c>
      <c r="L11" s="2" t="e">
        <f t="shared" si="0"/>
        <v>#DIV/0!</v>
      </c>
    </row>
    <row r="12" spans="1:31" s="9" customFormat="1" ht="30" hidden="1" customHeight="1" x14ac:dyDescent="0.25">
      <c r="A12" s="10" t="s">
        <v>11</v>
      </c>
      <c r="B12" s="94">
        <v>27592</v>
      </c>
      <c r="C12" s="94">
        <f>SUM(F12:F12)</f>
        <v>428</v>
      </c>
      <c r="D12" s="87">
        <f>C12/B12</f>
        <v>1.5511742534067846E-2</v>
      </c>
      <c r="E12" s="88">
        <v>20</v>
      </c>
      <c r="F12" s="145">
        <v>428</v>
      </c>
      <c r="J12" s="58">
        <v>1795</v>
      </c>
      <c r="K12" s="57">
        <f>C12-J12</f>
        <v>-1367</v>
      </c>
      <c r="L12" s="2">
        <f t="shared" si="0"/>
        <v>-0.76155988857938717</v>
      </c>
    </row>
    <row r="13" spans="1:31" s="9" customFormat="1" ht="30" hidden="1" customHeight="1" x14ac:dyDescent="0.25">
      <c r="A13" s="10" t="s">
        <v>12</v>
      </c>
      <c r="B13" s="87">
        <f>B12/B8</f>
        <v>0.50410158034164609</v>
      </c>
      <c r="C13" s="87">
        <f>C12/C8</f>
        <v>0.42714570858283435</v>
      </c>
      <c r="D13" s="87">
        <f t="shared" ref="D13:F13" si="4">D12/D8</f>
        <v>0.84734054650918511</v>
      </c>
      <c r="E13" s="88"/>
      <c r="F13" s="146">
        <f t="shared" si="4"/>
        <v>0.42714570858283435</v>
      </c>
      <c r="J13" s="58"/>
      <c r="K13" s="57">
        <f>C13-J13</f>
        <v>0.42714570858283435</v>
      </c>
      <c r="L13" s="2" t="e">
        <f t="shared" si="0"/>
        <v>#DIV/0!</v>
      </c>
    </row>
    <row r="14" spans="1:31" s="9" customFormat="1" ht="30" hidden="1" customHeight="1" x14ac:dyDescent="0.25">
      <c r="A14" s="12" t="s">
        <v>13</v>
      </c>
      <c r="B14" s="94">
        <v>4491</v>
      </c>
      <c r="C14" s="16">
        <f>SUM(F14:F14)</f>
        <v>75</v>
      </c>
      <c r="D14" s="87">
        <f>C14/B14</f>
        <v>1.6700066800267203E-2</v>
      </c>
      <c r="E14" s="88">
        <v>12</v>
      </c>
      <c r="F14" s="143">
        <v>75</v>
      </c>
      <c r="J14" s="58"/>
      <c r="K14" s="57">
        <f>C14-J14</f>
        <v>75</v>
      </c>
      <c r="L14" s="2" t="e">
        <f t="shared" si="0"/>
        <v>#DIV/0!</v>
      </c>
    </row>
    <row r="15" spans="1:31" s="9" customFormat="1" ht="30" hidden="1" customHeight="1" x14ac:dyDescent="0.25">
      <c r="A15" s="8" t="s">
        <v>14</v>
      </c>
      <c r="B15" s="94">
        <v>19999</v>
      </c>
      <c r="C15" s="16">
        <f>SUM(F15:F15)</f>
        <v>418</v>
      </c>
      <c r="D15" s="87">
        <f>C15/B15</f>
        <v>2.0901045052252612E-2</v>
      </c>
      <c r="E15" s="88"/>
      <c r="F15" s="143">
        <v>418</v>
      </c>
      <c r="J15" s="58"/>
      <c r="K15" s="57">
        <f>C15-J15</f>
        <v>418</v>
      </c>
      <c r="L15" s="2" t="e">
        <f t="shared" si="0"/>
        <v>#DIV/0!</v>
      </c>
    </row>
    <row r="16" spans="1:31" s="2" customFormat="1" ht="48.75" hidden="1" customHeight="1" x14ac:dyDescent="0.25">
      <c r="A16" s="8" t="s">
        <v>15</v>
      </c>
      <c r="B16" s="92">
        <v>11554</v>
      </c>
      <c r="C16" s="16">
        <f>SUM(F16:F16)</f>
        <v>210</v>
      </c>
      <c r="D16" s="87">
        <f>C16/B16</f>
        <v>1.8175523628180718E-2</v>
      </c>
      <c r="E16" s="88"/>
      <c r="F16" s="147">
        <v>210</v>
      </c>
      <c r="G16" s="13"/>
      <c r="J16" s="35"/>
      <c r="K16" s="57">
        <f>C16-J16</f>
        <v>210</v>
      </c>
      <c r="L16" s="2" t="e">
        <f t="shared" si="0"/>
        <v>#DIV/0!</v>
      </c>
    </row>
    <row r="17" spans="1:12" s="2" customFormat="1" ht="30" hidden="1" customHeight="1" x14ac:dyDescent="0.25">
      <c r="A17" s="12" t="s">
        <v>16</v>
      </c>
      <c r="B17" s="87">
        <f>B16/B15</f>
        <v>0.57772888644432219</v>
      </c>
      <c r="C17" s="16">
        <f>SUM(F17:F17)</f>
        <v>0.50239234449760761</v>
      </c>
      <c r="D17" s="87"/>
      <c r="E17" s="88"/>
      <c r="F17" s="148">
        <f t="shared" ref="F17" si="5">F16/F15</f>
        <v>0.50239234449760761</v>
      </c>
      <c r="G17" s="14"/>
      <c r="J17" s="35"/>
      <c r="K17" s="57">
        <f>C17-J17</f>
        <v>0.50239234449760761</v>
      </c>
      <c r="L17" s="2" t="e">
        <f t="shared" si="0"/>
        <v>#DIV/0!</v>
      </c>
    </row>
    <row r="18" spans="1:12" s="2" customFormat="1" ht="30" hidden="1" customHeight="1" x14ac:dyDescent="0.25">
      <c r="A18" s="8" t="s">
        <v>17</v>
      </c>
      <c r="B18" s="87">
        <v>0.19</v>
      </c>
      <c r="C18" s="16">
        <f>SUM(F18:F18)</f>
        <v>1.077</v>
      </c>
      <c r="D18" s="87"/>
      <c r="E18" s="88"/>
      <c r="F18" s="148">
        <v>1.077</v>
      </c>
      <c r="G18" s="14"/>
      <c r="J18" s="35"/>
      <c r="K18" s="57">
        <f>C18-J18</f>
        <v>1.077</v>
      </c>
      <c r="L18" s="2" t="e">
        <f t="shared" si="0"/>
        <v>#DIV/0!</v>
      </c>
    </row>
    <row r="19" spans="1:12" s="2" customFormat="1" ht="30" hidden="1" customHeight="1" x14ac:dyDescent="0.25">
      <c r="A19" s="8" t="s">
        <v>18</v>
      </c>
      <c r="B19" s="87">
        <v>0.16</v>
      </c>
      <c r="C19" s="16">
        <f>SUM(F19:F19)</f>
        <v>1.548</v>
      </c>
      <c r="D19" s="87"/>
      <c r="E19" s="88"/>
      <c r="F19" s="148">
        <v>1.548</v>
      </c>
      <c r="G19" s="14"/>
      <c r="J19" s="35"/>
      <c r="K19" s="57">
        <f>C19-J19</f>
        <v>1.548</v>
      </c>
      <c r="L19" s="2" t="e">
        <f t="shared" si="0"/>
        <v>#DIV/0!</v>
      </c>
    </row>
    <row r="20" spans="1:12" s="9" customFormat="1" ht="30" hidden="1" customHeight="1" x14ac:dyDescent="0.25">
      <c r="A20" s="114" t="s">
        <v>19</v>
      </c>
      <c r="B20" s="16">
        <v>81796</v>
      </c>
      <c r="C20" s="16">
        <f>SUM(F20:F20)</f>
        <v>1364</v>
      </c>
      <c r="D20" s="87">
        <f>C20/B20</f>
        <v>1.6675632060247445E-2</v>
      </c>
      <c r="E20" s="88">
        <v>21</v>
      </c>
      <c r="F20" s="149">
        <v>1364</v>
      </c>
      <c r="J20" s="58"/>
      <c r="K20" s="57">
        <f>C20-J20</f>
        <v>1364</v>
      </c>
      <c r="L20" s="2" t="e">
        <f t="shared" si="0"/>
        <v>#DIV/0!</v>
      </c>
    </row>
    <row r="21" spans="1:12" s="9" customFormat="1" ht="30" hidden="1" customHeight="1" x14ac:dyDescent="0.25">
      <c r="A21" s="17" t="s">
        <v>20</v>
      </c>
      <c r="B21" s="16">
        <v>0</v>
      </c>
      <c r="C21" s="16">
        <f>SUM(F21:F21)</f>
        <v>0</v>
      </c>
      <c r="D21" s="87" t="e">
        <f t="shared" ref="D21:D22" si="6">C21/B21</f>
        <v>#DIV/0!</v>
      </c>
      <c r="E21" s="88">
        <v>10</v>
      </c>
      <c r="F21" s="150"/>
      <c r="J21" s="58"/>
      <c r="K21" s="57">
        <f>C21-J21</f>
        <v>0</v>
      </c>
      <c r="L21" s="2" t="e">
        <f t="shared" si="0"/>
        <v>#DIV/0!</v>
      </c>
    </row>
    <row r="22" spans="1:12" s="9" customFormat="1" ht="30" hidden="1" customHeight="1" x14ac:dyDescent="0.25">
      <c r="A22" s="17" t="s">
        <v>21</v>
      </c>
      <c r="B22" s="90">
        <f>B21/B20</f>
        <v>0</v>
      </c>
      <c r="C22" s="90">
        <f>C21/C20</f>
        <v>0</v>
      </c>
      <c r="D22" s="87" t="e">
        <f t="shared" si="6"/>
        <v>#DIV/0!</v>
      </c>
      <c r="E22" s="88"/>
      <c r="F22" s="151">
        <f t="shared" ref="F22" si="7">F21/F20</f>
        <v>0</v>
      </c>
      <c r="J22" s="58"/>
      <c r="K22" s="57">
        <f>C22-J22</f>
        <v>0</v>
      </c>
      <c r="L22" s="2" t="e">
        <f t="shared" si="0"/>
        <v>#DIV/0!</v>
      </c>
    </row>
    <row r="23" spans="1:12" s="9" customFormat="1" ht="30" hidden="1" customHeight="1" x14ac:dyDescent="0.25">
      <c r="A23" s="17" t="s">
        <v>22</v>
      </c>
      <c r="B23" s="16">
        <v>0</v>
      </c>
      <c r="C23" s="18">
        <f>SUM(F23:F23)</f>
        <v>0</v>
      </c>
      <c r="D23" s="87" t="e">
        <f>C23/B23</f>
        <v>#DIV/0!</v>
      </c>
      <c r="E23" s="88">
        <v>2</v>
      </c>
      <c r="F23" s="150"/>
      <c r="J23" s="58"/>
      <c r="K23" s="57">
        <f>C23-J23</f>
        <v>0</v>
      </c>
      <c r="L23" s="2" t="e">
        <f t="shared" si="0"/>
        <v>#DIV/0!</v>
      </c>
    </row>
    <row r="24" spans="1:12" s="9" customFormat="1" ht="30" hidden="1" customHeight="1" x14ac:dyDescent="0.25">
      <c r="A24" s="17" t="s">
        <v>23</v>
      </c>
      <c r="B24" s="87" t="e">
        <f>B23/B21</f>
        <v>#DIV/0!</v>
      </c>
      <c r="C24" s="87" t="e">
        <f>C23/C21</f>
        <v>#DIV/0!</v>
      </c>
      <c r="D24" s="87" t="e">
        <f>C24/B24</f>
        <v>#DIV/0!</v>
      </c>
      <c r="E24" s="88"/>
      <c r="F24" s="148" t="e">
        <f t="shared" ref="F24" si="8">F23/F21</f>
        <v>#DIV/0!</v>
      </c>
      <c r="J24" s="58"/>
      <c r="K24" s="57" t="e">
        <f>C24-J24</f>
        <v>#DIV/0!</v>
      </c>
      <c r="L24" s="2" t="e">
        <f t="shared" si="0"/>
        <v>#DIV/0!</v>
      </c>
    </row>
    <row r="25" spans="1:12" s="9" customFormat="1" ht="30" hidden="1" customHeight="1" x14ac:dyDescent="0.25">
      <c r="A25" s="10" t="s">
        <v>24</v>
      </c>
      <c r="B25" s="16">
        <v>79751</v>
      </c>
      <c r="C25" s="16">
        <f>SUM(F25:F25)</f>
        <v>1292</v>
      </c>
      <c r="D25" s="87">
        <f>C25/B25</f>
        <v>1.6200423819137066E-2</v>
      </c>
      <c r="E25" s="88">
        <v>21</v>
      </c>
      <c r="F25" s="150">
        <v>1292</v>
      </c>
      <c r="J25" s="58">
        <v>14063</v>
      </c>
      <c r="K25" s="57">
        <f>C25-J25</f>
        <v>-12771</v>
      </c>
      <c r="L25" s="2">
        <f t="shared" si="0"/>
        <v>-0.90812771101471945</v>
      </c>
    </row>
    <row r="26" spans="1:12" s="9" customFormat="1" ht="30" hidden="1" customHeight="1" x14ac:dyDescent="0.25">
      <c r="A26" s="12" t="s">
        <v>25</v>
      </c>
      <c r="B26" s="97">
        <f t="shared" ref="B26" si="9">B25/B20</f>
        <v>0.9749987774463299</v>
      </c>
      <c r="C26" s="97">
        <f>C25/C20</f>
        <v>0.94721407624633436</v>
      </c>
      <c r="D26" s="97">
        <f t="shared" ref="D26:F26" si="10">D25/D20</f>
        <v>0.97150283483147759</v>
      </c>
      <c r="E26" s="88"/>
      <c r="F26" s="152">
        <f t="shared" si="10"/>
        <v>0.94721407624633436</v>
      </c>
      <c r="J26" s="58"/>
      <c r="K26" s="57">
        <f>C26-J26</f>
        <v>0.94721407624633436</v>
      </c>
      <c r="L26" s="2" t="e">
        <f t="shared" si="0"/>
        <v>#DIV/0!</v>
      </c>
    </row>
    <row r="27" spans="1:12" s="47" customFormat="1" ht="30" hidden="1" customHeight="1" x14ac:dyDescent="0.25">
      <c r="A27" s="46" t="s">
        <v>160</v>
      </c>
      <c r="B27" s="115">
        <v>6</v>
      </c>
      <c r="C27" s="16">
        <f>SUM(F27:F27)</f>
        <v>0</v>
      </c>
      <c r="D27" s="98"/>
      <c r="E27" s="88"/>
      <c r="F27" s="153"/>
      <c r="J27" s="59"/>
      <c r="K27" s="57">
        <f>C27-J27</f>
        <v>0</v>
      </c>
      <c r="L27" s="2" t="e">
        <f t="shared" si="0"/>
        <v>#DIV/0!</v>
      </c>
    </row>
    <row r="28" spans="1:12" s="9" customFormat="1" ht="30" hidden="1" customHeight="1" x14ac:dyDescent="0.25">
      <c r="A28" s="17" t="s">
        <v>26</v>
      </c>
      <c r="B28" s="16">
        <v>66395</v>
      </c>
      <c r="C28" s="16">
        <f>SUM(F28:F28)</f>
        <v>976</v>
      </c>
      <c r="D28" s="87">
        <f t="shared" ref="D28:D55" si="11">C28/B28</f>
        <v>1.4699902101061826E-2</v>
      </c>
      <c r="E28" s="88">
        <v>18</v>
      </c>
      <c r="F28" s="150">
        <v>976</v>
      </c>
      <c r="J28" s="58">
        <v>1523</v>
      </c>
      <c r="K28" s="57">
        <f>C28-J28</f>
        <v>-547</v>
      </c>
      <c r="L28" s="2">
        <f t="shared" si="0"/>
        <v>-0.35915955351280365</v>
      </c>
    </row>
    <row r="29" spans="1:12" s="9" customFormat="1" ht="30" hidden="1" customHeight="1" x14ac:dyDescent="0.25">
      <c r="A29" s="12" t="s">
        <v>25</v>
      </c>
      <c r="B29" s="90">
        <v>0.17</v>
      </c>
      <c r="C29" s="16">
        <f>SUM(F29:F29)</f>
        <v>0.71554252199413493</v>
      </c>
      <c r="D29" s="87">
        <f t="shared" si="11"/>
        <v>4.2090736587890287</v>
      </c>
      <c r="E29" s="88"/>
      <c r="F29" s="151">
        <f t="shared" ref="F29" si="12">F28/F20</f>
        <v>0.71554252199413493</v>
      </c>
      <c r="J29" s="58"/>
      <c r="K29" s="57">
        <f>C29-J29</f>
        <v>0.71554252199413493</v>
      </c>
      <c r="L29" s="2" t="e">
        <f t="shared" si="0"/>
        <v>#DIV/0!</v>
      </c>
    </row>
    <row r="30" spans="1:12" s="9" customFormat="1" ht="30" hidden="1" customHeight="1" x14ac:dyDescent="0.25">
      <c r="A30" s="8" t="s">
        <v>187</v>
      </c>
      <c r="B30" s="16">
        <v>111691</v>
      </c>
      <c r="C30" s="16">
        <f>SUM(F30:F30)</f>
        <v>2773</v>
      </c>
      <c r="D30" s="87">
        <f t="shared" si="11"/>
        <v>2.4827425665452006E-2</v>
      </c>
      <c r="E30" s="88">
        <v>21</v>
      </c>
      <c r="F30" s="154">
        <v>2773</v>
      </c>
      <c r="J30" s="58"/>
      <c r="K30" s="57">
        <f>C30-J30</f>
        <v>2773</v>
      </c>
      <c r="L30" s="2" t="e">
        <f t="shared" si="0"/>
        <v>#DIV/0!</v>
      </c>
    </row>
    <row r="31" spans="1:12" s="9" customFormat="1" ht="31.5" hidden="1" customHeight="1" x14ac:dyDescent="0.25">
      <c r="A31" s="10" t="s">
        <v>27</v>
      </c>
      <c r="B31" s="16"/>
      <c r="C31" s="16">
        <f>SUM(F31:F31)</f>
        <v>0</v>
      </c>
      <c r="D31" s="87" t="e">
        <f t="shared" si="11"/>
        <v>#DIV/0!</v>
      </c>
      <c r="E31" s="88"/>
      <c r="F31" s="154"/>
      <c r="J31" s="58"/>
      <c r="K31" s="57">
        <f>C31-J31</f>
        <v>0</v>
      </c>
      <c r="L31" s="2" t="e">
        <f t="shared" si="0"/>
        <v>#DIV/0!</v>
      </c>
    </row>
    <row r="32" spans="1:12" s="9" customFormat="1" ht="30" hidden="1" customHeight="1" x14ac:dyDescent="0.25">
      <c r="A32" s="12" t="s">
        <v>21</v>
      </c>
      <c r="B32" s="48">
        <f>B31/B30</f>
        <v>0</v>
      </c>
      <c r="C32" s="16">
        <f>SUM(F32:F32)</f>
        <v>0</v>
      </c>
      <c r="D32" s="87" t="e">
        <f t="shared" si="11"/>
        <v>#DIV/0!</v>
      </c>
      <c r="E32" s="88"/>
      <c r="F32" s="151">
        <f t="shared" ref="F32" si="13">F31/F30</f>
        <v>0</v>
      </c>
      <c r="J32" s="58"/>
      <c r="K32" s="57">
        <f>C32-J32</f>
        <v>0</v>
      </c>
      <c r="L32" s="2" t="e">
        <f t="shared" si="0"/>
        <v>#DIV/0!</v>
      </c>
    </row>
    <row r="33" spans="1:18" s="9" customFormat="1" ht="30" hidden="1" customHeight="1" x14ac:dyDescent="0.25">
      <c r="A33" s="10" t="s">
        <v>28</v>
      </c>
      <c r="B33" s="16">
        <v>39441</v>
      </c>
      <c r="C33" s="16">
        <f>SUM(F33:F33)</f>
        <v>1481</v>
      </c>
      <c r="D33" s="87">
        <f t="shared" si="11"/>
        <v>3.7549757866179867E-2</v>
      </c>
      <c r="E33" s="88">
        <v>20</v>
      </c>
      <c r="F33" s="150">
        <v>1481</v>
      </c>
      <c r="J33" s="58">
        <v>8146</v>
      </c>
      <c r="K33" s="57">
        <f>C33-J33</f>
        <v>-6665</v>
      </c>
      <c r="L33" s="2">
        <f t="shared" si="0"/>
        <v>-0.81819297814878467</v>
      </c>
    </row>
    <row r="34" spans="1:18" s="9" customFormat="1" ht="30" hidden="1" customHeight="1" x14ac:dyDescent="0.25">
      <c r="A34" s="10" t="s">
        <v>25</v>
      </c>
      <c r="B34" s="97">
        <v>0.35299999999999998</v>
      </c>
      <c r="C34" s="97">
        <f t="shared" ref="C34:F34" si="14">C33/C30</f>
        <v>0.53407861521817523</v>
      </c>
      <c r="D34" s="87">
        <f t="shared" si="11"/>
        <v>1.5129705813546042</v>
      </c>
      <c r="E34" s="88"/>
      <c r="F34" s="155">
        <f t="shared" si="14"/>
        <v>0.53407861521817523</v>
      </c>
      <c r="J34" s="58"/>
      <c r="K34" s="57">
        <f>C34-J34</f>
        <v>0.53407861521817523</v>
      </c>
      <c r="L34" s="2" t="e">
        <f t="shared" si="0"/>
        <v>#DIV/0!</v>
      </c>
    </row>
    <row r="35" spans="1:18" s="9" customFormat="1" ht="30" hidden="1" customHeight="1" x14ac:dyDescent="0.25">
      <c r="A35" s="17" t="s">
        <v>29</v>
      </c>
      <c r="B35" s="16">
        <v>78690</v>
      </c>
      <c r="C35" s="16">
        <f>SUM(F35:F35)</f>
        <v>2448</v>
      </c>
      <c r="D35" s="87">
        <f t="shared" si="11"/>
        <v>3.1109416698436903E-2</v>
      </c>
      <c r="E35" s="88">
        <v>21</v>
      </c>
      <c r="F35" s="150">
        <v>2448</v>
      </c>
      <c r="J35" s="58">
        <v>5837</v>
      </c>
      <c r="K35" s="57">
        <f>C35-J35</f>
        <v>-3389</v>
      </c>
      <c r="L35" s="2">
        <f>K35/J35</f>
        <v>-0.58060647592941583</v>
      </c>
    </row>
    <row r="36" spans="1:18" s="9" customFormat="1" ht="30" hidden="1" customHeight="1" x14ac:dyDescent="0.25">
      <c r="A36" s="12" t="s">
        <v>25</v>
      </c>
      <c r="B36" s="90">
        <f>B35/B30</f>
        <v>0.70453304205352263</v>
      </c>
      <c r="C36" s="90">
        <f>C35/C30</f>
        <v>0.88279841327082587</v>
      </c>
      <c r="D36" s="87">
        <f t="shared" si="11"/>
        <v>1.2530262749603738</v>
      </c>
      <c r="E36" s="88"/>
      <c r="F36" s="151">
        <f t="shared" ref="F36" si="15">F35/F30</f>
        <v>0.88279841327082587</v>
      </c>
      <c r="G36" s="48"/>
      <c r="H36" s="48"/>
      <c r="I36" s="54"/>
      <c r="J36" s="48"/>
      <c r="K36" s="57">
        <f>C36-J36</f>
        <v>0.88279841327082587</v>
      </c>
      <c r="L36" s="2" t="e">
        <f t="shared" si="0"/>
        <v>#DIV/0!</v>
      </c>
    </row>
    <row r="37" spans="1:18" s="9" customFormat="1" ht="30" hidden="1" customHeight="1" x14ac:dyDescent="0.25">
      <c r="A37" s="15" t="s">
        <v>30</v>
      </c>
      <c r="B37" s="16"/>
      <c r="C37" s="18">
        <f>SUM(F37:F37)</f>
        <v>0</v>
      </c>
      <c r="D37" s="87" t="e">
        <f t="shared" si="11"/>
        <v>#DIV/0!</v>
      </c>
      <c r="E37" s="88"/>
      <c r="F37" s="156"/>
      <c r="J37" s="58"/>
      <c r="K37" s="57">
        <f>C37-J37</f>
        <v>0</v>
      </c>
      <c r="L37" s="2" t="e">
        <f t="shared" si="0"/>
        <v>#DIV/0!</v>
      </c>
    </row>
    <row r="38" spans="1:18" s="9" customFormat="1" ht="30" hidden="1" customHeight="1" x14ac:dyDescent="0.25">
      <c r="A38" s="17" t="s">
        <v>31</v>
      </c>
      <c r="B38" s="16">
        <v>189948</v>
      </c>
      <c r="C38" s="16">
        <f>SUM(F38:F38)</f>
        <v>3786</v>
      </c>
      <c r="D38" s="87">
        <f t="shared" si="11"/>
        <v>1.9931770800429592E-2</v>
      </c>
      <c r="E38" s="88">
        <v>21</v>
      </c>
      <c r="F38" s="150">
        <v>3786</v>
      </c>
      <c r="J38" s="58">
        <v>1757</v>
      </c>
      <c r="K38" s="57">
        <f>C38-J38</f>
        <v>2029</v>
      </c>
      <c r="L38" s="2">
        <f t="shared" si="0"/>
        <v>1.1548093340922025</v>
      </c>
    </row>
    <row r="39" spans="1:18" s="9" customFormat="1" ht="30" hidden="1" customHeight="1" x14ac:dyDescent="0.25">
      <c r="A39" s="12" t="s">
        <v>32</v>
      </c>
      <c r="B39" s="90"/>
      <c r="C39" s="90" t="e">
        <f>C38/C37</f>
        <v>#DIV/0!</v>
      </c>
      <c r="D39" s="87" t="e">
        <f t="shared" si="11"/>
        <v>#DIV/0!</v>
      </c>
      <c r="E39" s="88"/>
      <c r="F39" s="151" t="e">
        <f t="shared" ref="F39" si="16">F38/F37</f>
        <v>#DIV/0!</v>
      </c>
      <c r="J39" s="58"/>
      <c r="K39" s="57" t="e">
        <f>C39-J39</f>
        <v>#DIV/0!</v>
      </c>
      <c r="L39" s="2" t="e">
        <f t="shared" si="0"/>
        <v>#DIV/0!</v>
      </c>
    </row>
    <row r="40" spans="1:18" s="9" customFormat="1" ht="30" hidden="1" customHeight="1" x14ac:dyDescent="0.25">
      <c r="A40" s="39" t="s">
        <v>33</v>
      </c>
      <c r="B40" s="16">
        <v>174978</v>
      </c>
      <c r="C40" s="16">
        <f>SUM(F40:F40)</f>
        <v>3836</v>
      </c>
      <c r="D40" s="87">
        <f t="shared" si="11"/>
        <v>2.1922756003611883E-2</v>
      </c>
      <c r="E40" s="88">
        <v>20</v>
      </c>
      <c r="F40" s="150">
        <v>3836</v>
      </c>
      <c r="J40" s="58">
        <v>261</v>
      </c>
      <c r="K40" s="57">
        <f>C40-J40</f>
        <v>3575</v>
      </c>
      <c r="L40" s="2">
        <f t="shared" si="0"/>
        <v>13.697318007662835</v>
      </c>
    </row>
    <row r="41" spans="1:18" s="2" customFormat="1" ht="31.5" hidden="1" customHeight="1" x14ac:dyDescent="0.25">
      <c r="A41" s="8" t="s">
        <v>133</v>
      </c>
      <c r="B41" s="16">
        <v>222814</v>
      </c>
      <c r="C41" s="16">
        <f>SUM(F41:F41)</f>
        <v>3874.8</v>
      </c>
      <c r="D41" s="87">
        <f t="shared" si="11"/>
        <v>1.7390289658639046E-2</v>
      </c>
      <c r="E41" s="88"/>
      <c r="F41" s="143">
        <f>SUM(F45:F50)</f>
        <v>3874.8</v>
      </c>
      <c r="G41" s="13"/>
      <c r="J41" s="35"/>
      <c r="K41" s="57">
        <f>C41-J41</f>
        <v>3874.8</v>
      </c>
      <c r="L41" s="2" t="e">
        <f t="shared" si="0"/>
        <v>#DIV/0!</v>
      </c>
    </row>
    <row r="42" spans="1:18" s="2" customFormat="1" ht="30" hidden="1" customHeight="1" x14ac:dyDescent="0.25">
      <c r="A42" s="19" t="s">
        <v>190</v>
      </c>
      <c r="B42" s="16">
        <v>223108</v>
      </c>
      <c r="C42" s="16">
        <f>SUM(F42:F42)</f>
        <v>4130.3</v>
      </c>
      <c r="D42" s="87">
        <f t="shared" si="11"/>
        <v>1.8512558940064903E-2</v>
      </c>
      <c r="E42" s="104">
        <v>21</v>
      </c>
      <c r="F42" s="157">
        <f>SUM(F45:F50)+255.5</f>
        <v>4130.3</v>
      </c>
      <c r="G42" s="25">
        <f>G45+G46+G50</f>
        <v>0</v>
      </c>
      <c r="J42" s="35">
        <v>166</v>
      </c>
      <c r="K42" s="57">
        <f>C42-J42</f>
        <v>3964.3</v>
      </c>
      <c r="L42" s="2">
        <f t="shared" si="0"/>
        <v>23.881325301204821</v>
      </c>
      <c r="P42" s="2">
        <v>87514.7</v>
      </c>
      <c r="R42" s="65">
        <f>C42+P42</f>
        <v>91645</v>
      </c>
    </row>
    <row r="43" spans="1:18" s="2" customFormat="1" ht="30" hidden="1" customHeight="1" x14ac:dyDescent="0.25">
      <c r="A43" s="11" t="s">
        <v>159</v>
      </c>
      <c r="B43" s="16">
        <v>633</v>
      </c>
      <c r="C43" s="16">
        <f>SUM(F43:F43)</f>
        <v>0</v>
      </c>
      <c r="D43" s="87">
        <f t="shared" si="11"/>
        <v>0</v>
      </c>
      <c r="E43" s="88"/>
      <c r="F43" s="143"/>
      <c r="G43" s="13"/>
      <c r="J43" s="35"/>
      <c r="K43" s="57">
        <f>C43-J43</f>
        <v>0</v>
      </c>
      <c r="L43" s="2" t="e">
        <f t="shared" si="0"/>
        <v>#DIV/0!</v>
      </c>
    </row>
    <row r="44" spans="1:18" s="2" customFormat="1" ht="30" hidden="1" customHeight="1" x14ac:dyDescent="0.25">
      <c r="A44" s="71" t="s">
        <v>32</v>
      </c>
      <c r="B44" s="89">
        <f>B42/B41</f>
        <v>1.0013194862082275</v>
      </c>
      <c r="C44" s="89">
        <f>C42/C41</f>
        <v>1.0659388871683699</v>
      </c>
      <c r="D44" s="87">
        <f t="shared" si="11"/>
        <v>1.064534248908749</v>
      </c>
      <c r="E44" s="88"/>
      <c r="F44" s="158">
        <f t="shared" ref="F44" si="17">F42/F41</f>
        <v>1.0659388871683699</v>
      </c>
      <c r="G44" s="14"/>
      <c r="J44" s="35"/>
      <c r="K44" s="57">
        <f>C44-J44</f>
        <v>1.0659388871683699</v>
      </c>
      <c r="L44" s="2" t="e">
        <f t="shared" si="0"/>
        <v>#DIV/0!</v>
      </c>
      <c r="R44" s="2">
        <v>301400</v>
      </c>
    </row>
    <row r="45" spans="1:18" s="2" customFormat="1" ht="30" hidden="1" customHeight="1" x14ac:dyDescent="0.25">
      <c r="A45" s="12" t="s">
        <v>132</v>
      </c>
      <c r="B45" s="16">
        <v>96740</v>
      </c>
      <c r="C45" s="16">
        <f>SUM(F45:F45)</f>
        <v>1047</v>
      </c>
      <c r="D45" s="87">
        <f t="shared" si="11"/>
        <v>1.082282406450279E-2</v>
      </c>
      <c r="E45" s="88">
        <v>21</v>
      </c>
      <c r="F45" s="159">
        <v>1047</v>
      </c>
      <c r="G45" s="14"/>
      <c r="J45" s="35"/>
      <c r="K45" s="57">
        <f>C45-J45</f>
        <v>1047</v>
      </c>
      <c r="L45" s="2" t="e">
        <f t="shared" si="0"/>
        <v>#DIV/0!</v>
      </c>
      <c r="Q45" s="65"/>
      <c r="R45" s="72">
        <f>R42/R44</f>
        <v>0.30406436629064365</v>
      </c>
    </row>
    <row r="46" spans="1:18" s="2" customFormat="1" ht="30" hidden="1" customHeight="1" x14ac:dyDescent="0.25">
      <c r="A46" s="12" t="s">
        <v>34</v>
      </c>
      <c r="B46" s="16">
        <v>97963</v>
      </c>
      <c r="C46" s="16">
        <f>SUM(F46:F46)</f>
        <v>1590</v>
      </c>
      <c r="D46" s="87">
        <f t="shared" si="11"/>
        <v>1.623061768218613E-2</v>
      </c>
      <c r="E46" s="88">
        <v>21</v>
      </c>
      <c r="F46" s="150">
        <v>1590</v>
      </c>
      <c r="G46" s="14"/>
      <c r="J46" s="35">
        <v>166</v>
      </c>
      <c r="K46" s="57">
        <f>C46-J46</f>
        <v>1424</v>
      </c>
      <c r="L46" s="2">
        <f t="shared" si="0"/>
        <v>8.5783132530120483</v>
      </c>
      <c r="N46" s="73"/>
      <c r="Q46" s="65"/>
    </row>
    <row r="47" spans="1:18" s="2" customFormat="1" ht="30" hidden="1" customHeight="1" x14ac:dyDescent="0.25">
      <c r="A47" s="12" t="s">
        <v>35</v>
      </c>
      <c r="B47" s="16">
        <v>1835</v>
      </c>
      <c r="C47" s="16">
        <f>SUM(F47:F47)</f>
        <v>0</v>
      </c>
      <c r="D47" s="87">
        <f t="shared" si="11"/>
        <v>0</v>
      </c>
      <c r="E47" s="88">
        <v>6</v>
      </c>
      <c r="F47" s="159"/>
      <c r="G47" s="14"/>
      <c r="J47" s="35"/>
      <c r="K47" s="57">
        <f>C47-J47</f>
        <v>0</v>
      </c>
      <c r="L47" s="2" t="e">
        <f t="shared" si="0"/>
        <v>#DIV/0!</v>
      </c>
      <c r="N47" s="65"/>
    </row>
    <row r="48" spans="1:18" s="2" customFormat="1" ht="30" hidden="1" customHeight="1" x14ac:dyDescent="0.25">
      <c r="A48" s="12" t="s">
        <v>36</v>
      </c>
      <c r="B48" s="16">
        <v>998</v>
      </c>
      <c r="C48" s="16">
        <f>SUM(F48:F48)</f>
        <v>0</v>
      </c>
      <c r="D48" s="87">
        <f t="shared" si="11"/>
        <v>0</v>
      </c>
      <c r="E48" s="88">
        <v>8</v>
      </c>
      <c r="F48" s="159"/>
      <c r="G48" s="14"/>
      <c r="J48" s="35"/>
      <c r="K48" s="57">
        <f>C48-J48</f>
        <v>0</v>
      </c>
      <c r="L48" s="2" t="e">
        <f t="shared" si="0"/>
        <v>#DIV/0!</v>
      </c>
    </row>
    <row r="49" spans="1:12" s="2" customFormat="1" ht="30" hidden="1" customHeight="1" x14ac:dyDescent="0.25">
      <c r="A49" s="12" t="s">
        <v>188</v>
      </c>
      <c r="B49" s="16"/>
      <c r="C49" s="16">
        <f>SUM(F49:F49)</f>
        <v>552</v>
      </c>
      <c r="D49" s="87"/>
      <c r="E49" s="88">
        <v>21</v>
      </c>
      <c r="F49" s="159">
        <v>552</v>
      </c>
      <c r="G49" s="14"/>
      <c r="J49" s="35"/>
      <c r="K49" s="57"/>
    </row>
    <row r="50" spans="1:12" s="2" customFormat="1" ht="30" hidden="1" customHeight="1" x14ac:dyDescent="0.25">
      <c r="A50" s="12" t="s">
        <v>37</v>
      </c>
      <c r="B50" s="16">
        <v>13150</v>
      </c>
      <c r="C50" s="16">
        <f>SUM(F50:F50)</f>
        <v>685.8</v>
      </c>
      <c r="D50" s="87">
        <f t="shared" si="11"/>
        <v>5.2152091254752848E-2</v>
      </c>
      <c r="E50" s="88">
        <v>21</v>
      </c>
      <c r="F50" s="150">
        <v>685.8</v>
      </c>
      <c r="G50" s="14"/>
      <c r="J50" s="35"/>
      <c r="K50" s="57">
        <f>C50-J50</f>
        <v>685.8</v>
      </c>
      <c r="L50" s="2" t="e">
        <f t="shared" si="0"/>
        <v>#DIV/0!</v>
      </c>
    </row>
    <row r="51" spans="1:12" s="2" customFormat="1" ht="30" hidden="1" customHeight="1" x14ac:dyDescent="0.25">
      <c r="A51" s="11" t="s">
        <v>38</v>
      </c>
      <c r="B51" s="16"/>
      <c r="C51" s="16">
        <f>SUM(F51:F51)</f>
        <v>0</v>
      </c>
      <c r="D51" s="87" t="e">
        <f t="shared" si="11"/>
        <v>#DIV/0!</v>
      </c>
      <c r="E51" s="88"/>
      <c r="F51" s="159"/>
      <c r="G51" s="14"/>
      <c r="J51" s="35"/>
      <c r="K51" s="57">
        <f>C51-J51</f>
        <v>0</v>
      </c>
      <c r="L51" s="2" t="e">
        <f t="shared" si="0"/>
        <v>#DIV/0!</v>
      </c>
    </row>
    <row r="52" spans="1:12" s="2" customFormat="1" ht="30" hidden="1" customHeight="1" outlineLevel="1" x14ac:dyDescent="0.25">
      <c r="A52" s="11" t="s">
        <v>134</v>
      </c>
      <c r="B52" s="16">
        <v>23615</v>
      </c>
      <c r="C52" s="16">
        <f>SUM(F52:F52)</f>
        <v>5529</v>
      </c>
      <c r="D52" s="87">
        <f t="shared" si="11"/>
        <v>0.23413084903662926</v>
      </c>
      <c r="E52" s="88">
        <v>21</v>
      </c>
      <c r="F52" s="159">
        <v>5529</v>
      </c>
      <c r="G52" s="14"/>
      <c r="J52" s="35"/>
      <c r="K52" s="57">
        <f>C52-J52</f>
        <v>5529</v>
      </c>
      <c r="L52" s="2" t="e">
        <f t="shared" si="0"/>
        <v>#DIV/0!</v>
      </c>
    </row>
    <row r="53" spans="1:12" s="2" customFormat="1" ht="30" hidden="1" customHeight="1" outlineLevel="1" x14ac:dyDescent="0.25">
      <c r="A53" s="11" t="s">
        <v>135</v>
      </c>
      <c r="B53" s="16">
        <v>180488</v>
      </c>
      <c r="C53" s="16">
        <f>SUM(F53:F53)</f>
        <v>0</v>
      </c>
      <c r="D53" s="87">
        <f t="shared" si="11"/>
        <v>0</v>
      </c>
      <c r="E53" s="88">
        <v>19</v>
      </c>
      <c r="F53" s="159"/>
      <c r="G53" s="14"/>
      <c r="J53" s="35"/>
      <c r="K53" s="57">
        <f>C53-J53</f>
        <v>0</v>
      </c>
      <c r="L53" s="2" t="e">
        <f t="shared" si="0"/>
        <v>#DIV/0!</v>
      </c>
    </row>
    <row r="54" spans="1:12" s="2" customFormat="1" ht="39" hidden="1" customHeight="1" x14ac:dyDescent="0.25">
      <c r="A54" s="8" t="s">
        <v>39</v>
      </c>
      <c r="B54" s="16">
        <v>5134</v>
      </c>
      <c r="C54" s="101">
        <v>5693</v>
      </c>
      <c r="D54" s="102">
        <f t="shared" si="11"/>
        <v>1.1088819633813791</v>
      </c>
      <c r="E54" s="103"/>
      <c r="F54" s="159">
        <v>23</v>
      </c>
      <c r="G54" s="13"/>
      <c r="J54" s="35"/>
      <c r="K54" s="57">
        <f>C54-J54</f>
        <v>5693</v>
      </c>
      <c r="L54" s="2" t="e">
        <f t="shared" si="0"/>
        <v>#DIV/0!</v>
      </c>
    </row>
    <row r="55" spans="1:12" s="2" customFormat="1" ht="30" hidden="1" customHeight="1" x14ac:dyDescent="0.25">
      <c r="A55" s="19" t="s">
        <v>40</v>
      </c>
      <c r="B55" s="16">
        <v>5134</v>
      </c>
      <c r="C55" s="16">
        <f>SUM(F55:F55)</f>
        <v>68</v>
      </c>
      <c r="D55" s="87">
        <f t="shared" si="11"/>
        <v>1.3245033112582781E-2</v>
      </c>
      <c r="E55" s="88">
        <v>21</v>
      </c>
      <c r="F55" s="159">
        <v>68</v>
      </c>
      <c r="G55" s="13"/>
      <c r="J55" s="35"/>
      <c r="K55" s="57">
        <f>C55-J55</f>
        <v>68</v>
      </c>
      <c r="L55" s="2" t="e">
        <f t="shared" si="0"/>
        <v>#DIV/0!</v>
      </c>
    </row>
    <row r="56" spans="1:12" s="2" customFormat="1" ht="30" hidden="1" customHeight="1" x14ac:dyDescent="0.25">
      <c r="A56" s="12" t="s">
        <v>32</v>
      </c>
      <c r="B56" s="89">
        <f>B55/B54</f>
        <v>1</v>
      </c>
      <c r="C56" s="87">
        <f>C55/C54</f>
        <v>1.1944493237308977E-2</v>
      </c>
      <c r="D56" s="87"/>
      <c r="E56" s="88"/>
      <c r="F56" s="160">
        <f t="shared" ref="F56" si="18">F55/F54</f>
        <v>2.9565217391304346</v>
      </c>
      <c r="G56" s="14"/>
      <c r="J56" s="35"/>
      <c r="K56" s="57">
        <f>C56-J56</f>
        <v>1.1944493237308977E-2</v>
      </c>
      <c r="L56" s="2" t="e">
        <f t="shared" si="0"/>
        <v>#DIV/0!</v>
      </c>
    </row>
    <row r="57" spans="1:12" s="2" customFormat="1" ht="30" hidden="1" customHeight="1" outlineLevel="1" x14ac:dyDescent="0.25">
      <c r="A57" s="11" t="s">
        <v>41</v>
      </c>
      <c r="B57" s="16">
        <v>690</v>
      </c>
      <c r="C57" s="16">
        <f>SUM(F57:F57)</f>
        <v>0</v>
      </c>
      <c r="D57" s="87">
        <f>C57/B57</f>
        <v>0</v>
      </c>
      <c r="E57" s="88"/>
      <c r="F57" s="159"/>
      <c r="G57" s="14"/>
      <c r="J57" s="35"/>
      <c r="K57" s="57">
        <f>C57-J57</f>
        <v>0</v>
      </c>
      <c r="L57" s="2" t="e">
        <f t="shared" si="0"/>
        <v>#DIV/0!</v>
      </c>
    </row>
    <row r="58" spans="1:12" s="2" customFormat="1" ht="30" hidden="1" customHeight="1" x14ac:dyDescent="0.25">
      <c r="A58" s="8" t="s">
        <v>127</v>
      </c>
      <c r="B58" s="16">
        <v>902</v>
      </c>
      <c r="C58" s="16">
        <v>874</v>
      </c>
      <c r="D58" s="87">
        <f>C58/B58</f>
        <v>0.96895787139689582</v>
      </c>
      <c r="E58" s="88"/>
      <c r="F58" s="159">
        <v>4</v>
      </c>
      <c r="G58" s="13"/>
      <c r="J58" s="35"/>
      <c r="K58" s="57">
        <f>C58-J58</f>
        <v>874</v>
      </c>
      <c r="L58" s="2" t="e">
        <f t="shared" si="0"/>
        <v>#DIV/0!</v>
      </c>
    </row>
    <row r="59" spans="1:12" s="2" customFormat="1" ht="26.25" hidden="1" customHeight="1" x14ac:dyDescent="0.25">
      <c r="A59" s="19" t="s">
        <v>128</v>
      </c>
      <c r="B59" s="18">
        <v>842</v>
      </c>
      <c r="C59" s="18">
        <f>SUM(F59:F59)</f>
        <v>2</v>
      </c>
      <c r="D59" s="87">
        <f>C59/B59</f>
        <v>2.3752969121140144E-3</v>
      </c>
      <c r="E59" s="88">
        <v>18</v>
      </c>
      <c r="F59" s="161">
        <v>2</v>
      </c>
      <c r="G59" s="13"/>
      <c r="J59" s="35"/>
      <c r="K59" s="57">
        <f>C59-J59</f>
        <v>2</v>
      </c>
      <c r="L59" s="2" t="e">
        <f t="shared" si="0"/>
        <v>#DIV/0!</v>
      </c>
    </row>
    <row r="60" spans="1:12" s="2" customFormat="1" ht="26.25" hidden="1" customHeight="1" x14ac:dyDescent="0.25">
      <c r="A60" s="12" t="s">
        <v>32</v>
      </c>
      <c r="B60" s="90">
        <f>B59/B58</f>
        <v>0.93348115299334811</v>
      </c>
      <c r="C60" s="90">
        <f>C59/C58</f>
        <v>2.2883295194508009E-3</v>
      </c>
      <c r="D60" s="87"/>
      <c r="E60" s="88"/>
      <c r="F60" s="151">
        <f t="shared" ref="F60" si="19">F59/F58</f>
        <v>0.5</v>
      </c>
      <c r="G60" s="13"/>
      <c r="J60" s="35"/>
      <c r="K60" s="57">
        <f>C60-J60</f>
        <v>2.2883295194508009E-3</v>
      </c>
      <c r="L60" s="2" t="e">
        <f t="shared" si="0"/>
        <v>#DIV/0!</v>
      </c>
    </row>
    <row r="61" spans="1:12" s="2" customFormat="1" ht="30" hidden="1" customHeight="1" x14ac:dyDescent="0.25">
      <c r="A61" s="10" t="s">
        <v>161</v>
      </c>
      <c r="B61" s="18">
        <v>621</v>
      </c>
      <c r="C61" s="18">
        <f>SUM(F61:F61)</f>
        <v>0</v>
      </c>
      <c r="D61" s="87">
        <f t="shared" ref="D61:D75" si="20">C61/B61</f>
        <v>0</v>
      </c>
      <c r="E61" s="88">
        <v>7</v>
      </c>
      <c r="F61" s="150"/>
      <c r="G61" s="13"/>
      <c r="J61" s="35"/>
      <c r="K61" s="57">
        <f>C61-J61</f>
        <v>0</v>
      </c>
      <c r="L61" s="2" t="e">
        <f t="shared" si="0"/>
        <v>#DIV/0!</v>
      </c>
    </row>
    <row r="62" spans="1:12" s="2" customFormat="1" ht="30" hidden="1" customHeight="1" x14ac:dyDescent="0.25">
      <c r="A62" s="10" t="s">
        <v>32</v>
      </c>
      <c r="B62" s="89"/>
      <c r="C62" s="18">
        <f>SUM(F62:F62)</f>
        <v>0</v>
      </c>
      <c r="D62" s="87" t="e">
        <f t="shared" si="20"/>
        <v>#DIV/0!</v>
      </c>
      <c r="E62" s="88"/>
      <c r="F62" s="160"/>
      <c r="G62" s="14"/>
      <c r="J62" s="35"/>
      <c r="K62" s="57">
        <f>C62-J62</f>
        <v>0</v>
      </c>
      <c r="L62" s="2" t="e">
        <f t="shared" si="0"/>
        <v>#DIV/0!</v>
      </c>
    </row>
    <row r="63" spans="1:12" s="2" customFormat="1" ht="44.25" hidden="1" customHeight="1" x14ac:dyDescent="0.25">
      <c r="A63" s="71" t="s">
        <v>162</v>
      </c>
      <c r="B63" s="18">
        <v>31782</v>
      </c>
      <c r="C63" s="18">
        <f>SUM(F63:F63)</f>
        <v>734</v>
      </c>
      <c r="D63" s="87">
        <f t="shared" si="20"/>
        <v>2.3094833553583789E-2</v>
      </c>
      <c r="E63" s="88">
        <v>21</v>
      </c>
      <c r="F63" s="162">
        <f>F65+F66+F67+F69+F72+F73+F74+14</f>
        <v>734</v>
      </c>
      <c r="G63" s="74">
        <f t="shared" ref="G63" si="21">G66+G67+G73+G74+G65</f>
        <v>0</v>
      </c>
      <c r="J63" s="35"/>
      <c r="K63" s="57">
        <f>C63-J63</f>
        <v>734</v>
      </c>
      <c r="L63" s="2" t="e">
        <f t="shared" si="0"/>
        <v>#DIV/0!</v>
      </c>
    </row>
    <row r="64" spans="1:12" s="2" customFormat="1" ht="30" hidden="1" customHeight="1" x14ac:dyDescent="0.25">
      <c r="A64" s="71" t="s">
        <v>163</v>
      </c>
      <c r="B64" s="18">
        <v>35499</v>
      </c>
      <c r="C64" s="18">
        <f>SUM(F64:F64)</f>
        <v>1465</v>
      </c>
      <c r="D64" s="87">
        <f t="shared" si="20"/>
        <v>4.1268768134313641E-2</v>
      </c>
      <c r="E64" s="88">
        <v>21</v>
      </c>
      <c r="F64" s="159">
        <f t="shared" ref="F64" si="22">F68+F70+F71+F75</f>
        <v>1465</v>
      </c>
      <c r="G64" s="14"/>
      <c r="J64" s="35"/>
      <c r="K64" s="57">
        <f>C64-J64</f>
        <v>1465</v>
      </c>
      <c r="L64" s="2" t="e">
        <f t="shared" si="0"/>
        <v>#DIV/0!</v>
      </c>
    </row>
    <row r="65" spans="1:31" s="2" customFormat="1" ht="30" hidden="1" customHeight="1" x14ac:dyDescent="0.25">
      <c r="A65" s="12" t="s">
        <v>42</v>
      </c>
      <c r="B65" s="16">
        <v>940</v>
      </c>
      <c r="C65" s="18">
        <f>SUM(F65:F65)</f>
        <v>0</v>
      </c>
      <c r="D65" s="87">
        <f t="shared" si="20"/>
        <v>0</v>
      </c>
      <c r="E65" s="88">
        <v>2</v>
      </c>
      <c r="F65" s="159"/>
      <c r="G65" s="13"/>
      <c r="J65" s="35"/>
      <c r="K65" s="57">
        <f>C65-J65</f>
        <v>0</v>
      </c>
      <c r="L65" s="2" t="e">
        <f t="shared" si="0"/>
        <v>#DIV/0!</v>
      </c>
      <c r="O65" s="75"/>
    </row>
    <row r="66" spans="1:31" s="2" customFormat="1" ht="30" hidden="1" customHeight="1" x14ac:dyDescent="0.25">
      <c r="A66" s="12" t="s">
        <v>43</v>
      </c>
      <c r="B66" s="18">
        <v>14657</v>
      </c>
      <c r="C66" s="16">
        <f>SUM(F66:F66)</f>
        <v>20</v>
      </c>
      <c r="D66" s="87">
        <f t="shared" si="20"/>
        <v>1.3645357167223853E-3</v>
      </c>
      <c r="E66" s="88">
        <v>20</v>
      </c>
      <c r="F66" s="153">
        <v>20</v>
      </c>
      <c r="G66" s="14"/>
      <c r="J66" s="35"/>
      <c r="K66" s="57">
        <f>C66-J66</f>
        <v>20</v>
      </c>
      <c r="L66" s="2" t="e">
        <f t="shared" si="0"/>
        <v>#DIV/0!</v>
      </c>
    </row>
    <row r="67" spans="1:31" s="2" customFormat="1" ht="33" hidden="1" customHeight="1" x14ac:dyDescent="0.25">
      <c r="A67" s="12" t="s">
        <v>44</v>
      </c>
      <c r="B67" s="16">
        <v>7785</v>
      </c>
      <c r="C67" s="16">
        <f>SUM(F67:F67)</f>
        <v>308</v>
      </c>
      <c r="D67" s="87">
        <f t="shared" si="20"/>
        <v>3.956326268464997E-2</v>
      </c>
      <c r="E67" s="88">
        <v>19</v>
      </c>
      <c r="F67" s="153">
        <v>308</v>
      </c>
      <c r="G67" s="14"/>
      <c r="J67" s="35"/>
      <c r="K67" s="57">
        <f>C67-J67</f>
        <v>308</v>
      </c>
      <c r="L67" s="2" t="e">
        <f t="shared" si="0"/>
        <v>#DIV/0!</v>
      </c>
    </row>
    <row r="68" spans="1:31" s="2" customFormat="1" ht="30" hidden="1" customHeight="1" x14ac:dyDescent="0.25">
      <c r="A68" s="12" t="s">
        <v>45</v>
      </c>
      <c r="B68" s="16">
        <v>13645</v>
      </c>
      <c r="C68" s="16">
        <f>SUM(F68:F68)</f>
        <v>715</v>
      </c>
      <c r="D68" s="87">
        <f t="shared" si="20"/>
        <v>5.240014657383657E-2</v>
      </c>
      <c r="E68" s="88">
        <v>20</v>
      </c>
      <c r="F68" s="153">
        <v>715</v>
      </c>
      <c r="G68" s="14"/>
      <c r="J68" s="35"/>
      <c r="K68" s="57">
        <f>C68-J68</f>
        <v>715</v>
      </c>
      <c r="L68" s="2" t="e">
        <f t="shared" si="0"/>
        <v>#DIV/0!</v>
      </c>
    </row>
    <row r="69" spans="1:31" s="2" customFormat="1" ht="30" hidden="1" customHeight="1" x14ac:dyDescent="0.25">
      <c r="A69" s="12" t="s">
        <v>46</v>
      </c>
      <c r="B69" s="16">
        <v>5615</v>
      </c>
      <c r="C69" s="16">
        <f>SUM(F69:F69)</f>
        <v>200</v>
      </c>
      <c r="D69" s="87">
        <f t="shared" si="20"/>
        <v>3.561887800534283E-2</v>
      </c>
      <c r="E69" s="88">
        <v>7</v>
      </c>
      <c r="F69" s="153">
        <v>200</v>
      </c>
      <c r="G69" s="14"/>
      <c r="J69" s="35"/>
      <c r="K69" s="57">
        <f>C69-J69</f>
        <v>200</v>
      </c>
      <c r="L69" s="2" t="e">
        <f t="shared" si="0"/>
        <v>#DIV/0!</v>
      </c>
    </row>
    <row r="70" spans="1:31" s="2" customFormat="1" ht="30" hidden="1" customHeight="1" x14ac:dyDescent="0.25">
      <c r="A70" s="12" t="s">
        <v>47</v>
      </c>
      <c r="B70" s="16">
        <v>15207</v>
      </c>
      <c r="C70" s="16">
        <f>SUM(F70:F70)</f>
        <v>647</v>
      </c>
      <c r="D70" s="87">
        <f t="shared" si="20"/>
        <v>4.2546195830867363E-2</v>
      </c>
      <c r="E70" s="88">
        <v>20</v>
      </c>
      <c r="F70" s="153">
        <v>647</v>
      </c>
      <c r="G70" s="14"/>
      <c r="J70" s="35"/>
      <c r="K70" s="57">
        <f>C70-J70</f>
        <v>647</v>
      </c>
      <c r="L70" s="2" t="e">
        <f t="shared" si="0"/>
        <v>#DIV/0!</v>
      </c>
    </row>
    <row r="71" spans="1:31" s="2" customFormat="1" ht="30" hidden="1" customHeight="1" x14ac:dyDescent="0.25">
      <c r="A71" s="12" t="s">
        <v>48</v>
      </c>
      <c r="B71" s="16">
        <v>6647</v>
      </c>
      <c r="C71" s="16">
        <f>SUM(F71:F71)</f>
        <v>103</v>
      </c>
      <c r="D71" s="87">
        <f t="shared" si="20"/>
        <v>1.5495712351436739E-2</v>
      </c>
      <c r="E71" s="88">
        <v>20</v>
      </c>
      <c r="F71" s="153">
        <v>103</v>
      </c>
      <c r="G71" s="14"/>
      <c r="J71" s="35"/>
      <c r="K71" s="57">
        <f>C71-J71</f>
        <v>103</v>
      </c>
      <c r="L71" s="2" t="e">
        <f t="shared" ref="L71:L74" si="23">K71/J71</f>
        <v>#DIV/0!</v>
      </c>
    </row>
    <row r="72" spans="1:31" s="2" customFormat="1" ht="30" hidden="1" customHeight="1" x14ac:dyDescent="0.25">
      <c r="A72" s="12" t="s">
        <v>49</v>
      </c>
      <c r="B72" s="16">
        <v>1231</v>
      </c>
      <c r="C72" s="16">
        <f>SUM(F72:F72)</f>
        <v>150</v>
      </c>
      <c r="D72" s="87">
        <f t="shared" si="20"/>
        <v>0.12185215272136475</v>
      </c>
      <c r="E72" s="88">
        <v>8</v>
      </c>
      <c r="F72" s="153">
        <v>150</v>
      </c>
      <c r="G72" s="14"/>
      <c r="J72" s="35"/>
      <c r="K72" s="57">
        <f>C72-J72</f>
        <v>150</v>
      </c>
      <c r="L72" s="2" t="e">
        <f t="shared" si="23"/>
        <v>#DIV/0!</v>
      </c>
    </row>
    <row r="73" spans="1:31" s="2" customFormat="1" ht="30" hidden="1" customHeight="1" x14ac:dyDescent="0.25">
      <c r="A73" s="12" t="s">
        <v>50</v>
      </c>
      <c r="B73" s="16">
        <v>891</v>
      </c>
      <c r="C73" s="16">
        <f>SUM(F73:F73)</f>
        <v>42</v>
      </c>
      <c r="D73" s="87">
        <f t="shared" si="20"/>
        <v>4.7138047138047139E-2</v>
      </c>
      <c r="E73" s="88">
        <v>11</v>
      </c>
      <c r="F73" s="153">
        <v>42</v>
      </c>
      <c r="G73" s="14"/>
      <c r="J73" s="35"/>
      <c r="K73" s="57">
        <f>C73-J73</f>
        <v>42</v>
      </c>
      <c r="L73" s="2" t="e">
        <f t="shared" si="23"/>
        <v>#DIV/0!</v>
      </c>
    </row>
    <row r="74" spans="1:31" s="2" customFormat="1" ht="30" hidden="1" customHeight="1" x14ac:dyDescent="0.25">
      <c r="A74" s="12" t="s">
        <v>51</v>
      </c>
      <c r="B74" s="16">
        <v>593</v>
      </c>
      <c r="C74" s="16">
        <f>SUM(F74:F74)</f>
        <v>0</v>
      </c>
      <c r="D74" s="87">
        <f t="shared" si="20"/>
        <v>0</v>
      </c>
      <c r="E74" s="88">
        <v>2</v>
      </c>
      <c r="F74" s="153"/>
      <c r="G74" s="14"/>
      <c r="J74" s="35"/>
      <c r="K74" s="57">
        <f>C74-J74</f>
        <v>0</v>
      </c>
      <c r="L74" s="2" t="e">
        <f t="shared" si="23"/>
        <v>#DIV/0!</v>
      </c>
    </row>
    <row r="75" spans="1:31" s="2" customFormat="1" ht="30" hidden="1" customHeight="1" x14ac:dyDescent="0.25">
      <c r="A75" s="12" t="s">
        <v>52</v>
      </c>
      <c r="B75" s="16">
        <v>1</v>
      </c>
      <c r="C75" s="16">
        <f>SUM(F75:F75)</f>
        <v>0</v>
      </c>
      <c r="D75" s="87">
        <f t="shared" si="20"/>
        <v>0</v>
      </c>
      <c r="E75" s="88">
        <v>0</v>
      </c>
      <c r="F75" s="153"/>
      <c r="G75" s="14"/>
      <c r="J75" s="35">
        <v>29.4</v>
      </c>
      <c r="K75" s="35"/>
    </row>
    <row r="76" spans="1:31" s="2" customFormat="1" ht="30" hidden="1" customHeight="1" x14ac:dyDescent="0.25">
      <c r="A76" s="12" t="s">
        <v>53</v>
      </c>
      <c r="B76" s="16">
        <v>123</v>
      </c>
      <c r="C76" s="16">
        <f>SUM(F76:F76)</f>
        <v>0</v>
      </c>
      <c r="D76" s="87">
        <f t="shared" ref="D76:D83" si="24">C76/B76</f>
        <v>0</v>
      </c>
      <c r="E76" s="88">
        <v>6</v>
      </c>
      <c r="F76" s="153"/>
      <c r="G76" s="14"/>
      <c r="J76" s="35">
        <v>122.9</v>
      </c>
      <c r="K76" s="35"/>
    </row>
    <row r="77" spans="1:31" ht="30" hidden="1" customHeight="1" x14ac:dyDescent="0.25">
      <c r="A77" s="8" t="s">
        <v>54</v>
      </c>
      <c r="B77" s="16"/>
      <c r="C77" s="16">
        <f>SUM(F77:F77)</f>
        <v>0</v>
      </c>
      <c r="D77" s="87" t="e">
        <f t="shared" si="24"/>
        <v>#DIV/0!</v>
      </c>
      <c r="E77" s="88"/>
      <c r="F77" s="153"/>
      <c r="J77" s="28">
        <v>0</v>
      </c>
      <c r="K77" s="28"/>
      <c r="AD77" s="1"/>
      <c r="AE77" s="1"/>
    </row>
    <row r="78" spans="1:31" ht="30" hidden="1" customHeight="1" x14ac:dyDescent="0.25">
      <c r="A78" s="19" t="s">
        <v>55</v>
      </c>
      <c r="B78" s="16">
        <v>133</v>
      </c>
      <c r="C78" s="16">
        <f>SUM(F78:F78)</f>
        <v>0</v>
      </c>
      <c r="D78" s="87">
        <f t="shared" si="24"/>
        <v>0</v>
      </c>
      <c r="E78" s="88">
        <v>6</v>
      </c>
      <c r="F78" s="153"/>
      <c r="J78" s="28">
        <v>122.9</v>
      </c>
      <c r="K78" s="28"/>
      <c r="AD78" s="1"/>
      <c r="AE78" s="1"/>
    </row>
    <row r="79" spans="1:31" ht="30" hidden="1" customHeight="1" x14ac:dyDescent="0.25">
      <c r="A79" s="10" t="s">
        <v>32</v>
      </c>
      <c r="B79" s="89"/>
      <c r="C79" s="16">
        <f>SUM(F79:F79)</f>
        <v>0</v>
      </c>
      <c r="D79" s="87" t="e">
        <f t="shared" si="24"/>
        <v>#DIV/0!</v>
      </c>
      <c r="E79" s="88"/>
      <c r="F79" s="160"/>
      <c r="J79" s="28">
        <v>0</v>
      </c>
      <c r="K79" s="28"/>
      <c r="AD79" s="1"/>
      <c r="AE79" s="1"/>
    </row>
    <row r="80" spans="1:31" ht="30" hidden="1" customHeight="1" x14ac:dyDescent="0.25">
      <c r="A80" s="10" t="s">
        <v>56</v>
      </c>
      <c r="B80" s="89"/>
      <c r="C80" s="16">
        <f>SUM(F80:F80)</f>
        <v>0</v>
      </c>
      <c r="D80" s="87" t="e">
        <f t="shared" si="24"/>
        <v>#DIV/0!</v>
      </c>
      <c r="E80" s="88"/>
      <c r="F80" s="163"/>
      <c r="J80" s="28">
        <v>0</v>
      </c>
      <c r="K80" s="28"/>
      <c r="AD80" s="1"/>
      <c r="AE80" s="1"/>
    </row>
    <row r="81" spans="1:31" ht="30" hidden="1" customHeight="1" x14ac:dyDescent="0.25">
      <c r="A81" s="10"/>
      <c r="B81" s="89"/>
      <c r="C81" s="49"/>
      <c r="D81" s="87" t="e">
        <f t="shared" si="24"/>
        <v>#DIV/0!</v>
      </c>
      <c r="E81" s="88"/>
      <c r="F81" s="163"/>
      <c r="J81" s="28"/>
      <c r="K81" s="28"/>
      <c r="AD81" s="1"/>
      <c r="AE81" s="1"/>
    </row>
    <row r="82" spans="1:31" s="4" customFormat="1" ht="30" hidden="1" customHeight="1" x14ac:dyDescent="0.4">
      <c r="A82" s="37" t="s">
        <v>57</v>
      </c>
      <c r="B82" s="91"/>
      <c r="C82" s="91">
        <f>SUM(F82:F82)</f>
        <v>0</v>
      </c>
      <c r="D82" s="87" t="e">
        <f t="shared" si="24"/>
        <v>#DIV/0!</v>
      </c>
      <c r="E82" s="88"/>
      <c r="F82" s="164"/>
      <c r="J82" s="52">
        <v>0</v>
      </c>
      <c r="K82" s="52"/>
    </row>
    <row r="83" spans="1:31" ht="31.5" hidden="1" customHeight="1" x14ac:dyDescent="0.25">
      <c r="A83" s="10"/>
      <c r="B83" s="89"/>
      <c r="C83" s="49"/>
      <c r="D83" s="87" t="e">
        <f t="shared" si="24"/>
        <v>#DIV/0!</v>
      </c>
      <c r="E83" s="88"/>
      <c r="F83" s="163"/>
      <c r="J83" s="28"/>
      <c r="K83" s="28"/>
      <c r="AD83" s="1"/>
      <c r="AE83" s="1"/>
    </row>
    <row r="84" spans="1:31" ht="31.5" hidden="1" customHeight="1" x14ac:dyDescent="0.25">
      <c r="A84" s="10"/>
      <c r="B84" s="89"/>
      <c r="C84" s="92"/>
      <c r="D84" s="87"/>
      <c r="E84" s="88"/>
      <c r="F84" s="165"/>
      <c r="J84" s="28"/>
      <c r="K84" s="28"/>
      <c r="AD84" s="1"/>
      <c r="AE84" s="1"/>
    </row>
    <row r="85" spans="1:31" ht="30" hidden="1" customHeight="1" x14ac:dyDescent="0.25">
      <c r="A85" s="10"/>
      <c r="B85" s="89"/>
      <c r="C85" s="16">
        <f>SUM(F85:F85)</f>
        <v>0</v>
      </c>
      <c r="D85" s="87" t="e">
        <f>C85/B85</f>
        <v>#DIV/0!</v>
      </c>
      <c r="E85" s="105"/>
      <c r="F85" s="143"/>
      <c r="J85" s="28"/>
      <c r="K85" s="28"/>
      <c r="AD85" s="1"/>
      <c r="AE85" s="1"/>
    </row>
    <row r="86" spans="1:31" s="20" customFormat="1" ht="30" hidden="1" customHeight="1" x14ac:dyDescent="0.25">
      <c r="A86" s="10" t="s">
        <v>58</v>
      </c>
      <c r="B86" s="112"/>
      <c r="C86" s="16">
        <f>SUM(F86:F86)</f>
        <v>0</v>
      </c>
      <c r="D86" s="87"/>
      <c r="E86" s="105"/>
      <c r="F86" s="150"/>
      <c r="J86" s="60"/>
      <c r="K86" s="60"/>
    </row>
    <row r="87" spans="1:31" ht="30" hidden="1" customHeight="1" x14ac:dyDescent="0.25">
      <c r="A87" s="10" t="s">
        <v>59</v>
      </c>
      <c r="B87" s="76"/>
      <c r="C87" s="16">
        <f>SUM(F87:F87)</f>
        <v>0</v>
      </c>
      <c r="D87" s="87" t="e">
        <f>C87/B87</f>
        <v>#DIV/0!</v>
      </c>
      <c r="E87" s="106"/>
      <c r="F87" s="166"/>
      <c r="J87" s="28"/>
      <c r="K87" s="28"/>
      <c r="AD87" s="1"/>
      <c r="AE87" s="1"/>
    </row>
    <row r="88" spans="1:31" ht="30" hidden="1" customHeight="1" x14ac:dyDescent="0.25">
      <c r="A88" s="21" t="s">
        <v>60</v>
      </c>
      <c r="B88" s="113"/>
      <c r="C88" s="16">
        <f>SUM(F88:F88)</f>
        <v>0</v>
      </c>
      <c r="D88" s="87" t="e">
        <f>C88/B88</f>
        <v>#DIV/0!</v>
      </c>
      <c r="E88" s="107"/>
      <c r="F88" s="154"/>
      <c r="J88" s="28"/>
      <c r="K88" s="28"/>
      <c r="AD88" s="1"/>
      <c r="AE88" s="1"/>
    </row>
    <row r="89" spans="1:31" ht="30" hidden="1" customHeight="1" x14ac:dyDescent="0.25">
      <c r="A89" s="10" t="s">
        <v>61</v>
      </c>
      <c r="B89" s="112"/>
      <c r="C89" s="16">
        <f>SUM(F89:F89)</f>
        <v>0</v>
      </c>
      <c r="D89" s="87"/>
      <c r="E89" s="107"/>
      <c r="F89" s="154"/>
      <c r="J89" s="28"/>
      <c r="K89" s="28"/>
      <c r="AD89" s="1"/>
      <c r="AE89" s="1"/>
    </row>
    <row r="90" spans="1:31" ht="30" hidden="1" customHeight="1" x14ac:dyDescent="0.25">
      <c r="A90" s="10" t="s">
        <v>62</v>
      </c>
      <c r="B90" s="79"/>
      <c r="C90" s="16">
        <f>SUM(F90:F90)</f>
        <v>0</v>
      </c>
      <c r="D90" s="87" t="e">
        <f>C90/B90</f>
        <v>#DIV/0!</v>
      </c>
      <c r="E90" s="107"/>
      <c r="F90" s="154"/>
      <c r="J90" s="28"/>
      <c r="K90" s="28"/>
      <c r="AD90" s="1"/>
      <c r="AE90" s="1"/>
    </row>
    <row r="91" spans="1:31" ht="30" hidden="1" customHeight="1" x14ac:dyDescent="0.25">
      <c r="A91" s="21" t="s">
        <v>142</v>
      </c>
      <c r="B91" s="78"/>
      <c r="C91" s="16">
        <f>SUM(F91:F91)</f>
        <v>0</v>
      </c>
      <c r="D91" s="93"/>
      <c r="E91" s="108"/>
      <c r="F91" s="167"/>
      <c r="J91" s="28"/>
      <c r="K91" s="28"/>
      <c r="AD91" s="1"/>
      <c r="AE91" s="1"/>
    </row>
    <row r="92" spans="1:31" s="9" customFormat="1" ht="30" hidden="1" customHeight="1" outlineLevel="1" x14ac:dyDescent="0.2">
      <c r="A92" s="22" t="s">
        <v>63</v>
      </c>
      <c r="B92" s="16">
        <v>299643</v>
      </c>
      <c r="C92" s="16">
        <f>SUM(F92:F92)</f>
        <v>5494.3</v>
      </c>
      <c r="D92" s="87"/>
      <c r="E92" s="105"/>
      <c r="F92" s="143">
        <f>F93+F94+F95+F96+F97+F98+F99+F100+F101+F102+F103+F104+F105+F106</f>
        <v>5494.3</v>
      </c>
      <c r="J92" s="58"/>
      <c r="K92" s="58"/>
    </row>
    <row r="93" spans="1:31" s="9" customFormat="1" ht="30" hidden="1" customHeight="1" outlineLevel="1" x14ac:dyDescent="0.2">
      <c r="A93" s="22" t="s">
        <v>68</v>
      </c>
      <c r="B93" s="49"/>
      <c r="C93" s="16">
        <f>SUM(F93:F93)</f>
        <v>1047.5</v>
      </c>
      <c r="D93" s="87"/>
      <c r="E93" s="105"/>
      <c r="F93" s="168">
        <v>1047.5</v>
      </c>
      <c r="J93" s="58"/>
      <c r="K93" s="58"/>
    </row>
    <row r="94" spans="1:31" s="9" customFormat="1" ht="30" hidden="1" customHeight="1" outlineLevel="1" x14ac:dyDescent="0.2">
      <c r="A94" s="22" t="s">
        <v>124</v>
      </c>
      <c r="B94" s="49"/>
      <c r="C94" s="16">
        <f>SUM(F94:F94)</f>
        <v>0</v>
      </c>
      <c r="D94" s="87"/>
      <c r="E94" s="105"/>
      <c r="F94" s="143">
        <v>0</v>
      </c>
      <c r="J94" s="58"/>
      <c r="K94" s="58"/>
    </row>
    <row r="95" spans="1:31" s="9" customFormat="1" ht="30" hidden="1" customHeight="1" outlineLevel="1" x14ac:dyDescent="0.2">
      <c r="A95" s="22" t="s">
        <v>125</v>
      </c>
      <c r="B95" s="49"/>
      <c r="C95" s="16">
        <f>SUM(F95:F95)</f>
        <v>1590.2</v>
      </c>
      <c r="D95" s="87"/>
      <c r="E95" s="105"/>
      <c r="F95" s="168">
        <v>1590.2</v>
      </c>
      <c r="J95" s="58"/>
      <c r="K95" s="58"/>
    </row>
    <row r="96" spans="1:31" s="9" customFormat="1" ht="30" hidden="1" customHeight="1" outlineLevel="1" x14ac:dyDescent="0.2">
      <c r="A96" s="22" t="s">
        <v>207</v>
      </c>
      <c r="B96" s="49"/>
      <c r="C96" s="16"/>
      <c r="D96" s="87"/>
      <c r="E96" s="142"/>
      <c r="F96" s="169">
        <v>552</v>
      </c>
      <c r="J96" s="58"/>
      <c r="K96" s="58"/>
    </row>
    <row r="97" spans="1:11" s="9" customFormat="1" ht="30" hidden="1" customHeight="1" outlineLevel="1" x14ac:dyDescent="0.2">
      <c r="A97" s="22" t="s">
        <v>208</v>
      </c>
      <c r="B97" s="49"/>
      <c r="C97" s="16"/>
      <c r="D97" s="87"/>
      <c r="E97" s="142"/>
      <c r="F97" s="169">
        <v>145.80000000000001</v>
      </c>
      <c r="J97" s="58"/>
      <c r="K97" s="58"/>
    </row>
    <row r="98" spans="1:11" s="9" customFormat="1" ht="30" hidden="1" customHeight="1" outlineLevel="1" x14ac:dyDescent="0.2">
      <c r="A98" s="22" t="s">
        <v>209</v>
      </c>
      <c r="B98" s="49"/>
      <c r="C98" s="16"/>
      <c r="D98" s="87"/>
      <c r="E98" s="142"/>
      <c r="F98" s="169">
        <v>30</v>
      </c>
      <c r="J98" s="58"/>
      <c r="K98" s="58"/>
    </row>
    <row r="99" spans="1:11" s="9" customFormat="1" ht="30" hidden="1" customHeight="1" outlineLevel="1" x14ac:dyDescent="0.2">
      <c r="A99" s="22" t="s">
        <v>210</v>
      </c>
      <c r="B99" s="49"/>
      <c r="C99" s="16"/>
      <c r="D99" s="87"/>
      <c r="E99" s="142"/>
      <c r="F99" s="169">
        <v>62</v>
      </c>
      <c r="J99" s="58"/>
      <c r="K99" s="58"/>
    </row>
    <row r="100" spans="1:11" s="9" customFormat="1" ht="30" hidden="1" customHeight="1" outlineLevel="1" x14ac:dyDescent="0.2">
      <c r="A100" s="22" t="s">
        <v>211</v>
      </c>
      <c r="B100" s="49"/>
      <c r="C100" s="16"/>
      <c r="D100" s="87"/>
      <c r="E100" s="142"/>
      <c r="F100" s="169">
        <v>17</v>
      </c>
      <c r="J100" s="58"/>
      <c r="K100" s="58"/>
    </row>
    <row r="101" spans="1:11" s="9" customFormat="1" ht="30" hidden="1" customHeight="1" outlineLevel="1" x14ac:dyDescent="0.2">
      <c r="A101" s="22" t="s">
        <v>212</v>
      </c>
      <c r="B101" s="49"/>
      <c r="C101" s="16"/>
      <c r="D101" s="87"/>
      <c r="E101" s="142"/>
      <c r="F101" s="169">
        <v>545.29999999999995</v>
      </c>
      <c r="J101" s="58"/>
      <c r="K101" s="58"/>
    </row>
    <row r="102" spans="1:11" s="9" customFormat="1" ht="30" hidden="1" customHeight="1" outlineLevel="1" x14ac:dyDescent="0.2">
      <c r="A102" s="22" t="s">
        <v>213</v>
      </c>
      <c r="B102" s="49"/>
      <c r="C102" s="16"/>
      <c r="D102" s="87"/>
      <c r="E102" s="142"/>
      <c r="F102" s="169">
        <v>140.5</v>
      </c>
      <c r="J102" s="58"/>
      <c r="K102" s="58"/>
    </row>
    <row r="103" spans="1:11" s="9" customFormat="1" ht="30" hidden="1" customHeight="1" outlineLevel="1" x14ac:dyDescent="0.2">
      <c r="A103" s="22" t="s">
        <v>193</v>
      </c>
      <c r="B103" s="49"/>
      <c r="C103" s="16">
        <f>SUM(F103:F103)</f>
        <v>1224.3</v>
      </c>
      <c r="D103" s="87"/>
      <c r="E103" s="142"/>
      <c r="F103" s="170">
        <v>1224.3</v>
      </c>
      <c r="J103" s="58"/>
      <c r="K103" s="58"/>
    </row>
    <row r="104" spans="1:11" s="9" customFormat="1" ht="30" hidden="1" customHeight="1" outlineLevel="1" thickBot="1" x14ac:dyDescent="0.25">
      <c r="A104" s="22" t="s">
        <v>194</v>
      </c>
      <c r="B104" s="49"/>
      <c r="C104" s="16">
        <f>SUM(F104:F104)</f>
        <v>101.4</v>
      </c>
      <c r="D104" s="87"/>
      <c r="E104" s="105"/>
      <c r="F104" s="171">
        <v>101.4</v>
      </c>
      <c r="J104" s="58"/>
      <c r="K104" s="58"/>
    </row>
    <row r="105" spans="1:11" s="9" customFormat="1" ht="30" hidden="1" customHeight="1" outlineLevel="1" thickBot="1" x14ac:dyDescent="0.25">
      <c r="A105" s="22" t="s">
        <v>206</v>
      </c>
      <c r="B105" s="49"/>
      <c r="C105" s="16">
        <f>SUM(F105:F105)</f>
        <v>19.100000000000001</v>
      </c>
      <c r="D105" s="87"/>
      <c r="E105" s="105"/>
      <c r="F105" s="171">
        <v>19.100000000000001</v>
      </c>
      <c r="J105" s="58"/>
      <c r="K105" s="58"/>
    </row>
    <row r="106" spans="1:11" s="9" customFormat="1" ht="30" hidden="1" customHeight="1" outlineLevel="1" thickBot="1" x14ac:dyDescent="0.25">
      <c r="A106" s="22" t="s">
        <v>195</v>
      </c>
      <c r="B106" s="49"/>
      <c r="C106" s="16">
        <f>SUM(F106:F106)</f>
        <v>19.2</v>
      </c>
      <c r="D106" s="87"/>
      <c r="E106" s="105"/>
      <c r="F106" s="171">
        <v>19.2</v>
      </c>
      <c r="J106" s="58"/>
      <c r="K106" s="58"/>
    </row>
    <row r="107" spans="1:11" s="9" customFormat="1" ht="30" hidden="1" customHeight="1" outlineLevel="1" thickBot="1" x14ac:dyDescent="0.25">
      <c r="A107" s="22" t="s">
        <v>196</v>
      </c>
      <c r="B107" s="49"/>
      <c r="C107" s="16">
        <f>SUM(F107:F107)</f>
        <v>1364</v>
      </c>
      <c r="D107" s="87"/>
      <c r="E107" s="105"/>
      <c r="F107" s="172">
        <v>1364</v>
      </c>
      <c r="J107" s="58"/>
      <c r="K107" s="58"/>
    </row>
    <row r="108" spans="1:11" s="23" customFormat="1" ht="34.9" hidden="1" customHeight="1" outlineLevel="1" x14ac:dyDescent="0.2">
      <c r="A108" s="10" t="s">
        <v>64</v>
      </c>
      <c r="B108" s="49">
        <v>784</v>
      </c>
      <c r="C108" s="16">
        <f>SUM(F108:F108)</f>
        <v>0</v>
      </c>
      <c r="D108" s="87"/>
      <c r="E108" s="105"/>
      <c r="F108" s="143">
        <v>0</v>
      </c>
      <c r="J108" s="61"/>
      <c r="K108" s="61"/>
    </row>
    <row r="109" spans="1:11" s="23" customFormat="1" ht="33" customHeight="1" outlineLevel="1" x14ac:dyDescent="0.2">
      <c r="A109" s="10" t="s">
        <v>65</v>
      </c>
      <c r="B109" s="49">
        <v>1748</v>
      </c>
      <c r="C109" s="16">
        <f>SUM(F109:F109)</f>
        <v>238</v>
      </c>
      <c r="D109" s="87"/>
      <c r="E109" s="105"/>
      <c r="F109" s="143">
        <v>238</v>
      </c>
      <c r="J109" s="61"/>
      <c r="K109" s="61"/>
    </row>
    <row r="110" spans="1:11" s="9" customFormat="1" ht="34.15" customHeight="1" outlineLevel="1" x14ac:dyDescent="0.2">
      <c r="A110" s="8" t="s">
        <v>66</v>
      </c>
      <c r="B110" s="18">
        <v>301407</v>
      </c>
      <c r="C110" s="16">
        <f>SUM(F110:F110)</f>
        <v>5256</v>
      </c>
      <c r="D110" s="87">
        <f>C110/B110</f>
        <v>1.7438214772715961E-2</v>
      </c>
      <c r="E110" s="105"/>
      <c r="F110" s="143">
        <v>5256</v>
      </c>
      <c r="J110" s="58"/>
      <c r="K110" s="58"/>
    </row>
    <row r="111" spans="1:11" s="9" customFormat="1" ht="30" customHeight="1" x14ac:dyDescent="0.2">
      <c r="A111" s="19" t="s">
        <v>67</v>
      </c>
      <c r="B111" s="16">
        <v>63016</v>
      </c>
      <c r="C111" s="116">
        <f>SUM(F111:F111)</f>
        <v>4910.5</v>
      </c>
      <c r="D111" s="87">
        <f>C111/B111</f>
        <v>7.7924654056112735E-2</v>
      </c>
      <c r="E111" s="109"/>
      <c r="F111" s="191">
        <f>F128</f>
        <v>4910.5</v>
      </c>
      <c r="G111" s="36"/>
      <c r="J111" s="58"/>
      <c r="K111" s="58"/>
    </row>
    <row r="112" spans="1:11" s="9" customFormat="1" ht="30" customHeight="1" x14ac:dyDescent="0.2">
      <c r="A112" s="8" t="s">
        <v>178</v>
      </c>
      <c r="B112" s="16">
        <v>298834</v>
      </c>
      <c r="C112" s="116">
        <f>SUM(F112:F112)</f>
        <v>5256</v>
      </c>
      <c r="D112" s="87">
        <f t="shared" ref="D112:D113" si="25">C112/B112</f>
        <v>1.7588360092894384E-2</v>
      </c>
      <c r="E112" s="109"/>
      <c r="F112" s="192">
        <v>5256</v>
      </c>
      <c r="J112" s="58"/>
      <c r="K112" s="58"/>
    </row>
    <row r="113" spans="1:14" s="9" customFormat="1" ht="30" customHeight="1" x14ac:dyDescent="0.2">
      <c r="A113" s="10" t="s">
        <v>148</v>
      </c>
      <c r="B113" s="97">
        <f>B111/B110</f>
        <v>0.20907278198581983</v>
      </c>
      <c r="C113" s="129">
        <f>C111/C110</f>
        <v>0.93426560121765601</v>
      </c>
      <c r="D113" s="87">
        <f t="shared" si="25"/>
        <v>4.4686141942714555</v>
      </c>
      <c r="E113" s="79"/>
      <c r="F113" s="155">
        <f t="shared" ref="F113" si="26">F111/F112</f>
        <v>0.93426560121765601</v>
      </c>
      <c r="J113" s="58"/>
      <c r="K113" s="58"/>
    </row>
    <row r="114" spans="1:14" s="9" customFormat="1" ht="31.9" hidden="1" customHeight="1" x14ac:dyDescent="0.2">
      <c r="A114" s="10" t="s">
        <v>72</v>
      </c>
      <c r="B114" s="18">
        <v>258071</v>
      </c>
      <c r="C114" s="116">
        <f>SUM(F114:F114)</f>
        <v>345.5</v>
      </c>
      <c r="D114" s="87">
        <f>C114/B114</f>
        <v>1.3387788631810625E-3</v>
      </c>
      <c r="E114" s="109"/>
      <c r="F114" s="149">
        <f>F112-F111</f>
        <v>345.5</v>
      </c>
      <c r="G114" s="36"/>
      <c r="J114" s="58"/>
      <c r="K114" s="58"/>
    </row>
    <row r="115" spans="1:14" s="9" customFormat="1" ht="30" customHeight="1" x14ac:dyDescent="0.2">
      <c r="A115" s="8" t="s">
        <v>68</v>
      </c>
      <c r="B115" s="16"/>
      <c r="C115" s="116">
        <f>SUM(F115:F115)</f>
        <v>2148.8000000000002</v>
      </c>
      <c r="D115" s="87" t="e">
        <f>C115/B115</f>
        <v>#DIV/0!</v>
      </c>
      <c r="E115" s="109"/>
      <c r="F115" s="190">
        <v>2148.8000000000002</v>
      </c>
      <c r="J115" s="58"/>
      <c r="K115" s="58"/>
      <c r="N115" s="36"/>
    </row>
    <row r="116" spans="1:14" s="9" customFormat="1" ht="30" customHeight="1" x14ac:dyDescent="0.2">
      <c r="A116" s="8" t="s">
        <v>69</v>
      </c>
      <c r="B116" s="16"/>
      <c r="C116" s="116">
        <f>SUM(F116:F116)</f>
        <v>101.4</v>
      </c>
      <c r="D116" s="87" t="e">
        <f>C116/B116</f>
        <v>#DIV/0!</v>
      </c>
      <c r="E116" s="109"/>
      <c r="F116" s="173">
        <v>101.4</v>
      </c>
      <c r="J116" s="58"/>
      <c r="K116" s="58"/>
      <c r="N116" s="36"/>
    </row>
    <row r="117" spans="1:14" s="9" customFormat="1" ht="30" customHeight="1" x14ac:dyDescent="0.2">
      <c r="A117" s="8" t="s">
        <v>70</v>
      </c>
      <c r="B117" s="16"/>
      <c r="C117" s="116">
        <f>SUM(F117:F117)</f>
        <v>1514.8</v>
      </c>
      <c r="D117" s="87" t="e">
        <f>C117/B117</f>
        <v>#DIV/0!</v>
      </c>
      <c r="E117" s="109"/>
      <c r="F117" s="190">
        <v>1514.8</v>
      </c>
      <c r="J117" s="58"/>
      <c r="K117" s="58"/>
      <c r="N117" s="36"/>
    </row>
    <row r="118" spans="1:14" s="9" customFormat="1" ht="30" hidden="1" customHeight="1" x14ac:dyDescent="0.2">
      <c r="A118" s="8" t="s">
        <v>71</v>
      </c>
      <c r="B118" s="16"/>
      <c r="C118" s="116">
        <f>SUM(F118:F118)</f>
        <v>0</v>
      </c>
      <c r="D118" s="87" t="e">
        <f t="shared" ref="D118:D130" si="27">C118/B118</f>
        <v>#DIV/0!</v>
      </c>
      <c r="E118" s="109"/>
      <c r="F118" s="174"/>
      <c r="J118" s="58"/>
      <c r="K118" s="58"/>
    </row>
    <row r="119" spans="1:14" s="9" customFormat="1" ht="30" hidden="1" customHeight="1" x14ac:dyDescent="0.2">
      <c r="A119" s="8" t="s">
        <v>182</v>
      </c>
      <c r="B119" s="16"/>
      <c r="C119" s="116">
        <f>SUM(F119:F119)</f>
        <v>0</v>
      </c>
      <c r="D119" s="87" t="e">
        <f t="shared" si="27"/>
        <v>#DIV/0!</v>
      </c>
      <c r="E119" s="109"/>
      <c r="F119" s="149"/>
      <c r="J119" s="58"/>
      <c r="K119" s="58"/>
    </row>
    <row r="120" spans="1:14" s="9" customFormat="1" ht="30" customHeight="1" x14ac:dyDescent="0.2">
      <c r="A120" s="8" t="s">
        <v>220</v>
      </c>
      <c r="B120" s="16"/>
      <c r="C120" s="116"/>
      <c r="D120" s="87"/>
      <c r="E120" s="109"/>
      <c r="F120" s="149">
        <v>437</v>
      </c>
      <c r="J120" s="58"/>
      <c r="K120" s="58"/>
    </row>
    <row r="121" spans="1:14" s="9" customFormat="1" ht="30" customHeight="1" x14ac:dyDescent="0.2">
      <c r="A121" s="8" t="s">
        <v>221</v>
      </c>
      <c r="B121" s="16"/>
      <c r="C121" s="116"/>
      <c r="D121" s="87"/>
      <c r="E121" s="109"/>
      <c r="F121" s="190">
        <v>61.8</v>
      </c>
      <c r="J121" s="58"/>
      <c r="K121" s="58"/>
    </row>
    <row r="122" spans="1:14" s="9" customFormat="1" ht="30" customHeight="1" x14ac:dyDescent="0.2">
      <c r="A122" s="8" t="s">
        <v>222</v>
      </c>
      <c r="B122" s="16"/>
      <c r="C122" s="116"/>
      <c r="D122" s="87"/>
      <c r="E122" s="109"/>
      <c r="F122" s="149">
        <v>0</v>
      </c>
      <c r="J122" s="58"/>
      <c r="K122" s="58"/>
    </row>
    <row r="123" spans="1:14" s="9" customFormat="1" ht="30" customHeight="1" x14ac:dyDescent="0.2">
      <c r="A123" s="8" t="s">
        <v>223</v>
      </c>
      <c r="B123" s="16"/>
      <c r="C123" s="116"/>
      <c r="D123" s="87"/>
      <c r="E123" s="109"/>
      <c r="F123" s="149">
        <v>0</v>
      </c>
      <c r="J123" s="58"/>
      <c r="K123" s="58"/>
    </row>
    <row r="124" spans="1:14" s="9" customFormat="1" ht="30" customHeight="1" x14ac:dyDescent="0.2">
      <c r="A124" s="8" t="s">
        <v>224</v>
      </c>
      <c r="B124" s="16"/>
      <c r="C124" s="116"/>
      <c r="D124" s="87"/>
      <c r="E124" s="109"/>
      <c r="F124" s="149">
        <v>0</v>
      </c>
      <c r="J124" s="58"/>
      <c r="K124" s="58"/>
    </row>
    <row r="125" spans="1:14" s="9" customFormat="1" ht="30" customHeight="1" x14ac:dyDescent="0.2">
      <c r="A125" s="8" t="s">
        <v>212</v>
      </c>
      <c r="B125" s="16"/>
      <c r="C125" s="116"/>
      <c r="D125" s="87"/>
      <c r="E125" s="109"/>
      <c r="F125" s="190">
        <v>516.70000000000005</v>
      </c>
      <c r="J125" s="58"/>
      <c r="K125" s="58"/>
    </row>
    <row r="126" spans="1:14" s="9" customFormat="1" ht="30" customHeight="1" x14ac:dyDescent="0.2">
      <c r="A126" s="8" t="s">
        <v>225</v>
      </c>
      <c r="B126" s="16"/>
      <c r="C126" s="116"/>
      <c r="D126" s="87"/>
      <c r="E126" s="109"/>
      <c r="F126" s="190">
        <v>130</v>
      </c>
      <c r="J126" s="58"/>
      <c r="K126" s="58"/>
    </row>
    <row r="127" spans="1:14" s="9" customFormat="1" ht="30" hidden="1" customHeight="1" x14ac:dyDescent="0.2">
      <c r="A127" s="8" t="s">
        <v>219</v>
      </c>
      <c r="B127" s="16"/>
      <c r="C127" s="116"/>
      <c r="D127" s="87"/>
      <c r="E127" s="109"/>
      <c r="F127" s="149"/>
      <c r="J127" s="58"/>
      <c r="K127" s="58"/>
    </row>
    <row r="128" spans="1:14" s="9" customFormat="1" ht="30" customHeight="1" x14ac:dyDescent="0.2">
      <c r="A128" s="19" t="s">
        <v>73</v>
      </c>
      <c r="B128" s="18"/>
      <c r="C128" s="116">
        <f>SUM(F128:F128)</f>
        <v>4910.5</v>
      </c>
      <c r="D128" s="87" t="e">
        <f t="shared" si="27"/>
        <v>#DIV/0!</v>
      </c>
      <c r="E128" s="109"/>
      <c r="F128" s="191">
        <f>F130+F131+F132+F136+F137+F138+F139+F140+F141+F142</f>
        <v>4910.5</v>
      </c>
      <c r="G128" s="36"/>
      <c r="J128" s="58"/>
      <c r="K128" s="58"/>
    </row>
    <row r="129" spans="1:11" s="9" customFormat="1" ht="30" hidden="1" customHeight="1" x14ac:dyDescent="0.2">
      <c r="A129" s="19" t="s">
        <v>203</v>
      </c>
      <c r="B129" s="16"/>
      <c r="C129" s="116"/>
      <c r="D129" s="87"/>
      <c r="E129" s="109"/>
      <c r="F129" s="173"/>
      <c r="G129" s="36"/>
      <c r="J129" s="58"/>
      <c r="K129" s="58"/>
    </row>
    <row r="130" spans="1:11" s="9" customFormat="1" ht="30" customHeight="1" x14ac:dyDescent="0.2">
      <c r="A130" s="8" t="s">
        <v>170</v>
      </c>
      <c r="B130" s="16"/>
      <c r="C130" s="116">
        <f>SUM(F130:F130)</f>
        <v>2148.8000000000002</v>
      </c>
      <c r="D130" s="87" t="e">
        <f t="shared" si="27"/>
        <v>#DIV/0!</v>
      </c>
      <c r="E130" s="109"/>
      <c r="F130" s="190">
        <v>2148.8000000000002</v>
      </c>
      <c r="J130" s="58"/>
      <c r="K130" s="58"/>
    </row>
    <row r="131" spans="1:11" s="9" customFormat="1" ht="30" customHeight="1" x14ac:dyDescent="0.2">
      <c r="A131" s="8" t="s">
        <v>69</v>
      </c>
      <c r="B131" s="16"/>
      <c r="C131" s="116">
        <f>SUM(F131:F131)</f>
        <v>101.4</v>
      </c>
      <c r="D131" s="87" t="e">
        <f t="shared" ref="D131:D179" si="28">C131/B131</f>
        <v>#DIV/0!</v>
      </c>
      <c r="E131" s="109"/>
      <c r="F131" s="173">
        <v>101.4</v>
      </c>
      <c r="J131" s="58"/>
      <c r="K131" s="58"/>
    </row>
    <row r="132" spans="1:11" s="9" customFormat="1" ht="30" customHeight="1" x14ac:dyDescent="0.2">
      <c r="A132" s="8" t="s">
        <v>70</v>
      </c>
      <c r="B132" s="16"/>
      <c r="C132" s="116">
        <f>SUM(F132:F132)</f>
        <v>1514.8</v>
      </c>
      <c r="D132" s="87" t="e">
        <f t="shared" si="28"/>
        <v>#DIV/0!</v>
      </c>
      <c r="E132" s="109"/>
      <c r="F132" s="190">
        <v>1514.8</v>
      </c>
      <c r="J132" s="58"/>
      <c r="K132" s="58"/>
    </row>
    <row r="133" spans="1:11" s="9" customFormat="1" ht="30" hidden="1" customHeight="1" x14ac:dyDescent="0.2">
      <c r="A133" s="8" t="s">
        <v>71</v>
      </c>
      <c r="B133" s="116"/>
      <c r="C133" s="116">
        <f>SUM(F133:F133)</f>
        <v>0</v>
      </c>
      <c r="D133" s="87" t="e">
        <f t="shared" si="28"/>
        <v>#DIV/0!</v>
      </c>
      <c r="E133" s="109"/>
      <c r="F133" s="149"/>
      <c r="J133" s="58"/>
      <c r="K133" s="58"/>
    </row>
    <row r="134" spans="1:11" s="23" customFormat="1" ht="48" hidden="1" customHeight="1" x14ac:dyDescent="0.2">
      <c r="A134" s="10" t="s">
        <v>157</v>
      </c>
      <c r="B134" s="116"/>
      <c r="C134" s="116">
        <f>SUM(F134:F134)</f>
        <v>0</v>
      </c>
      <c r="D134" s="87" t="e">
        <f t="shared" si="28"/>
        <v>#DIV/0!</v>
      </c>
      <c r="E134" s="109"/>
      <c r="F134" s="149"/>
      <c r="J134" s="61"/>
      <c r="K134" s="61"/>
    </row>
    <row r="135" spans="1:11" s="23" customFormat="1" ht="30" hidden="1" customHeight="1" x14ac:dyDescent="0.2">
      <c r="A135" s="8" t="s">
        <v>182</v>
      </c>
      <c r="B135" s="116"/>
      <c r="C135" s="116">
        <f>SUM(F135:F135)</f>
        <v>0</v>
      </c>
      <c r="D135" s="87" t="e">
        <f t="shared" si="28"/>
        <v>#DIV/0!</v>
      </c>
      <c r="E135" s="109"/>
      <c r="F135" s="149"/>
      <c r="J135" s="61"/>
      <c r="K135" s="61"/>
    </row>
    <row r="136" spans="1:11" s="23" customFormat="1" ht="30" customHeight="1" x14ac:dyDescent="0.2">
      <c r="A136" s="8" t="s">
        <v>214</v>
      </c>
      <c r="B136" s="116"/>
      <c r="C136" s="116"/>
      <c r="D136" s="87"/>
      <c r="E136" s="109"/>
      <c r="F136" s="149">
        <v>437</v>
      </c>
      <c r="J136" s="61"/>
      <c r="K136" s="61"/>
    </row>
    <row r="137" spans="1:11" s="23" customFormat="1" ht="30" customHeight="1" x14ac:dyDescent="0.2">
      <c r="A137" s="8" t="s">
        <v>226</v>
      </c>
      <c r="B137" s="116"/>
      <c r="C137" s="116"/>
      <c r="D137" s="87"/>
      <c r="E137" s="109"/>
      <c r="F137" s="190">
        <v>61.8</v>
      </c>
      <c r="J137" s="61"/>
      <c r="K137" s="61"/>
    </row>
    <row r="138" spans="1:11" s="23" customFormat="1" ht="30" customHeight="1" x14ac:dyDescent="0.2">
      <c r="A138" s="8" t="s">
        <v>216</v>
      </c>
      <c r="B138" s="116"/>
      <c r="C138" s="116"/>
      <c r="D138" s="87"/>
      <c r="E138" s="109"/>
      <c r="F138" s="149"/>
      <c r="J138" s="61"/>
      <c r="K138" s="61"/>
    </row>
    <row r="139" spans="1:11" s="23" customFormat="1" ht="30" customHeight="1" x14ac:dyDescent="0.2">
      <c r="A139" s="8" t="s">
        <v>217</v>
      </c>
      <c r="B139" s="116"/>
      <c r="C139" s="116"/>
      <c r="D139" s="87"/>
      <c r="E139" s="109"/>
      <c r="F139" s="149"/>
      <c r="J139" s="61"/>
      <c r="K139" s="61"/>
    </row>
    <row r="140" spans="1:11" s="23" customFormat="1" ht="30" customHeight="1" x14ac:dyDescent="0.2">
      <c r="A140" s="8" t="s">
        <v>227</v>
      </c>
      <c r="B140" s="116"/>
      <c r="C140" s="116"/>
      <c r="D140" s="87"/>
      <c r="E140" s="109"/>
      <c r="F140" s="149"/>
      <c r="J140" s="61"/>
      <c r="K140" s="61"/>
    </row>
    <row r="141" spans="1:11" s="23" customFormat="1" ht="30" customHeight="1" x14ac:dyDescent="0.2">
      <c r="A141" s="8" t="s">
        <v>212</v>
      </c>
      <c r="B141" s="116"/>
      <c r="C141" s="116"/>
      <c r="D141" s="87"/>
      <c r="E141" s="109"/>
      <c r="F141" s="190">
        <v>516.70000000000005</v>
      </c>
      <c r="J141" s="61"/>
      <c r="K141" s="61"/>
    </row>
    <row r="142" spans="1:11" s="23" customFormat="1" ht="30" customHeight="1" x14ac:dyDescent="0.2">
      <c r="A142" s="8" t="s">
        <v>228</v>
      </c>
      <c r="B142" s="116"/>
      <c r="C142" s="116"/>
      <c r="D142" s="87"/>
      <c r="E142" s="109"/>
      <c r="F142" s="190">
        <v>130</v>
      </c>
      <c r="J142" s="61"/>
      <c r="K142" s="61"/>
    </row>
    <row r="143" spans="1:11" s="9" customFormat="1" ht="43.5" customHeight="1" x14ac:dyDescent="0.2">
      <c r="A143" s="19" t="s">
        <v>158</v>
      </c>
      <c r="B143" s="118"/>
      <c r="C143" s="116">
        <f>SUM(F143:F143)</f>
        <v>12241.25</v>
      </c>
      <c r="D143" s="87" t="e">
        <f t="shared" si="28"/>
        <v>#DIV/0!</v>
      </c>
      <c r="E143" s="109"/>
      <c r="F143" s="195">
        <f>F145+F146+F147+F150+F151+F152+F153+F154+F155+F156</f>
        <v>12241.25</v>
      </c>
      <c r="J143" s="58"/>
      <c r="K143" s="58"/>
    </row>
    <row r="144" spans="1:11" s="9" customFormat="1" ht="27" hidden="1" customHeight="1" x14ac:dyDescent="0.2">
      <c r="A144" s="10" t="s">
        <v>32</v>
      </c>
      <c r="B144" s="119"/>
      <c r="C144" s="116" t="e">
        <f>SUM(F144:F144)</f>
        <v>#DIV/0!</v>
      </c>
      <c r="D144" s="87" t="e">
        <f t="shared" si="28"/>
        <v>#DIV/0!</v>
      </c>
      <c r="E144" s="109"/>
      <c r="F144" s="149" t="e">
        <f t="shared" ref="F144" si="29">F143/F134</f>
        <v>#DIV/0!</v>
      </c>
      <c r="J144" s="58"/>
      <c r="K144" s="58"/>
    </row>
    <row r="145" spans="1:11" s="9" customFormat="1" ht="30" customHeight="1" x14ac:dyDescent="0.2">
      <c r="A145" s="8" t="s">
        <v>68</v>
      </c>
      <c r="B145" s="117"/>
      <c r="C145" s="116">
        <f>SUM(F145:F145)</f>
        <v>5974.65</v>
      </c>
      <c r="D145" s="87" t="e">
        <f t="shared" si="28"/>
        <v>#DIV/0!</v>
      </c>
      <c r="E145" s="109"/>
      <c r="F145" s="190">
        <v>5974.65</v>
      </c>
      <c r="J145" s="58"/>
      <c r="K145" s="58"/>
    </row>
    <row r="146" spans="1:11" s="9" customFormat="1" ht="30" customHeight="1" x14ac:dyDescent="0.2">
      <c r="A146" s="8" t="s">
        <v>69</v>
      </c>
      <c r="B146" s="117"/>
      <c r="C146" s="116">
        <f>SUM(F146:F146)</f>
        <v>254</v>
      </c>
      <c r="D146" s="87" t="e">
        <f t="shared" si="28"/>
        <v>#DIV/0!</v>
      </c>
      <c r="E146" s="109"/>
      <c r="F146" s="190">
        <v>254</v>
      </c>
      <c r="J146" s="58"/>
      <c r="K146" s="58"/>
    </row>
    <row r="147" spans="1:11" s="9" customFormat="1" ht="31.15" customHeight="1" x14ac:dyDescent="0.2">
      <c r="A147" s="8" t="s">
        <v>70</v>
      </c>
      <c r="B147" s="117"/>
      <c r="C147" s="116">
        <f>SUM(F147:F147)</f>
        <v>3563.55</v>
      </c>
      <c r="D147" s="87" t="e">
        <f t="shared" si="28"/>
        <v>#DIV/0!</v>
      </c>
      <c r="E147" s="109"/>
      <c r="F147" s="190">
        <v>3563.55</v>
      </c>
      <c r="J147" s="58"/>
      <c r="K147" s="58"/>
    </row>
    <row r="148" spans="1:11" s="9" customFormat="1" ht="31.15" hidden="1" customHeight="1" x14ac:dyDescent="0.2">
      <c r="A148" s="8" t="s">
        <v>71</v>
      </c>
      <c r="B148" s="116"/>
      <c r="C148" s="116">
        <f>SUM(F148:F148)</f>
        <v>0</v>
      </c>
      <c r="D148" s="87" t="e">
        <f t="shared" si="28"/>
        <v>#DIV/0!</v>
      </c>
      <c r="E148" s="109"/>
      <c r="F148" s="149"/>
      <c r="J148" s="58"/>
      <c r="K148" s="58"/>
    </row>
    <row r="149" spans="1:11" s="9" customFormat="1" ht="31.15" hidden="1" customHeight="1" x14ac:dyDescent="0.2">
      <c r="A149" s="8" t="s">
        <v>182</v>
      </c>
      <c r="B149" s="116"/>
      <c r="C149" s="116">
        <f>SUM(F149:F149)</f>
        <v>0</v>
      </c>
      <c r="D149" s="87" t="e">
        <f t="shared" si="28"/>
        <v>#DIV/0!</v>
      </c>
      <c r="E149" s="109"/>
      <c r="F149" s="149"/>
      <c r="J149" s="58"/>
      <c r="K149" s="58"/>
    </row>
    <row r="150" spans="1:11" s="9" customFormat="1" ht="31.15" customHeight="1" x14ac:dyDescent="0.2">
      <c r="A150" s="8" t="s">
        <v>214</v>
      </c>
      <c r="B150" s="116"/>
      <c r="C150" s="116"/>
      <c r="D150" s="87"/>
      <c r="E150" s="109"/>
      <c r="F150" s="190">
        <v>1244</v>
      </c>
      <c r="J150" s="58"/>
      <c r="K150" s="58"/>
    </row>
    <row r="151" spans="1:11" s="9" customFormat="1" ht="31.15" customHeight="1" x14ac:dyDescent="0.2">
      <c r="A151" s="8" t="s">
        <v>226</v>
      </c>
      <c r="B151" s="116"/>
      <c r="C151" s="116"/>
      <c r="D151" s="87"/>
      <c r="E151" s="109"/>
      <c r="F151" s="190">
        <v>119</v>
      </c>
      <c r="J151" s="58"/>
      <c r="K151" s="58"/>
    </row>
    <row r="152" spans="1:11" s="9" customFormat="1" ht="31.15" customHeight="1" x14ac:dyDescent="0.2">
      <c r="A152" s="8" t="s">
        <v>216</v>
      </c>
      <c r="B152" s="116"/>
      <c r="C152" s="116"/>
      <c r="D152" s="87"/>
      <c r="E152" s="109"/>
      <c r="F152" s="149"/>
      <c r="J152" s="58"/>
      <c r="K152" s="58"/>
    </row>
    <row r="153" spans="1:11" s="9" customFormat="1" ht="31.15" customHeight="1" x14ac:dyDescent="0.2">
      <c r="A153" s="8" t="s">
        <v>217</v>
      </c>
      <c r="B153" s="116"/>
      <c r="C153" s="116"/>
      <c r="D153" s="87"/>
      <c r="E153" s="109"/>
      <c r="F153" s="149"/>
      <c r="J153" s="58"/>
      <c r="K153" s="58"/>
    </row>
    <row r="154" spans="1:11" s="9" customFormat="1" ht="31.15" customHeight="1" x14ac:dyDescent="0.2">
      <c r="A154" s="8" t="s">
        <v>211</v>
      </c>
      <c r="B154" s="116"/>
      <c r="C154" s="116"/>
      <c r="D154" s="87"/>
      <c r="E154" s="109"/>
      <c r="F154" s="149"/>
      <c r="J154" s="58"/>
      <c r="K154" s="58"/>
    </row>
    <row r="155" spans="1:11" s="9" customFormat="1" ht="31.15" customHeight="1" x14ac:dyDescent="0.2">
      <c r="A155" s="8" t="s">
        <v>212</v>
      </c>
      <c r="B155" s="116"/>
      <c r="C155" s="116"/>
      <c r="D155" s="87"/>
      <c r="E155" s="109"/>
      <c r="F155" s="190">
        <v>956.05</v>
      </c>
      <c r="J155" s="58"/>
      <c r="K155" s="58"/>
    </row>
    <row r="156" spans="1:11" s="9" customFormat="1" ht="31.15" customHeight="1" x14ac:dyDescent="0.2">
      <c r="A156" s="8" t="s">
        <v>225</v>
      </c>
      <c r="B156" s="116"/>
      <c r="C156" s="116"/>
      <c r="D156" s="87"/>
      <c r="E156" s="109"/>
      <c r="F156" s="190">
        <v>130</v>
      </c>
      <c r="J156" s="58"/>
      <c r="K156" s="58"/>
    </row>
    <row r="157" spans="1:11" s="120" customFormat="1" ht="31.15" customHeight="1" x14ac:dyDescent="0.2">
      <c r="A157" s="131" t="s">
        <v>197</v>
      </c>
      <c r="B157" s="116"/>
      <c r="C157" s="116">
        <f>SUM(F157:F157)</f>
        <v>6130.35</v>
      </c>
      <c r="D157" s="87" t="e">
        <f t="shared" si="28"/>
        <v>#DIV/0!</v>
      </c>
      <c r="E157" s="132"/>
      <c r="F157" s="194">
        <f>F158+F159+F160+F161+F162+F163+F164+F165+F166+F167</f>
        <v>6130.35</v>
      </c>
      <c r="J157" s="133"/>
      <c r="K157" s="133"/>
    </row>
    <row r="158" spans="1:11" s="120" customFormat="1" ht="31.15" customHeight="1" x14ac:dyDescent="0.2">
      <c r="A158" s="8" t="s">
        <v>68</v>
      </c>
      <c r="B158" s="116"/>
      <c r="C158" s="116">
        <f>SUM(F158:F158)</f>
        <v>4062.8</v>
      </c>
      <c r="D158" s="87" t="e">
        <f t="shared" si="28"/>
        <v>#DIV/0!</v>
      </c>
      <c r="E158" s="132"/>
      <c r="F158" s="194">
        <v>4062.8</v>
      </c>
      <c r="J158" s="133"/>
      <c r="K158" s="133"/>
    </row>
    <row r="159" spans="1:11" s="120" customFormat="1" ht="31.15" customHeight="1" x14ac:dyDescent="0.2">
      <c r="A159" s="8" t="s">
        <v>69</v>
      </c>
      <c r="B159" s="116"/>
      <c r="C159" s="116">
        <f>SUM(F159:F159)</f>
        <v>0</v>
      </c>
      <c r="D159" s="87" t="e">
        <f t="shared" si="28"/>
        <v>#DIV/0!</v>
      </c>
      <c r="E159" s="132"/>
      <c r="F159" s="175"/>
      <c r="J159" s="133"/>
      <c r="K159" s="133"/>
    </row>
    <row r="160" spans="1:11" s="120" customFormat="1" ht="31.15" customHeight="1" x14ac:dyDescent="0.2">
      <c r="A160" s="8" t="s">
        <v>70</v>
      </c>
      <c r="B160" s="116"/>
      <c r="C160" s="116">
        <f>SUM(F160:F160)</f>
        <v>1109.55</v>
      </c>
      <c r="D160" s="87" t="e">
        <f t="shared" si="28"/>
        <v>#DIV/0!</v>
      </c>
      <c r="E160" s="132"/>
      <c r="F160" s="194">
        <v>1109.55</v>
      </c>
      <c r="J160" s="133"/>
      <c r="K160" s="133"/>
    </row>
    <row r="161" spans="1:11" s="120" customFormat="1" ht="31.15" customHeight="1" x14ac:dyDescent="0.2">
      <c r="A161" s="8" t="s">
        <v>220</v>
      </c>
      <c r="B161" s="116"/>
      <c r="C161" s="116">
        <f>SUM(F161:F161)</f>
        <v>294.5</v>
      </c>
      <c r="D161" s="87" t="e">
        <f t="shared" si="28"/>
        <v>#DIV/0!</v>
      </c>
      <c r="E161" s="132"/>
      <c r="F161" s="194">
        <v>294.5</v>
      </c>
      <c r="J161" s="133"/>
      <c r="K161" s="133"/>
    </row>
    <row r="162" spans="1:11" s="120" customFormat="1" ht="31.15" customHeight="1" x14ac:dyDescent="0.2">
      <c r="A162" s="8" t="s">
        <v>221</v>
      </c>
      <c r="B162" s="116"/>
      <c r="C162" s="116"/>
      <c r="D162" s="87"/>
      <c r="E162" s="132"/>
      <c r="F162" s="175"/>
      <c r="J162" s="133"/>
      <c r="K162" s="133"/>
    </row>
    <row r="163" spans="1:11" s="120" customFormat="1" ht="31.15" customHeight="1" x14ac:dyDescent="0.2">
      <c r="A163" s="8" t="s">
        <v>229</v>
      </c>
      <c r="B163" s="116"/>
      <c r="C163" s="116"/>
      <c r="D163" s="87"/>
      <c r="E163" s="132"/>
      <c r="F163" s="175"/>
      <c r="J163" s="133"/>
      <c r="K163" s="133"/>
    </row>
    <row r="164" spans="1:11" s="120" customFormat="1" ht="31.15" customHeight="1" x14ac:dyDescent="0.2">
      <c r="A164" s="8" t="s">
        <v>230</v>
      </c>
      <c r="B164" s="116"/>
      <c r="C164" s="116"/>
      <c r="D164" s="87"/>
      <c r="E164" s="132"/>
      <c r="F164" s="175"/>
      <c r="J164" s="133"/>
      <c r="K164" s="133"/>
    </row>
    <row r="165" spans="1:11" s="120" customFormat="1" ht="31.15" customHeight="1" x14ac:dyDescent="0.2">
      <c r="A165" s="8" t="s">
        <v>218</v>
      </c>
      <c r="B165" s="116"/>
      <c r="C165" s="116"/>
      <c r="D165" s="87"/>
      <c r="E165" s="132"/>
      <c r="F165" s="175"/>
      <c r="J165" s="133"/>
      <c r="K165" s="133"/>
    </row>
    <row r="166" spans="1:11" s="120" customFormat="1" ht="31.15" customHeight="1" x14ac:dyDescent="0.2">
      <c r="A166" s="8" t="s">
        <v>212</v>
      </c>
      <c r="B166" s="116"/>
      <c r="C166" s="116"/>
      <c r="D166" s="87"/>
      <c r="E166" s="132"/>
      <c r="F166" s="194">
        <v>663.5</v>
      </c>
      <c r="J166" s="133"/>
      <c r="K166" s="133"/>
    </row>
    <row r="167" spans="1:11" s="120" customFormat="1" ht="31.15" customHeight="1" x14ac:dyDescent="0.2">
      <c r="A167" s="8" t="s">
        <v>213</v>
      </c>
      <c r="B167" s="116"/>
      <c r="C167" s="116"/>
      <c r="D167" s="87"/>
      <c r="E167" s="132"/>
      <c r="F167" s="175"/>
      <c r="J167" s="133"/>
      <c r="K167" s="133"/>
    </row>
    <row r="168" spans="1:11" s="9" customFormat="1" ht="31.15" customHeight="1" x14ac:dyDescent="0.2">
      <c r="A168" s="19" t="s">
        <v>74</v>
      </c>
      <c r="B168" s="118"/>
      <c r="C168" s="80">
        <f t="shared" ref="C168" si="30">C143/C128*10</f>
        <v>24.928724162508907</v>
      </c>
      <c r="D168" s="87" t="e">
        <f t="shared" si="28"/>
        <v>#DIV/0!</v>
      </c>
      <c r="E168" s="80"/>
      <c r="F168" s="173">
        <f t="shared" ref="F168" si="31">F143/F128*10</f>
        <v>24.928724162508907</v>
      </c>
      <c r="J168" s="58"/>
      <c r="K168" s="58"/>
    </row>
    <row r="169" spans="1:11" s="9" customFormat="1" ht="30" customHeight="1" x14ac:dyDescent="0.2">
      <c r="A169" s="8" t="s">
        <v>68</v>
      </c>
      <c r="B169" s="118"/>
      <c r="C169" s="81">
        <f t="shared" ref="C169" si="32">C145/C130*10</f>
        <v>27.804588607594933</v>
      </c>
      <c r="D169" s="87" t="e">
        <f t="shared" si="28"/>
        <v>#DIV/0!</v>
      </c>
      <c r="E169" s="81"/>
      <c r="F169" s="147">
        <f t="shared" ref="F169" si="33">F145/F130*10</f>
        <v>27.804588607594933</v>
      </c>
      <c r="J169" s="58"/>
      <c r="K169" s="58"/>
    </row>
    <row r="170" spans="1:11" s="9" customFormat="1" ht="30" customHeight="1" x14ac:dyDescent="0.2">
      <c r="A170" s="8" t="s">
        <v>69</v>
      </c>
      <c r="B170" s="141"/>
      <c r="C170" s="82">
        <f t="shared" ref="C170" si="34">C146/C131*10</f>
        <v>25.049309664694277</v>
      </c>
      <c r="D170" s="87" t="e">
        <f t="shared" si="28"/>
        <v>#DIV/0!</v>
      </c>
      <c r="E170" s="82"/>
      <c r="F170" s="176">
        <f t="shared" ref="F170" si="35">F146/F131*10</f>
        <v>25.049309664694277</v>
      </c>
      <c r="J170" s="58"/>
      <c r="K170" s="58"/>
    </row>
    <row r="171" spans="1:11" s="9" customFormat="1" ht="30" customHeight="1" x14ac:dyDescent="0.2">
      <c r="A171" s="8" t="s">
        <v>70</v>
      </c>
      <c r="B171" s="118"/>
      <c r="C171" s="82">
        <f t="shared" ref="C171" si="36">C147/C132*10</f>
        <v>23.524887773963563</v>
      </c>
      <c r="D171" s="87" t="e">
        <f t="shared" si="28"/>
        <v>#DIV/0!</v>
      </c>
      <c r="E171" s="82"/>
      <c r="F171" s="176">
        <f t="shared" ref="F171" si="37">F147/F132*10</f>
        <v>23.524887773963563</v>
      </c>
      <c r="J171" s="58"/>
      <c r="K171" s="58"/>
    </row>
    <row r="172" spans="1:11" s="9" customFormat="1" ht="30" customHeight="1" x14ac:dyDescent="0.2">
      <c r="A172" s="8" t="s">
        <v>71</v>
      </c>
      <c r="B172" s="118"/>
      <c r="C172" s="116" t="e">
        <f>SUM(F172:F172)</f>
        <v>#DIV/0!</v>
      </c>
      <c r="D172" s="87" t="e">
        <f>C172/B172</f>
        <v>#DIV/0!</v>
      </c>
      <c r="E172" s="109"/>
      <c r="F172" s="149" t="e">
        <f t="shared" ref="F172" si="38">F148/F133*10</f>
        <v>#DIV/0!</v>
      </c>
      <c r="J172" s="58"/>
      <c r="K172" s="58"/>
    </row>
    <row r="173" spans="1:11" s="9" customFormat="1" ht="30" customHeight="1" x14ac:dyDescent="0.2">
      <c r="A173" s="8" t="s">
        <v>181</v>
      </c>
      <c r="B173" s="120"/>
      <c r="C173" s="116" t="e">
        <f>SUM(F173:F173)</f>
        <v>#DIV/0!</v>
      </c>
      <c r="D173" s="87" t="e">
        <f>C173/B174</f>
        <v>#DIV/0!</v>
      </c>
      <c r="E173" s="109"/>
      <c r="F173" s="149" t="e">
        <f t="shared" ref="F173" si="39">F149/F135*10</f>
        <v>#DIV/0!</v>
      </c>
      <c r="J173" s="58"/>
      <c r="K173" s="58"/>
    </row>
    <row r="174" spans="1:11" s="9" customFormat="1" ht="30" customHeight="1" x14ac:dyDescent="0.2">
      <c r="A174" s="24" t="s">
        <v>120</v>
      </c>
      <c r="B174" s="118"/>
      <c r="C174" s="116">
        <f>SUM(F174:F174)</f>
        <v>4809</v>
      </c>
      <c r="D174" s="87" t="e">
        <f>C174/B175</f>
        <v>#DIV/0!</v>
      </c>
      <c r="E174" s="109"/>
      <c r="F174" s="173">
        <v>4809</v>
      </c>
      <c r="G174" s="49"/>
      <c r="J174" s="58"/>
      <c r="K174" s="58"/>
    </row>
    <row r="175" spans="1:11" s="9" customFormat="1" ht="30" customHeight="1" x14ac:dyDescent="0.2">
      <c r="A175" s="24" t="s">
        <v>75</v>
      </c>
      <c r="B175" s="121"/>
      <c r="C175" s="116">
        <f>SUM(F175:F175)</f>
        <v>50.75</v>
      </c>
      <c r="D175" s="87" t="e">
        <f t="shared" si="28"/>
        <v>#DIV/0!</v>
      </c>
      <c r="E175" s="109"/>
      <c r="F175" s="177">
        <f>(F128-F174)/2</f>
        <v>50.75</v>
      </c>
      <c r="J175" s="58"/>
      <c r="K175" s="58"/>
    </row>
    <row r="176" spans="1:11" s="9" customFormat="1" ht="30" hidden="1" customHeight="1" x14ac:dyDescent="0.2">
      <c r="A176" s="24"/>
      <c r="B176" s="121"/>
      <c r="C176" s="116">
        <f>C128/21</f>
        <v>233.83333333333334</v>
      </c>
      <c r="D176" s="116"/>
      <c r="E176" s="116"/>
      <c r="F176" s="175">
        <f t="shared" ref="F176" si="40">F128/21</f>
        <v>233.83333333333334</v>
      </c>
      <c r="J176" s="58"/>
      <c r="K176" s="58"/>
    </row>
    <row r="177" spans="1:11" s="9" customFormat="1" ht="30" customHeight="1" x14ac:dyDescent="0.2">
      <c r="A177" s="19" t="s">
        <v>76</v>
      </c>
      <c r="B177" s="117"/>
      <c r="C177" s="116">
        <f>SUM(F177:F177)</f>
        <v>10</v>
      </c>
      <c r="D177" s="87" t="e">
        <f t="shared" si="28"/>
        <v>#DIV/0!</v>
      </c>
      <c r="E177" s="109"/>
      <c r="F177" s="149">
        <v>10</v>
      </c>
      <c r="J177" s="58"/>
      <c r="K177" s="58"/>
    </row>
    <row r="178" spans="1:11" s="9" customFormat="1" ht="30" customHeight="1" x14ac:dyDescent="0.2">
      <c r="A178" s="19" t="s">
        <v>77</v>
      </c>
      <c r="B178" s="49"/>
      <c r="C178" s="49">
        <f t="shared" ref="C178" si="41">C175/C177</f>
        <v>5.0750000000000002</v>
      </c>
      <c r="D178" s="87" t="e">
        <f t="shared" si="28"/>
        <v>#DIV/0!</v>
      </c>
      <c r="E178" s="49"/>
      <c r="F178" s="149">
        <f t="shared" ref="F178" si="42">F175/F177</f>
        <v>5.0750000000000002</v>
      </c>
      <c r="J178" s="58"/>
      <c r="K178" s="58"/>
    </row>
    <row r="179" spans="1:11" s="9" customFormat="1" ht="30" hidden="1" customHeight="1" x14ac:dyDescent="0.2">
      <c r="A179" s="8" t="s">
        <v>78</v>
      </c>
      <c r="B179" s="117"/>
      <c r="C179" s="116">
        <f>SUM(F179:F179)</f>
        <v>68</v>
      </c>
      <c r="D179" s="87" t="e">
        <f t="shared" si="28"/>
        <v>#DIV/0!</v>
      </c>
      <c r="E179" s="109"/>
      <c r="F179" s="177">
        <v>68</v>
      </c>
      <c r="J179" s="58"/>
      <c r="K179" s="58"/>
    </row>
    <row r="180" spans="1:11" s="9" customFormat="1" ht="27" hidden="1" customHeight="1" x14ac:dyDescent="0.2">
      <c r="A180" s="10" t="s">
        <v>79</v>
      </c>
      <c r="B180" s="116"/>
      <c r="C180" s="116">
        <f>SUM(F180:F180)</f>
        <v>0</v>
      </c>
      <c r="D180" s="87"/>
      <c r="E180" s="109"/>
      <c r="F180" s="149"/>
      <c r="J180" s="58"/>
      <c r="K180" s="58"/>
    </row>
    <row r="181" spans="1:11" s="9" customFormat="1" ht="31.9" customHeight="1" outlineLevel="1" x14ac:dyDescent="0.2">
      <c r="A181" s="10" t="s">
        <v>80</v>
      </c>
      <c r="B181" s="117"/>
      <c r="C181" s="116">
        <f>SUM(F181:F181)</f>
        <v>68</v>
      </c>
      <c r="D181" s="87" t="e">
        <f>C181/B181</f>
        <v>#DIV/0!</v>
      </c>
      <c r="E181" s="109"/>
      <c r="F181" s="177">
        <v>68</v>
      </c>
      <c r="G181" s="36"/>
      <c r="J181" s="58"/>
      <c r="K181" s="58"/>
    </row>
    <row r="182" spans="1:11" s="9" customFormat="1" ht="30" customHeight="1" outlineLevel="1" x14ac:dyDescent="0.2">
      <c r="A182" s="24" t="s">
        <v>81</v>
      </c>
      <c r="B182" s="116"/>
      <c r="C182" s="116">
        <f>SUM(F182:F182)</f>
        <v>14</v>
      </c>
      <c r="D182" s="87" t="e">
        <f>C182/B182</f>
        <v>#DIV/0!</v>
      </c>
      <c r="E182" s="109"/>
      <c r="F182" s="149">
        <v>14</v>
      </c>
      <c r="J182" s="58"/>
      <c r="K182" s="58"/>
    </row>
    <row r="183" spans="1:11" s="9" customFormat="1" ht="27.75" hidden="1" customHeight="1" x14ac:dyDescent="0.2">
      <c r="A183" s="10" t="s">
        <v>152</v>
      </c>
      <c r="B183" s="136" t="e">
        <f>B182/B181</f>
        <v>#DIV/0!</v>
      </c>
      <c r="C183" s="116">
        <f>SUM(F183:F183)</f>
        <v>0.20588235294117646</v>
      </c>
      <c r="D183" s="87" t="e">
        <f>C183/B183</f>
        <v>#DIV/0!</v>
      </c>
      <c r="E183" s="109"/>
      <c r="F183" s="160">
        <f t="shared" ref="F183" si="43">F182/F181</f>
        <v>0.20588235294117646</v>
      </c>
      <c r="J183" s="58"/>
      <c r="K183" s="58"/>
    </row>
    <row r="184" spans="1:11" s="9" customFormat="1" ht="27.75" hidden="1" customHeight="1" x14ac:dyDescent="0.2">
      <c r="A184" s="10" t="s">
        <v>72</v>
      </c>
      <c r="B184" s="121"/>
      <c r="C184" s="116">
        <f>SUM(F184:F184)</f>
        <v>54</v>
      </c>
      <c r="D184" s="87"/>
      <c r="E184" s="109"/>
      <c r="F184" s="154">
        <f t="shared" ref="F184" si="44">F181-F182</f>
        <v>54</v>
      </c>
      <c r="G184" s="36"/>
      <c r="J184" s="58"/>
      <c r="K184" s="58"/>
    </row>
    <row r="185" spans="1:11" s="9" customFormat="1" ht="27.75" hidden="1" customHeight="1" x14ac:dyDescent="0.2">
      <c r="A185" s="10" t="s">
        <v>155</v>
      </c>
      <c r="B185" s="116"/>
      <c r="C185" s="116">
        <f>SUM(F185:F185)</f>
        <v>0</v>
      </c>
      <c r="D185" s="86" t="e">
        <f>C185/B185</f>
        <v>#DIV/0!</v>
      </c>
      <c r="E185" s="110"/>
      <c r="F185" s="149"/>
      <c r="J185" s="58"/>
      <c r="K185" s="58"/>
    </row>
    <row r="186" spans="1:11" s="9" customFormat="1" ht="30" customHeight="1" x14ac:dyDescent="0.2">
      <c r="A186" s="8" t="s">
        <v>82</v>
      </c>
      <c r="B186" s="116"/>
      <c r="C186" s="116">
        <f>SUM(F186:F186)</f>
        <v>400</v>
      </c>
      <c r="D186" s="87" t="e">
        <f>C186/B186</f>
        <v>#DIV/0!</v>
      </c>
      <c r="E186" s="109"/>
      <c r="F186" s="149">
        <v>400</v>
      </c>
      <c r="J186" s="58"/>
      <c r="K186" s="58"/>
    </row>
    <row r="187" spans="1:11" s="9" customFormat="1" ht="31.15" hidden="1" customHeight="1" x14ac:dyDescent="0.2">
      <c r="A187" s="10" t="s">
        <v>32</v>
      </c>
      <c r="B187" s="122"/>
      <c r="C187" s="116" t="e">
        <f>SUM(F187:F187)</f>
        <v>#DIV/0!</v>
      </c>
      <c r="D187" s="87"/>
      <c r="E187" s="109"/>
      <c r="F187" s="149" t="e">
        <f t="shared" ref="F187" si="45">F186/F185</f>
        <v>#DIV/0!</v>
      </c>
      <c r="J187" s="58"/>
      <c r="K187" s="58"/>
    </row>
    <row r="188" spans="1:11" s="9" customFormat="1" ht="30" customHeight="1" x14ac:dyDescent="0.2">
      <c r="A188" s="8" t="s">
        <v>74</v>
      </c>
      <c r="B188" s="123"/>
      <c r="C188" s="116">
        <f>SUM(F188:F188)</f>
        <v>285.71428571428572</v>
      </c>
      <c r="D188" s="87" t="e">
        <f>C188/B188</f>
        <v>#DIV/0!</v>
      </c>
      <c r="E188" s="109"/>
      <c r="F188" s="173">
        <f t="shared" ref="F188" si="46">F186/F182*10</f>
        <v>285.71428571428572</v>
      </c>
      <c r="J188" s="58"/>
      <c r="K188" s="58"/>
    </row>
    <row r="189" spans="1:11" s="9" customFormat="1" ht="30" hidden="1" customHeight="1" outlineLevel="1" x14ac:dyDescent="0.2">
      <c r="A189" s="8" t="s">
        <v>83</v>
      </c>
      <c r="B189" s="137"/>
      <c r="C189" s="116">
        <f>SUM(F189:F189)</f>
        <v>24</v>
      </c>
      <c r="D189" s="87"/>
      <c r="E189" s="109"/>
      <c r="F189" s="149">
        <v>24</v>
      </c>
      <c r="J189" s="58"/>
      <c r="K189" s="58"/>
    </row>
    <row r="190" spans="1:11" s="9" customFormat="1" ht="30" hidden="1" customHeight="1" x14ac:dyDescent="0.2">
      <c r="A190" s="8" t="s">
        <v>84</v>
      </c>
      <c r="B190" s="124"/>
      <c r="C190" s="116">
        <f>SUM(F190:F190)</f>
        <v>2</v>
      </c>
      <c r="D190" s="18"/>
      <c r="E190" s="111"/>
      <c r="F190" s="149">
        <v>2</v>
      </c>
      <c r="J190" s="58"/>
      <c r="K190" s="58"/>
    </row>
    <row r="191" spans="1:11" s="9" customFormat="1" ht="30" hidden="1" customHeight="1" x14ac:dyDescent="0.2">
      <c r="A191" s="8" t="s">
        <v>65</v>
      </c>
      <c r="B191" s="124"/>
      <c r="C191" s="116">
        <f>SUM(F191:F191)</f>
        <v>0</v>
      </c>
      <c r="D191" s="18"/>
      <c r="E191" s="111"/>
      <c r="F191" s="149"/>
      <c r="J191" s="58"/>
      <c r="K191" s="58"/>
    </row>
    <row r="192" spans="1:11" s="9" customFormat="1" ht="30" hidden="1" customHeight="1" outlineLevel="1" x14ac:dyDescent="0.2">
      <c r="A192" s="8" t="s">
        <v>85</v>
      </c>
      <c r="B192" s="121"/>
      <c r="C192" s="116">
        <f>SUM(F192:F192)</f>
        <v>2</v>
      </c>
      <c r="D192" s="87"/>
      <c r="E192" s="109"/>
      <c r="F192" s="177">
        <v>2</v>
      </c>
      <c r="J192" s="58"/>
      <c r="K192" s="58"/>
    </row>
    <row r="193" spans="1:11" s="9" customFormat="1" ht="30" hidden="1" customHeight="1" outlineLevel="1" x14ac:dyDescent="0.2">
      <c r="A193" s="8" t="s">
        <v>214</v>
      </c>
      <c r="B193" s="137"/>
      <c r="C193" s="116"/>
      <c r="D193" s="87"/>
      <c r="E193" s="109"/>
      <c r="F193" s="178"/>
      <c r="J193" s="58"/>
      <c r="K193" s="58"/>
    </row>
    <row r="194" spans="1:11" s="9" customFormat="1" ht="30" hidden="1" customHeight="1" outlineLevel="1" x14ac:dyDescent="0.2">
      <c r="A194" s="8" t="s">
        <v>215</v>
      </c>
      <c r="B194" s="137"/>
      <c r="C194" s="116"/>
      <c r="D194" s="87"/>
      <c r="E194" s="109"/>
      <c r="F194" s="178"/>
      <c r="J194" s="58"/>
      <c r="K194" s="58"/>
    </row>
    <row r="195" spans="1:11" s="9" customFormat="1" ht="30" hidden="1" customHeight="1" outlineLevel="1" x14ac:dyDescent="0.2">
      <c r="A195" s="8" t="s">
        <v>71</v>
      </c>
      <c r="B195" s="137"/>
      <c r="C195" s="116"/>
      <c r="D195" s="87"/>
      <c r="E195" s="109"/>
      <c r="F195" s="178"/>
      <c r="J195" s="58"/>
      <c r="K195" s="58"/>
    </row>
    <row r="196" spans="1:11" s="9" customFormat="1" ht="30" hidden="1" customHeight="1" outlineLevel="1" x14ac:dyDescent="0.2">
      <c r="A196" s="8" t="s">
        <v>230</v>
      </c>
      <c r="B196" s="137"/>
      <c r="C196" s="116"/>
      <c r="D196" s="87"/>
      <c r="E196" s="109"/>
      <c r="F196" s="178"/>
      <c r="J196" s="58"/>
      <c r="K196" s="58"/>
    </row>
    <row r="197" spans="1:11" s="9" customFormat="1" ht="30" hidden="1" customHeight="1" outlineLevel="1" x14ac:dyDescent="0.2">
      <c r="A197" s="8" t="s">
        <v>211</v>
      </c>
      <c r="B197" s="137"/>
      <c r="C197" s="116"/>
      <c r="D197" s="87"/>
      <c r="E197" s="109"/>
      <c r="F197" s="178"/>
      <c r="J197" s="58"/>
      <c r="K197" s="58"/>
    </row>
    <row r="198" spans="1:11" s="9" customFormat="1" ht="30" hidden="1" customHeight="1" outlineLevel="1" x14ac:dyDescent="0.2">
      <c r="A198" s="8" t="s">
        <v>212</v>
      </c>
      <c r="B198" s="137"/>
      <c r="C198" s="116"/>
      <c r="D198" s="87"/>
      <c r="E198" s="109"/>
      <c r="F198" s="179">
        <v>17.3</v>
      </c>
      <c r="J198" s="58"/>
      <c r="K198" s="58"/>
    </row>
    <row r="199" spans="1:11" s="9" customFormat="1" ht="30" hidden="1" customHeight="1" outlineLevel="1" x14ac:dyDescent="0.2">
      <c r="A199" s="8" t="s">
        <v>213</v>
      </c>
      <c r="B199" s="137"/>
      <c r="C199" s="116"/>
      <c r="D199" s="87"/>
      <c r="E199" s="109"/>
      <c r="F199" s="178"/>
      <c r="J199" s="58"/>
      <c r="K199" s="58"/>
    </row>
    <row r="200" spans="1:11" s="9" customFormat="1" ht="30" customHeight="1" outlineLevel="1" x14ac:dyDescent="0.2">
      <c r="A200" s="24" t="s">
        <v>143</v>
      </c>
      <c r="B200" s="116"/>
      <c r="C200" s="116">
        <f>SUM(F200:F200)</f>
        <v>0</v>
      </c>
      <c r="D200" s="87" t="e">
        <f t="shared" ref="D200:D205" si="47">C200/B200</f>
        <v>#DIV/0!</v>
      </c>
      <c r="E200" s="109"/>
      <c r="F200" s="149">
        <v>0</v>
      </c>
      <c r="J200" s="58"/>
      <c r="K200" s="58"/>
    </row>
    <row r="201" spans="1:11" s="9" customFormat="1" ht="30" hidden="1" customHeight="1" x14ac:dyDescent="0.2">
      <c r="A201" s="10" t="s">
        <v>152</v>
      </c>
      <c r="B201" s="136"/>
      <c r="C201" s="79">
        <f t="shared" ref="C201" si="48">C200/C192</f>
        <v>0</v>
      </c>
      <c r="D201" s="87" t="e">
        <f t="shared" si="47"/>
        <v>#DIV/0!</v>
      </c>
      <c r="E201" s="79"/>
      <c r="F201" s="155">
        <f t="shared" ref="F201" si="49">F200/F192</f>
        <v>0</v>
      </c>
      <c r="J201" s="58"/>
      <c r="K201" s="58"/>
    </row>
    <row r="202" spans="1:11" s="9" customFormat="1" ht="30.75" hidden="1" customHeight="1" x14ac:dyDescent="0.2">
      <c r="A202" s="10" t="s">
        <v>156</v>
      </c>
      <c r="B202" s="116"/>
      <c r="C202" s="116">
        <f>SUM(F202:F202)</f>
        <v>0</v>
      </c>
      <c r="D202" s="87" t="e">
        <f t="shared" si="47"/>
        <v>#DIV/0!</v>
      </c>
      <c r="E202" s="109"/>
      <c r="F202" s="149"/>
      <c r="J202" s="58"/>
      <c r="K202" s="58"/>
    </row>
    <row r="203" spans="1:11" s="9" customFormat="1" ht="30" customHeight="1" x14ac:dyDescent="0.2">
      <c r="A203" s="8" t="s">
        <v>86</v>
      </c>
      <c r="B203" s="116"/>
      <c r="C203" s="116">
        <f>SUM(F203:F203)</f>
        <v>0</v>
      </c>
      <c r="D203" s="87" t="e">
        <f t="shared" si="47"/>
        <v>#DIV/0!</v>
      </c>
      <c r="E203" s="109"/>
      <c r="F203" s="149">
        <v>0</v>
      </c>
      <c r="J203" s="58"/>
      <c r="K203" s="58"/>
    </row>
    <row r="204" spans="1:11" s="9" customFormat="1" ht="30" hidden="1" customHeight="1" x14ac:dyDescent="0.2">
      <c r="A204" s="10" t="s">
        <v>32</v>
      </c>
      <c r="B204" s="119"/>
      <c r="C204" s="116" t="e">
        <f>SUM(F204:F204)</f>
        <v>#DIV/0!</v>
      </c>
      <c r="D204" s="87" t="e">
        <f t="shared" si="47"/>
        <v>#DIV/0!</v>
      </c>
      <c r="E204" s="109"/>
      <c r="F204" s="151" t="e">
        <f t="shared" ref="F204" si="50">F203/F202</f>
        <v>#DIV/0!</v>
      </c>
      <c r="J204" s="58"/>
      <c r="K204" s="58"/>
    </row>
    <row r="205" spans="1:11" s="9" customFormat="1" ht="30" customHeight="1" x14ac:dyDescent="0.2">
      <c r="A205" s="8" t="s">
        <v>74</v>
      </c>
      <c r="B205" s="123"/>
      <c r="C205" s="123" t="e">
        <f>C203/C200*10</f>
        <v>#DIV/0!</v>
      </c>
      <c r="D205" s="87" t="e">
        <f t="shared" si="47"/>
        <v>#DIV/0!</v>
      </c>
      <c r="E205" s="109"/>
      <c r="F205" s="180" t="e">
        <f t="shared" ref="F205" si="51">F203/F200*10</f>
        <v>#DIV/0!</v>
      </c>
      <c r="J205" s="58"/>
      <c r="K205" s="58"/>
    </row>
    <row r="206" spans="1:11" s="9" customFormat="1" ht="30" hidden="1" customHeight="1" x14ac:dyDescent="0.2">
      <c r="A206" s="10" t="s">
        <v>72</v>
      </c>
      <c r="B206" s="121"/>
      <c r="C206" s="116">
        <f>SUM(F206:F206)</f>
        <v>2</v>
      </c>
      <c r="D206" s="87"/>
      <c r="E206" s="109"/>
      <c r="F206" s="180">
        <f t="shared" ref="F206" si="52">F192-F200</f>
        <v>2</v>
      </c>
      <c r="G206" s="51"/>
      <c r="J206" s="58"/>
      <c r="K206" s="58"/>
    </row>
    <row r="207" spans="1:11" s="9" customFormat="1" ht="30" customHeight="1" outlineLevel="1" x14ac:dyDescent="0.2">
      <c r="A207" s="24" t="s">
        <v>144</v>
      </c>
      <c r="B207" s="116"/>
      <c r="C207" s="116">
        <f>SUM(F207:F207)</f>
        <v>3</v>
      </c>
      <c r="D207" s="87" t="e">
        <f>C207/B207</f>
        <v>#DIV/0!</v>
      </c>
      <c r="E207" s="109"/>
      <c r="F207" s="153">
        <v>3</v>
      </c>
      <c r="J207" s="58"/>
      <c r="K207" s="58"/>
    </row>
    <row r="208" spans="1:11" s="9" customFormat="1" ht="30" customHeight="1" x14ac:dyDescent="0.2">
      <c r="A208" s="8" t="s">
        <v>145</v>
      </c>
      <c r="B208" s="116"/>
      <c r="C208" s="116">
        <f>SUM(F208:F208)</f>
        <v>10</v>
      </c>
      <c r="D208" s="87" t="e">
        <f>C208/B208</f>
        <v>#DIV/0!</v>
      </c>
      <c r="E208" s="109"/>
      <c r="F208" s="153">
        <v>10</v>
      </c>
      <c r="J208" s="58"/>
      <c r="K208" s="58"/>
    </row>
    <row r="209" spans="1:11" s="9" customFormat="1" ht="30" customHeight="1" x14ac:dyDescent="0.2">
      <c r="A209" s="8" t="s">
        <v>74</v>
      </c>
      <c r="B209" s="123"/>
      <c r="C209" s="123">
        <f t="shared" ref="B209:D209" si="53">C208/C207*10</f>
        <v>33.333333333333336</v>
      </c>
      <c r="D209" s="83" t="e">
        <f t="shared" si="53"/>
        <v>#DIV/0!</v>
      </c>
      <c r="E209" s="83"/>
      <c r="F209" s="180">
        <f t="shared" ref="F209" si="54">F208/F207*10</f>
        <v>33.333333333333336</v>
      </c>
      <c r="J209" s="58"/>
      <c r="K209" s="58"/>
    </row>
    <row r="210" spans="1:11" s="9" customFormat="1" ht="30" customHeight="1" x14ac:dyDescent="0.2">
      <c r="A210" s="19" t="s">
        <v>179</v>
      </c>
      <c r="B210" s="124"/>
      <c r="C210" s="116">
        <f>SUM(F210:F210)</f>
        <v>233</v>
      </c>
      <c r="D210" s="87" t="e">
        <f>C210/B210</f>
        <v>#DIV/0!</v>
      </c>
      <c r="E210" s="109"/>
      <c r="F210" s="165">
        <v>233</v>
      </c>
      <c r="J210" s="58"/>
      <c r="K210" s="58"/>
    </row>
    <row r="211" spans="1:11" s="9" customFormat="1" ht="35.25" customHeight="1" x14ac:dyDescent="0.2">
      <c r="A211" s="22" t="s">
        <v>180</v>
      </c>
      <c r="B211" s="124"/>
      <c r="C211" s="116">
        <f>SUM(F211:F211)</f>
        <v>164</v>
      </c>
      <c r="D211" s="87" t="e">
        <f>C211/B211</f>
        <v>#DIV/0!</v>
      </c>
      <c r="E211" s="109"/>
      <c r="F211" s="181">
        <v>164</v>
      </c>
      <c r="J211" s="58"/>
      <c r="K211" s="58"/>
    </row>
    <row r="212" spans="1:11" s="120" customFormat="1" ht="30" hidden="1" customHeight="1" x14ac:dyDescent="0.2">
      <c r="A212" s="10" t="s">
        <v>197</v>
      </c>
      <c r="B212" s="123"/>
      <c r="C212" s="116"/>
      <c r="D212" s="122"/>
      <c r="E212" s="132"/>
      <c r="F212" s="182"/>
      <c r="G212" s="134"/>
      <c r="J212" s="133"/>
      <c r="K212" s="133"/>
    </row>
    <row r="213" spans="1:11" s="9" customFormat="1" ht="30" hidden="1" customHeight="1" x14ac:dyDescent="0.2">
      <c r="A213" s="135" t="s">
        <v>198</v>
      </c>
      <c r="B213" s="123"/>
      <c r="C213" s="116"/>
      <c r="D213" s="87"/>
      <c r="E213" s="109"/>
      <c r="F213" s="180"/>
      <c r="G213" s="51"/>
      <c r="J213" s="58"/>
      <c r="K213" s="58"/>
    </row>
    <row r="214" spans="1:11" s="9" customFormat="1" ht="30" hidden="1" customHeight="1" x14ac:dyDescent="0.2">
      <c r="A214" s="135" t="s">
        <v>199</v>
      </c>
      <c r="B214" s="123"/>
      <c r="C214" s="116"/>
      <c r="D214" s="87"/>
      <c r="E214" s="109"/>
      <c r="F214" s="180"/>
      <c r="G214" s="51"/>
      <c r="J214" s="58"/>
      <c r="K214" s="58"/>
    </row>
    <row r="215" spans="1:11" s="9" customFormat="1" ht="30" hidden="1" customHeight="1" x14ac:dyDescent="0.2">
      <c r="A215" s="135" t="s">
        <v>200</v>
      </c>
      <c r="B215" s="123"/>
      <c r="C215" s="116"/>
      <c r="D215" s="87"/>
      <c r="E215" s="109"/>
      <c r="F215" s="180"/>
      <c r="G215" s="51"/>
      <c r="J215" s="58"/>
      <c r="K215" s="58"/>
    </row>
    <row r="216" spans="1:11" s="9" customFormat="1" ht="30" hidden="1" customHeight="1" x14ac:dyDescent="0.2">
      <c r="A216" s="135" t="s">
        <v>201</v>
      </c>
      <c r="B216" s="123"/>
      <c r="C216" s="116"/>
      <c r="D216" s="87"/>
      <c r="E216" s="109"/>
      <c r="F216" s="180"/>
      <c r="G216" s="51"/>
      <c r="J216" s="58"/>
      <c r="K216" s="58"/>
    </row>
    <row r="217" spans="1:11" s="9" customFormat="1" ht="30" hidden="1" customHeight="1" x14ac:dyDescent="0.2">
      <c r="A217" s="135" t="s">
        <v>202</v>
      </c>
      <c r="B217" s="123"/>
      <c r="C217" s="116"/>
      <c r="D217" s="87"/>
      <c r="E217" s="109"/>
      <c r="F217" s="180"/>
      <c r="G217" s="51"/>
      <c r="J217" s="58"/>
      <c r="K217" s="58"/>
    </row>
    <row r="218" spans="1:11" s="9" customFormat="1" ht="30" customHeight="1" x14ac:dyDescent="0.2">
      <c r="A218" s="8" t="s">
        <v>74</v>
      </c>
      <c r="B218" s="123"/>
      <c r="C218" s="123">
        <f>C211/C210*10</f>
        <v>7.0386266094420602</v>
      </c>
      <c r="D218" s="87" t="e">
        <f>C218/B218</f>
        <v>#DIV/0!</v>
      </c>
      <c r="E218" s="83"/>
      <c r="F218" s="180">
        <f t="shared" ref="F218" si="55">F211/F210*10</f>
        <v>7.0386266094420602</v>
      </c>
      <c r="J218" s="58"/>
      <c r="K218" s="58"/>
    </row>
    <row r="219" spans="1:11" s="9" customFormat="1" ht="30" hidden="1" customHeight="1" x14ac:dyDescent="0.2">
      <c r="A219" s="10" t="s">
        <v>72</v>
      </c>
      <c r="B219" s="123"/>
      <c r="C219" s="116" t="e">
        <f>SUM(F219:F219)</f>
        <v>#REF!</v>
      </c>
      <c r="D219" s="87"/>
      <c r="E219" s="109"/>
      <c r="F219" s="180" t="e">
        <f>#REF!-F210</f>
        <v>#REF!</v>
      </c>
      <c r="G219" s="51"/>
      <c r="J219" s="58"/>
      <c r="K219" s="58"/>
    </row>
    <row r="220" spans="1:11" s="50" customFormat="1" ht="30" customHeight="1" x14ac:dyDescent="0.2">
      <c r="A220" s="24" t="s">
        <v>87</v>
      </c>
      <c r="B220" s="117"/>
      <c r="C220" s="116">
        <f>SUM(F220:F220)</f>
        <v>20</v>
      </c>
      <c r="D220" s="87" t="e">
        <f t="shared" ref="D220:D244" si="56">C220/B220</f>
        <v>#DIV/0!</v>
      </c>
      <c r="E220" s="109"/>
      <c r="F220" s="153">
        <v>20</v>
      </c>
      <c r="J220" s="58"/>
      <c r="K220" s="58"/>
    </row>
    <row r="221" spans="1:11" s="9" customFormat="1" ht="30" customHeight="1" x14ac:dyDescent="0.2">
      <c r="A221" s="22" t="s">
        <v>88</v>
      </c>
      <c r="B221" s="116"/>
      <c r="C221" s="116">
        <f>SUM(F221:F221)</f>
        <v>5</v>
      </c>
      <c r="D221" s="87" t="e">
        <f t="shared" si="56"/>
        <v>#DIV/0!</v>
      </c>
      <c r="E221" s="109"/>
      <c r="F221" s="193">
        <v>5</v>
      </c>
      <c r="J221" s="58"/>
      <c r="K221" s="58"/>
    </row>
    <row r="222" spans="1:11" s="9" customFormat="1" ht="30" customHeight="1" x14ac:dyDescent="0.2">
      <c r="A222" s="8" t="s">
        <v>74</v>
      </c>
      <c r="B222" s="138"/>
      <c r="C222" s="83">
        <f t="shared" ref="B222:C222" si="57">C221/C220*10</f>
        <v>2.5</v>
      </c>
      <c r="D222" s="87" t="e">
        <f t="shared" si="56"/>
        <v>#DIV/0!</v>
      </c>
      <c r="E222" s="83"/>
      <c r="F222" s="180">
        <f t="shared" ref="F222" si="58">F221/F220*10</f>
        <v>2.5</v>
      </c>
      <c r="J222" s="58"/>
      <c r="K222" s="58"/>
    </row>
    <row r="223" spans="1:11" s="9" customFormat="1" ht="30" customHeight="1" x14ac:dyDescent="0.2">
      <c r="A223" s="24" t="s">
        <v>150</v>
      </c>
      <c r="B223" s="117"/>
      <c r="C223" s="116">
        <f>SUM(F223:F223)</f>
        <v>168</v>
      </c>
      <c r="D223" s="87" t="e">
        <f t="shared" si="56"/>
        <v>#DIV/0!</v>
      </c>
      <c r="E223" s="109"/>
      <c r="F223" s="153">
        <v>168</v>
      </c>
      <c r="J223" s="58"/>
      <c r="K223" s="58"/>
    </row>
    <row r="224" spans="1:11" s="9" customFormat="1" ht="30" customHeight="1" x14ac:dyDescent="0.2">
      <c r="A224" s="8" t="s">
        <v>151</v>
      </c>
      <c r="B224" s="117"/>
      <c r="C224" s="116">
        <f>SUM(F224:F224)</f>
        <v>78</v>
      </c>
      <c r="D224" s="87" t="e">
        <f t="shared" si="56"/>
        <v>#DIV/0!</v>
      </c>
      <c r="E224" s="109"/>
      <c r="F224" s="150">
        <v>78</v>
      </c>
      <c r="J224" s="58"/>
      <c r="K224" s="58"/>
    </row>
    <row r="225" spans="1:11" s="9" customFormat="1" ht="30" customHeight="1" x14ac:dyDescent="0.2">
      <c r="A225" s="8" t="s">
        <v>74</v>
      </c>
      <c r="B225" s="139"/>
      <c r="C225" s="84">
        <f t="shared" ref="B225:C225" si="59">C224/C223*10</f>
        <v>4.6428571428571432</v>
      </c>
      <c r="D225" s="87" t="e">
        <f t="shared" si="56"/>
        <v>#DIV/0!</v>
      </c>
      <c r="E225" s="84"/>
      <c r="F225" s="161">
        <v>4.5999999999999996</v>
      </c>
      <c r="J225" s="58"/>
      <c r="K225" s="58"/>
    </row>
    <row r="226" spans="1:11" s="9" customFormat="1" ht="30" customHeight="1" x14ac:dyDescent="0.2">
      <c r="A226" s="24" t="s">
        <v>176</v>
      </c>
      <c r="B226" s="118"/>
      <c r="C226" s="116">
        <f>SUM(F226:F226)</f>
        <v>45</v>
      </c>
      <c r="D226" s="87" t="e">
        <f t="shared" si="56"/>
        <v>#DIV/0!</v>
      </c>
      <c r="E226" s="109"/>
      <c r="F226" s="161">
        <v>45</v>
      </c>
      <c r="J226" s="58"/>
      <c r="K226" s="58"/>
    </row>
    <row r="227" spans="1:11" s="9" customFormat="1" ht="30" customHeight="1" x14ac:dyDescent="0.2">
      <c r="A227" s="8" t="s">
        <v>177</v>
      </c>
      <c r="B227" s="118"/>
      <c r="C227" s="116">
        <f>SUM(F227:F227)</f>
        <v>81</v>
      </c>
      <c r="D227" s="87" t="e">
        <f t="shared" si="56"/>
        <v>#DIV/0!</v>
      </c>
      <c r="E227" s="109"/>
      <c r="F227" s="161">
        <v>81</v>
      </c>
      <c r="J227" s="58"/>
      <c r="K227" s="58"/>
    </row>
    <row r="228" spans="1:11" s="9" customFormat="1" ht="30" customHeight="1" x14ac:dyDescent="0.2">
      <c r="A228" s="8" t="s">
        <v>74</v>
      </c>
      <c r="B228" s="139"/>
      <c r="C228" s="84">
        <f t="shared" ref="B228:C228" si="60">C227/C226*10</f>
        <v>18</v>
      </c>
      <c r="D228" s="87" t="e">
        <f t="shared" si="56"/>
        <v>#DIV/0!</v>
      </c>
      <c r="E228" s="84"/>
      <c r="F228" s="161">
        <f t="shared" ref="F228" si="61">F227/F226*10</f>
        <v>18</v>
      </c>
      <c r="J228" s="58"/>
      <c r="K228" s="58"/>
    </row>
    <row r="229" spans="1:11" s="9" customFormat="1" ht="30" customHeight="1" x14ac:dyDescent="0.2">
      <c r="A229" s="24" t="s">
        <v>146</v>
      </c>
      <c r="B229" s="117"/>
      <c r="C229" s="116">
        <f>SUM(F229:F229)</f>
        <v>0</v>
      </c>
      <c r="D229" s="87" t="e">
        <f t="shared" si="56"/>
        <v>#DIV/0!</v>
      </c>
      <c r="E229" s="109"/>
      <c r="F229" s="153"/>
      <c r="J229" s="58"/>
      <c r="K229" s="58"/>
    </row>
    <row r="230" spans="1:11" s="9" customFormat="1" ht="30" customHeight="1" x14ac:dyDescent="0.2">
      <c r="A230" s="8" t="s">
        <v>147</v>
      </c>
      <c r="B230" s="117"/>
      <c r="C230" s="116">
        <f>SUM(F230:F230)</f>
        <v>0</v>
      </c>
      <c r="D230" s="87" t="e">
        <f t="shared" si="56"/>
        <v>#DIV/0!</v>
      </c>
      <c r="E230" s="109"/>
      <c r="F230" s="160"/>
      <c r="J230" s="58"/>
      <c r="K230" s="58"/>
    </row>
    <row r="231" spans="1:11" s="9" customFormat="1" ht="30" customHeight="1" x14ac:dyDescent="0.2">
      <c r="A231" s="8" t="s">
        <v>74</v>
      </c>
      <c r="B231" s="140"/>
      <c r="C231" s="109" t="e">
        <f t="shared" ref="B231:C231" si="62">C230/C229*10</f>
        <v>#DIV/0!</v>
      </c>
      <c r="D231" s="87" t="e">
        <f t="shared" si="56"/>
        <v>#DIV/0!</v>
      </c>
      <c r="E231" s="109"/>
      <c r="F231" s="183" t="e">
        <f t="shared" ref="F231" si="63">F230/F229*10</f>
        <v>#DIV/0!</v>
      </c>
      <c r="J231" s="58"/>
      <c r="K231" s="58"/>
    </row>
    <row r="232" spans="1:11" s="9" customFormat="1" ht="30" customHeight="1" outlineLevel="1" x14ac:dyDescent="0.2">
      <c r="A232" s="24" t="s">
        <v>183</v>
      </c>
      <c r="B232" s="117"/>
      <c r="C232" s="116">
        <f>SUM(F232:F232)</f>
        <v>0</v>
      </c>
      <c r="D232" s="87" t="e">
        <f t="shared" si="56"/>
        <v>#DIV/0!</v>
      </c>
      <c r="E232" s="109"/>
      <c r="F232" s="153"/>
      <c r="J232" s="58"/>
      <c r="K232" s="58"/>
    </row>
    <row r="233" spans="1:11" s="9" customFormat="1" ht="30" customHeight="1" outlineLevel="1" x14ac:dyDescent="0.2">
      <c r="A233" s="8" t="s">
        <v>89</v>
      </c>
      <c r="B233" s="117"/>
      <c r="C233" s="116">
        <f>SUM(F233:F233)</f>
        <v>0</v>
      </c>
      <c r="D233" s="87" t="e">
        <f t="shared" si="56"/>
        <v>#DIV/0!</v>
      </c>
      <c r="E233" s="109"/>
      <c r="F233" s="153"/>
      <c r="J233" s="58"/>
      <c r="K233" s="58"/>
    </row>
    <row r="234" spans="1:11" s="9" customFormat="1" ht="30" customHeight="1" x14ac:dyDescent="0.2">
      <c r="A234" s="8" t="s">
        <v>74</v>
      </c>
      <c r="B234" s="123"/>
      <c r="C234" s="116" t="e">
        <f>SUM(E234:F234)</f>
        <v>#DIV/0!</v>
      </c>
      <c r="D234" s="87" t="e">
        <f t="shared" si="56"/>
        <v>#DIV/0!</v>
      </c>
      <c r="E234" s="83"/>
      <c r="F234" s="180" t="e">
        <f t="shared" ref="F234" si="64">F233/F232*10</f>
        <v>#DIV/0!</v>
      </c>
      <c r="J234" s="58"/>
      <c r="K234" s="58"/>
    </row>
    <row r="235" spans="1:11" s="9" customFormat="1" ht="30" customHeight="1" outlineLevel="1" x14ac:dyDescent="0.2">
      <c r="A235" s="24" t="s">
        <v>90</v>
      </c>
      <c r="B235" s="117"/>
      <c r="C235" s="116">
        <f>SUM(F235:F235)</f>
        <v>0</v>
      </c>
      <c r="D235" s="87" t="e">
        <f t="shared" si="56"/>
        <v>#DIV/0!</v>
      </c>
      <c r="E235" s="109"/>
      <c r="F235" s="153"/>
      <c r="J235" s="58"/>
      <c r="K235" s="58"/>
    </row>
    <row r="236" spans="1:11" s="9" customFormat="1" ht="30" customHeight="1" outlineLevel="1" x14ac:dyDescent="0.2">
      <c r="A236" s="8" t="s">
        <v>91</v>
      </c>
      <c r="B236" s="117"/>
      <c r="C236" s="116">
        <f>SUM(F236:F236)</f>
        <v>0</v>
      </c>
      <c r="D236" s="87" t="e">
        <f t="shared" si="56"/>
        <v>#DIV/0!</v>
      </c>
      <c r="E236" s="109"/>
      <c r="F236" s="153"/>
      <c r="J236" s="58"/>
      <c r="K236" s="58"/>
    </row>
    <row r="237" spans="1:11" s="9" customFormat="1" ht="30" customHeight="1" x14ac:dyDescent="0.2">
      <c r="A237" s="8" t="s">
        <v>74</v>
      </c>
      <c r="B237" s="138"/>
      <c r="C237" s="83" t="e">
        <f t="shared" ref="B237:D237" si="65">C236/C235*10</f>
        <v>#DIV/0!</v>
      </c>
      <c r="D237" s="83" t="e">
        <f t="shared" si="65"/>
        <v>#DIV/0!</v>
      </c>
      <c r="E237" s="83"/>
      <c r="F237" s="180" t="e">
        <f t="shared" ref="F237" si="66">F236/F235*10</f>
        <v>#DIV/0!</v>
      </c>
      <c r="J237" s="58"/>
      <c r="K237" s="58"/>
    </row>
    <row r="238" spans="1:11" s="9" customFormat="1" ht="30" customHeight="1" x14ac:dyDescent="0.2">
      <c r="A238" s="24" t="s">
        <v>92</v>
      </c>
      <c r="B238" s="116"/>
      <c r="C238" s="116">
        <f>SUM(F238:F238)</f>
        <v>35</v>
      </c>
      <c r="D238" s="87" t="e">
        <f t="shared" si="56"/>
        <v>#DIV/0!</v>
      </c>
      <c r="E238" s="109"/>
      <c r="F238" s="153">
        <v>35</v>
      </c>
      <c r="J238" s="58"/>
      <c r="K238" s="58"/>
    </row>
    <row r="239" spans="1:11" s="9" customFormat="1" ht="30" customHeight="1" x14ac:dyDescent="0.2">
      <c r="A239" s="24" t="s">
        <v>93</v>
      </c>
      <c r="B239" s="116"/>
      <c r="C239" s="116">
        <f>SUM(F239:F239)</f>
        <v>0</v>
      </c>
      <c r="D239" s="87" t="e">
        <f t="shared" si="56"/>
        <v>#DIV/0!</v>
      </c>
      <c r="E239" s="109"/>
      <c r="F239" s="153"/>
      <c r="J239" s="58"/>
      <c r="K239" s="58"/>
    </row>
    <row r="240" spans="1:11" s="9" customFormat="1" ht="30" customHeight="1" x14ac:dyDescent="0.2">
      <c r="A240" s="24" t="s">
        <v>171</v>
      </c>
      <c r="B240" s="116"/>
      <c r="C240" s="116">
        <f>SUM(F240:F240)</f>
        <v>0</v>
      </c>
      <c r="D240" s="87" t="e">
        <f t="shared" si="56"/>
        <v>#DIV/0!</v>
      </c>
      <c r="E240" s="109"/>
      <c r="F240" s="153"/>
      <c r="J240" s="58"/>
      <c r="K240" s="58"/>
    </row>
    <row r="241" spans="1:11" s="9" customFormat="1" ht="30" customHeight="1" x14ac:dyDescent="0.2">
      <c r="A241" s="8" t="s">
        <v>172</v>
      </c>
      <c r="B241" s="116"/>
      <c r="C241" s="116">
        <f>SUM(F241:F241)</f>
        <v>0</v>
      </c>
      <c r="D241" s="87" t="e">
        <f t="shared" si="56"/>
        <v>#DIV/0!</v>
      </c>
      <c r="E241" s="109"/>
      <c r="F241" s="153"/>
      <c r="J241" s="58"/>
      <c r="K241" s="58"/>
    </row>
    <row r="242" spans="1:11" s="9" customFormat="1" ht="27.75" customHeight="1" x14ac:dyDescent="0.2">
      <c r="A242" s="8" t="s">
        <v>173</v>
      </c>
      <c r="B242" s="133"/>
      <c r="C242" s="116" t="e">
        <f>SUM(E242:F242)</f>
        <v>#DIV/0!</v>
      </c>
      <c r="D242" s="87" t="e">
        <f t="shared" si="56"/>
        <v>#DIV/0!</v>
      </c>
      <c r="E242" s="77"/>
      <c r="F242" s="184" t="e">
        <f t="shared" ref="F242" si="67">F241/F240*10</f>
        <v>#DIV/0!</v>
      </c>
      <c r="J242" s="58"/>
      <c r="K242" s="58"/>
    </row>
    <row r="243" spans="1:11" s="9" customFormat="1" ht="27.75" customHeight="1" x14ac:dyDescent="0.2">
      <c r="A243" s="19" t="s">
        <v>204</v>
      </c>
      <c r="B243" s="133"/>
      <c r="C243" s="116">
        <f>SUM(F243:F243)</f>
        <v>0</v>
      </c>
      <c r="D243" s="87" t="e">
        <f t="shared" si="56"/>
        <v>#DIV/0!</v>
      </c>
      <c r="E243" s="109"/>
      <c r="F243" s="184"/>
      <c r="J243" s="58"/>
      <c r="K243" s="58"/>
    </row>
    <row r="244" spans="1:11" s="9" customFormat="1" ht="27.75" customHeight="1" x14ac:dyDescent="0.2">
      <c r="A244" s="8" t="s">
        <v>205</v>
      </c>
      <c r="B244" s="133"/>
      <c r="C244" s="116">
        <f>SUM(F244:F244)</f>
        <v>0</v>
      </c>
      <c r="D244" s="87" t="e">
        <f t="shared" si="56"/>
        <v>#DIV/0!</v>
      </c>
      <c r="E244" s="109"/>
      <c r="F244" s="184"/>
      <c r="J244" s="58"/>
      <c r="K244" s="58"/>
    </row>
    <row r="245" spans="1:11" s="9" customFormat="1" ht="27.75" customHeight="1" x14ac:dyDescent="0.2">
      <c r="A245" s="8" t="s">
        <v>74</v>
      </c>
      <c r="B245" s="133"/>
      <c r="C245" s="84" t="e">
        <f t="shared" ref="C245:F245" si="68">C244/C243*10</f>
        <v>#DIV/0!</v>
      </c>
      <c r="D245" s="84" t="e">
        <f t="shared" si="68"/>
        <v>#DIV/0!</v>
      </c>
      <c r="E245" s="84"/>
      <c r="F245" s="161" t="e">
        <f t="shared" si="68"/>
        <v>#DIV/0!</v>
      </c>
      <c r="J245" s="58"/>
      <c r="K245" s="58"/>
    </row>
    <row r="246" spans="1:11" s="9" customFormat="1" ht="30" hidden="1" customHeight="1" x14ac:dyDescent="0.2">
      <c r="A246" s="24" t="s">
        <v>165</v>
      </c>
      <c r="B246" s="116"/>
      <c r="C246" s="116">
        <f>SUM(F246:F246)</f>
        <v>0</v>
      </c>
      <c r="D246" s="87" t="e">
        <f t="shared" ref="D246:D251" si="69">C246/B246</f>
        <v>#DIV/0!</v>
      </c>
      <c r="E246" s="109"/>
      <c r="F246" s="153"/>
      <c r="J246" s="58"/>
      <c r="K246" s="58"/>
    </row>
    <row r="247" spans="1:11" s="9" customFormat="1" ht="30" customHeight="1" x14ac:dyDescent="0.2">
      <c r="A247" s="24" t="s">
        <v>167</v>
      </c>
      <c r="B247" s="125"/>
      <c r="C247" s="116">
        <f>SUM(F247:F247)</f>
        <v>0</v>
      </c>
      <c r="D247" s="87" t="e">
        <f t="shared" si="69"/>
        <v>#DIV/0!</v>
      </c>
      <c r="E247" s="109"/>
      <c r="F247" s="153"/>
      <c r="J247" s="58"/>
      <c r="K247" s="58"/>
    </row>
    <row r="248" spans="1:11" s="9" customFormat="1" ht="30" hidden="1" customHeight="1" x14ac:dyDescent="0.2">
      <c r="A248" s="19" t="s">
        <v>166</v>
      </c>
      <c r="B248" s="125"/>
      <c r="C248" s="116">
        <f>SUM(F248:F248)</f>
        <v>0</v>
      </c>
      <c r="D248" s="87" t="e">
        <f t="shared" si="69"/>
        <v>#DIV/0!</v>
      </c>
      <c r="E248" s="109"/>
      <c r="F248" s="153"/>
      <c r="J248" s="58"/>
      <c r="K248" s="58"/>
    </row>
    <row r="249" spans="1:11" s="9" customFormat="1" ht="30" customHeight="1" x14ac:dyDescent="0.2">
      <c r="A249" s="8" t="s">
        <v>169</v>
      </c>
      <c r="B249" s="125"/>
      <c r="C249" s="116">
        <f>SUM(F249:F249)</f>
        <v>0</v>
      </c>
      <c r="D249" s="87" t="e">
        <f t="shared" si="69"/>
        <v>#DIV/0!</v>
      </c>
      <c r="E249" s="109"/>
      <c r="F249" s="153"/>
      <c r="J249" s="58"/>
      <c r="K249" s="58"/>
    </row>
    <row r="250" spans="1:11" s="9" customFormat="1" ht="30" hidden="1" customHeight="1" x14ac:dyDescent="0.2">
      <c r="A250" s="10" t="s">
        <v>74</v>
      </c>
      <c r="B250" s="127"/>
      <c r="C250" s="127" t="e">
        <f>C248/C246*10</f>
        <v>#DIV/0!</v>
      </c>
      <c r="D250" s="87" t="e">
        <f t="shared" si="69"/>
        <v>#DIV/0!</v>
      </c>
      <c r="E250" s="77"/>
      <c r="F250" s="184"/>
      <c r="J250" s="58"/>
      <c r="K250" s="58"/>
    </row>
    <row r="251" spans="1:11" s="9" customFormat="1" ht="30" customHeight="1" x14ac:dyDescent="0.2">
      <c r="A251" s="10" t="s">
        <v>168</v>
      </c>
      <c r="B251" s="116"/>
      <c r="C251" s="128" t="e">
        <f t="shared" ref="C251:F251" si="70">C249/C247*10</f>
        <v>#DIV/0!</v>
      </c>
      <c r="D251" s="87" t="e">
        <f t="shared" si="69"/>
        <v>#DIV/0!</v>
      </c>
      <c r="E251" s="85"/>
      <c r="F251" s="185" t="e">
        <f t="shared" si="70"/>
        <v>#DIV/0!</v>
      </c>
      <c r="J251" s="58"/>
      <c r="K251" s="58"/>
    </row>
    <row r="252" spans="1:11" s="9" customFormat="1" ht="30" customHeight="1" x14ac:dyDescent="0.2">
      <c r="A252" s="24" t="s">
        <v>174</v>
      </c>
      <c r="B252" s="125"/>
      <c r="C252" s="116">
        <f>SUM(F252:F252)</f>
        <v>0</v>
      </c>
      <c r="D252" s="87" t="e">
        <f>C252/B252</f>
        <v>#DIV/0!</v>
      </c>
      <c r="E252" s="109"/>
      <c r="F252" s="185"/>
      <c r="J252" s="58"/>
      <c r="K252" s="58"/>
    </row>
    <row r="253" spans="1:11" s="9" customFormat="1" ht="30" customHeight="1" x14ac:dyDescent="0.2">
      <c r="A253" s="8" t="s">
        <v>175</v>
      </c>
      <c r="B253" s="125"/>
      <c r="C253" s="116">
        <f>SUM(F253:F253)</f>
        <v>0</v>
      </c>
      <c r="D253" s="87" t="e">
        <f>C253/B253</f>
        <v>#DIV/0!</v>
      </c>
      <c r="E253" s="109"/>
      <c r="F253" s="185"/>
      <c r="J253" s="58"/>
      <c r="K253" s="58"/>
    </row>
    <row r="254" spans="1:11" s="9" customFormat="1" ht="30" customHeight="1" x14ac:dyDescent="0.2">
      <c r="A254" s="8" t="s">
        <v>74</v>
      </c>
      <c r="B254" s="118"/>
      <c r="C254" s="116">
        <f>SUM(F254:F254)</f>
        <v>0</v>
      </c>
      <c r="D254" s="87" t="e">
        <f>C254/B254</f>
        <v>#DIV/0!</v>
      </c>
      <c r="E254" s="109"/>
      <c r="F254" s="185" t="s">
        <v>0</v>
      </c>
      <c r="J254" s="58"/>
      <c r="K254" s="58"/>
    </row>
    <row r="255" spans="1:11" s="23" customFormat="1" ht="30" customHeight="1" x14ac:dyDescent="0.2">
      <c r="A255" s="19" t="s">
        <v>94</v>
      </c>
      <c r="B255" s="116"/>
      <c r="C255" s="116">
        <f>SUM(F255:F255)</f>
        <v>1335</v>
      </c>
      <c r="D255" s="87" t="e">
        <f>C255/B255</f>
        <v>#DIV/0!</v>
      </c>
      <c r="E255" s="109"/>
      <c r="F255" s="149">
        <v>1335</v>
      </c>
      <c r="J255" s="61"/>
      <c r="K255" s="61"/>
    </row>
    <row r="256" spans="1:11" s="23" customFormat="1" ht="30" hidden="1" customHeight="1" x14ac:dyDescent="0.2">
      <c r="A256" s="10" t="s">
        <v>95</v>
      </c>
      <c r="B256" s="48"/>
      <c r="C256" s="48">
        <f t="shared" ref="B256:C256" si="71">C255/C258</f>
        <v>0.70337197049525813</v>
      </c>
      <c r="D256" s="87" t="e">
        <f>C256/B256</f>
        <v>#DIV/0!</v>
      </c>
      <c r="E256" s="48"/>
      <c r="F256" s="151">
        <f t="shared" ref="F256" si="72">F255/F258</f>
        <v>0.70337197049525813</v>
      </c>
      <c r="J256" s="61"/>
      <c r="K256" s="61"/>
    </row>
    <row r="257" spans="1:11" s="9" customFormat="1" ht="30" hidden="1" customHeight="1" x14ac:dyDescent="0.2">
      <c r="A257" s="19" t="s">
        <v>96</v>
      </c>
      <c r="B257" s="116"/>
      <c r="C257" s="16">
        <f>SUM(F257:F257)</f>
        <v>0</v>
      </c>
      <c r="D257" s="87" t="e">
        <f>C257/B257</f>
        <v>#DIV/0!</v>
      </c>
      <c r="E257" s="109"/>
      <c r="F257" s="143"/>
      <c r="J257" s="58"/>
      <c r="K257" s="58"/>
    </row>
    <row r="258" spans="1:11" s="9" customFormat="1" ht="30" customHeight="1" outlineLevel="1" x14ac:dyDescent="0.2">
      <c r="A258" s="19" t="s">
        <v>97</v>
      </c>
      <c r="B258" s="16"/>
      <c r="C258" s="16">
        <f>SUM(F258:F258)</f>
        <v>1898</v>
      </c>
      <c r="D258" s="87" t="e">
        <f>C258/B258</f>
        <v>#DIV/0!</v>
      </c>
      <c r="E258" s="109"/>
      <c r="F258" s="143">
        <v>1898</v>
      </c>
      <c r="J258" s="58"/>
      <c r="K258" s="58"/>
    </row>
    <row r="259" spans="1:11" s="9" customFormat="1" ht="30" customHeight="1" outlineLevel="1" x14ac:dyDescent="0.2">
      <c r="A259" s="19" t="s">
        <v>98</v>
      </c>
      <c r="B259" s="116"/>
      <c r="C259" s="116">
        <f>SUM(F259:F259)</f>
        <v>1311.4</v>
      </c>
      <c r="D259" s="87" t="e">
        <f>C259/B259</f>
        <v>#DIV/0!</v>
      </c>
      <c r="E259" s="109"/>
      <c r="F259" s="190">
        <f>F261+F262+F263+F264</f>
        <v>1311.4</v>
      </c>
      <c r="J259" s="58"/>
      <c r="K259" s="58"/>
    </row>
    <row r="260" spans="1:11" s="9" customFormat="1" ht="30" customHeight="1" x14ac:dyDescent="0.2">
      <c r="A260" s="10" t="s">
        <v>32</v>
      </c>
      <c r="B260" s="130"/>
      <c r="C260" s="116">
        <f>SUM(F260:F260)</f>
        <v>0.69093782929399372</v>
      </c>
      <c r="D260" s="87" t="e">
        <f>C260/B260</f>
        <v>#DIV/0!</v>
      </c>
      <c r="E260" s="109"/>
      <c r="F260" s="148">
        <f t="shared" ref="F260" si="73">F259/F258</f>
        <v>0.69093782929399372</v>
      </c>
      <c r="J260" s="58"/>
      <c r="K260" s="58"/>
    </row>
    <row r="261" spans="1:11" s="9" customFormat="1" ht="30" customHeight="1" x14ac:dyDescent="0.2">
      <c r="A261" s="8" t="s">
        <v>99</v>
      </c>
      <c r="B261" s="117"/>
      <c r="C261" s="116">
        <f>SUM(F261:F261)</f>
        <v>1155.5</v>
      </c>
      <c r="D261" s="87" t="e">
        <f>C261/B261</f>
        <v>#DIV/0!</v>
      </c>
      <c r="E261" s="109"/>
      <c r="F261" s="190">
        <v>1155.5</v>
      </c>
      <c r="J261" s="58"/>
      <c r="K261" s="58"/>
    </row>
    <row r="262" spans="1:11" s="9" customFormat="1" ht="30" customHeight="1" x14ac:dyDescent="0.2">
      <c r="A262" s="8" t="s">
        <v>100</v>
      </c>
      <c r="B262" s="117"/>
      <c r="C262" s="116">
        <f>SUM(F262:F262)</f>
        <v>77.2</v>
      </c>
      <c r="D262" s="87" t="e">
        <f>C262/B262</f>
        <v>#DIV/0!</v>
      </c>
      <c r="E262" s="109"/>
      <c r="F262" s="149">
        <v>77.2</v>
      </c>
      <c r="J262" s="58"/>
      <c r="K262" s="58"/>
    </row>
    <row r="263" spans="1:11" s="9" customFormat="1" ht="30" customHeight="1" x14ac:dyDescent="0.2">
      <c r="A263" s="8" t="s">
        <v>232</v>
      </c>
      <c r="B263" s="116"/>
      <c r="C263" s="116"/>
      <c r="D263" s="87"/>
      <c r="E263" s="109"/>
      <c r="F263" s="149">
        <v>31</v>
      </c>
      <c r="J263" s="58"/>
      <c r="K263" s="58"/>
    </row>
    <row r="264" spans="1:11" s="9" customFormat="1" ht="30" customHeight="1" x14ac:dyDescent="0.2">
      <c r="A264" s="8" t="s">
        <v>231</v>
      </c>
      <c r="B264" s="116"/>
      <c r="C264" s="116"/>
      <c r="D264" s="87"/>
      <c r="E264" s="109"/>
      <c r="F264" s="190">
        <v>47.7</v>
      </c>
      <c r="J264" s="58"/>
      <c r="K264" s="58"/>
    </row>
    <row r="265" spans="1:11" s="9" customFormat="1" ht="30" customHeight="1" x14ac:dyDescent="0.2">
      <c r="A265" s="19" t="s">
        <v>121</v>
      </c>
      <c r="B265" s="116"/>
      <c r="C265" s="116">
        <f>SUM(F265:F265)</f>
        <v>0</v>
      </c>
      <c r="D265" s="87" t="e">
        <f>C265/B265</f>
        <v>#DIV/0!</v>
      </c>
      <c r="E265" s="109"/>
      <c r="F265" s="186"/>
      <c r="J265" s="58"/>
      <c r="K265" s="58"/>
    </row>
    <row r="266" spans="1:11" s="23" customFormat="1" ht="45" hidden="1" outlineLevel="1" x14ac:dyDescent="0.2">
      <c r="A266" s="8" t="s">
        <v>164</v>
      </c>
      <c r="B266" s="117"/>
      <c r="C266" s="116">
        <f>SUM(F266:F266)</f>
        <v>3239</v>
      </c>
      <c r="D266" s="87" t="e">
        <f>C266/B266</f>
        <v>#DIV/0!</v>
      </c>
      <c r="E266" s="109"/>
      <c r="F266" s="154">
        <v>3239</v>
      </c>
      <c r="J266" s="61"/>
      <c r="K266" s="61"/>
    </row>
    <row r="267" spans="1:11" s="26" customFormat="1" ht="30" customHeight="1" outlineLevel="1" x14ac:dyDescent="0.2">
      <c r="A267" s="19" t="s">
        <v>191</v>
      </c>
      <c r="B267" s="117"/>
      <c r="C267" s="116">
        <f>SUM(F267:F267)</f>
        <v>2719</v>
      </c>
      <c r="D267" s="87" t="e">
        <f>C267/B267</f>
        <v>#DIV/0!</v>
      </c>
      <c r="E267" s="109"/>
      <c r="F267" s="153">
        <v>2719</v>
      </c>
      <c r="J267" s="62"/>
      <c r="K267" s="62"/>
    </row>
    <row r="268" spans="1:11" s="23" customFormat="1" ht="30" hidden="1" customHeight="1" x14ac:dyDescent="0.2">
      <c r="A268" s="8" t="s">
        <v>101</v>
      </c>
      <c r="B268" s="126"/>
      <c r="C268" s="116">
        <f>SUM(F268:F268)</f>
        <v>0</v>
      </c>
      <c r="D268" s="87" t="e">
        <f>C268/B268</f>
        <v>#DIV/0!</v>
      </c>
      <c r="E268" s="109"/>
      <c r="F268" s="187" t="s">
        <v>21</v>
      </c>
      <c r="J268" s="61"/>
      <c r="K268" s="61"/>
    </row>
    <row r="269" spans="1:11" s="23" customFormat="1" ht="30" hidden="1" customHeight="1" outlineLevel="1" x14ac:dyDescent="0.2">
      <c r="A269" s="8" t="s">
        <v>102</v>
      </c>
      <c r="B269" s="117"/>
      <c r="C269" s="116">
        <f>SUM(F269:F269)</f>
        <v>0</v>
      </c>
      <c r="D269" s="87" t="e">
        <f>C269/B269</f>
        <v>#DIV/0!</v>
      </c>
      <c r="E269" s="109"/>
      <c r="F269" s="188"/>
      <c r="J269" s="61"/>
      <c r="K269" s="61"/>
    </row>
    <row r="270" spans="1:11" s="26" customFormat="1" ht="30" customHeight="1" outlineLevel="1" x14ac:dyDescent="0.2">
      <c r="A270" s="19" t="s">
        <v>103</v>
      </c>
      <c r="B270" s="116"/>
      <c r="C270" s="116">
        <f>SUM(F270:F270)</f>
        <v>848</v>
      </c>
      <c r="D270" s="87" t="e">
        <f>C270/B270</f>
        <v>#DIV/0!</v>
      </c>
      <c r="E270" s="109"/>
      <c r="F270" s="153">
        <v>848</v>
      </c>
      <c r="J270" s="62"/>
      <c r="K270" s="62"/>
    </row>
    <row r="271" spans="1:11" s="23" customFormat="1" ht="30" hidden="1" customHeight="1" x14ac:dyDescent="0.2">
      <c r="A271" s="8" t="s">
        <v>104</v>
      </c>
      <c r="B271" s="122"/>
      <c r="C271" s="116">
        <f>SUM(F271:F271)</f>
        <v>0</v>
      </c>
      <c r="D271" s="87" t="e">
        <f>C271/B271</f>
        <v>#DIV/0!</v>
      </c>
      <c r="E271" s="109"/>
      <c r="F271" s="148"/>
      <c r="J271" s="61"/>
      <c r="K271" s="61"/>
    </row>
    <row r="272" spans="1:11" s="23" customFormat="1" ht="30" customHeight="1" x14ac:dyDescent="0.2">
      <c r="A272" s="10" t="s">
        <v>105</v>
      </c>
      <c r="B272" s="116"/>
      <c r="C272" s="116"/>
      <c r="D272" s="87"/>
      <c r="E272" s="111"/>
      <c r="F272" s="153"/>
      <c r="J272" s="61"/>
      <c r="K272" s="61"/>
    </row>
    <row r="273" spans="1:16" s="26" customFormat="1" ht="30" customHeight="1" outlineLevel="1" x14ac:dyDescent="0.2">
      <c r="A273" s="24" t="s">
        <v>106</v>
      </c>
      <c r="B273" s="116"/>
      <c r="C273" s="116">
        <f>SUM(F273:F273)</f>
        <v>3368</v>
      </c>
      <c r="D273" s="87" t="e">
        <f>C273/B273</f>
        <v>#DIV/0!</v>
      </c>
      <c r="E273" s="111"/>
      <c r="F273" s="150">
        <v>3368</v>
      </c>
      <c r="J273" s="62"/>
      <c r="K273" s="62"/>
    </row>
    <row r="274" spans="1:16" s="23" customFormat="1" ht="30" hidden="1" customHeight="1" outlineLevel="1" x14ac:dyDescent="0.2">
      <c r="A274" s="10" t="s">
        <v>107</v>
      </c>
      <c r="B274" s="116"/>
      <c r="C274" s="116">
        <f>SUM(F274:F274)</f>
        <v>4366.3360000000002</v>
      </c>
      <c r="D274" s="87" t="e">
        <f>C274/B274</f>
        <v>#DIV/0!</v>
      </c>
      <c r="E274" s="111"/>
      <c r="F274" s="154">
        <v>4366.3360000000002</v>
      </c>
      <c r="J274" s="61"/>
      <c r="K274" s="61"/>
      <c r="P274" s="23" t="s">
        <v>0</v>
      </c>
    </row>
    <row r="275" spans="1:16" s="23" customFormat="1" ht="30" hidden="1" customHeight="1" outlineLevel="1" x14ac:dyDescent="0.2">
      <c r="A275" s="10" t="s">
        <v>108</v>
      </c>
      <c r="B275" s="116"/>
      <c r="C275" s="116">
        <f>C273*0.45</f>
        <v>1515.6000000000001</v>
      </c>
      <c r="D275" s="87" t="e">
        <f>C275/B275</f>
        <v>#DIV/0!</v>
      </c>
      <c r="E275" s="111"/>
      <c r="F275" s="150">
        <f t="shared" ref="F275" si="74">F273*0.45</f>
        <v>1515.6000000000001</v>
      </c>
      <c r="G275" s="27"/>
      <c r="J275" s="61"/>
      <c r="K275" s="61"/>
    </row>
    <row r="276" spans="1:16" s="23" customFormat="1" ht="30" hidden="1" customHeight="1" x14ac:dyDescent="0.2">
      <c r="A276" s="10" t="s">
        <v>109</v>
      </c>
      <c r="B276" s="126"/>
      <c r="C276" s="126">
        <f>C273/C274</f>
        <v>0.77135612101313311</v>
      </c>
      <c r="D276" s="87" t="e">
        <f>C276/B276</f>
        <v>#DIV/0!</v>
      </c>
      <c r="E276" s="111"/>
      <c r="F276" s="187">
        <f t="shared" ref="F276" si="75">F273/F274</f>
        <v>0.77135612101313311</v>
      </c>
      <c r="J276" s="61"/>
      <c r="K276" s="61"/>
    </row>
    <row r="277" spans="1:16" s="26" customFormat="1" ht="30" customHeight="1" outlineLevel="1" x14ac:dyDescent="0.2">
      <c r="A277" s="24" t="s">
        <v>110</v>
      </c>
      <c r="B277" s="116"/>
      <c r="C277" s="117">
        <f>SUM(F277:F277)</f>
        <v>15550</v>
      </c>
      <c r="D277" s="87" t="e">
        <f>C277/B277</f>
        <v>#DIV/0!</v>
      </c>
      <c r="E277" s="111"/>
      <c r="F277" s="150">
        <v>15550</v>
      </c>
      <c r="J277" s="62"/>
      <c r="K277" s="62"/>
    </row>
    <row r="278" spans="1:16" s="23" customFormat="1" ht="27.75" hidden="1" customHeight="1" outlineLevel="1" x14ac:dyDescent="0.2">
      <c r="A278" s="10" t="s">
        <v>107</v>
      </c>
      <c r="B278" s="116"/>
      <c r="C278" s="117">
        <f>SUM(F278:F278)</f>
        <v>15009.280000000002</v>
      </c>
      <c r="D278" s="87" t="e">
        <f>C278/B278</f>
        <v>#DIV/0!</v>
      </c>
      <c r="E278" s="111"/>
      <c r="F278" s="154">
        <v>15009.280000000002</v>
      </c>
      <c r="J278" s="61"/>
      <c r="K278" s="61"/>
    </row>
    <row r="279" spans="1:16" s="23" customFormat="1" ht="27" hidden="1" customHeight="1" outlineLevel="1" x14ac:dyDescent="0.2">
      <c r="A279" s="10" t="s">
        <v>108</v>
      </c>
      <c r="B279" s="117"/>
      <c r="C279" s="117">
        <f>C277*0.3</f>
        <v>4665</v>
      </c>
      <c r="D279" s="87" t="e">
        <f>C279/B279</f>
        <v>#DIV/0!</v>
      </c>
      <c r="E279" s="111"/>
      <c r="F279" s="150">
        <f t="shared" ref="F279" si="76">F277*0.3</f>
        <v>4665</v>
      </c>
      <c r="J279" s="61"/>
      <c r="K279" s="61"/>
    </row>
    <row r="280" spans="1:16" s="26" customFormat="1" ht="30" hidden="1" customHeight="1" x14ac:dyDescent="0.2">
      <c r="A280" s="10" t="s">
        <v>109</v>
      </c>
      <c r="B280" s="119"/>
      <c r="C280" s="119">
        <f>C277/C278</f>
        <v>1.0360257120927852</v>
      </c>
      <c r="D280" s="87" t="e">
        <f>C280/B280</f>
        <v>#DIV/0!</v>
      </c>
      <c r="E280" s="111"/>
      <c r="F280" s="151">
        <f t="shared" ref="F280" si="77">F277/F278</f>
        <v>1.0360257120927852</v>
      </c>
      <c r="J280" s="62"/>
      <c r="K280" s="62"/>
    </row>
    <row r="281" spans="1:16" s="26" customFormat="1" ht="32.25" customHeight="1" outlineLevel="1" x14ac:dyDescent="0.2">
      <c r="A281" s="24" t="s">
        <v>111</v>
      </c>
      <c r="B281" s="116"/>
      <c r="C281" s="117">
        <f>SUM(F281:F281)</f>
        <v>1700</v>
      </c>
      <c r="D281" s="87" t="e">
        <f>C281/B281</f>
        <v>#DIV/0!</v>
      </c>
      <c r="E281" s="111"/>
      <c r="F281" s="189">
        <v>1700</v>
      </c>
      <c r="J281" s="62"/>
      <c r="K281" s="62"/>
    </row>
    <row r="282" spans="1:16" s="23" customFormat="1" ht="30" hidden="1" customHeight="1" outlineLevel="1" x14ac:dyDescent="0.2">
      <c r="A282" s="10" t="s">
        <v>107</v>
      </c>
      <c r="B282" s="116"/>
      <c r="C282" s="117">
        <f>SUM(F282:F282)</f>
        <v>9551.36</v>
      </c>
      <c r="D282" s="90" t="e">
        <f>C282/B282</f>
        <v>#DIV/0!</v>
      </c>
      <c r="E282" s="111"/>
      <c r="F282" s="154">
        <v>9551.36</v>
      </c>
      <c r="J282" s="61"/>
      <c r="K282" s="61"/>
    </row>
    <row r="283" spans="1:16" s="23" customFormat="1" ht="30" hidden="1" customHeight="1" outlineLevel="1" x14ac:dyDescent="0.2">
      <c r="A283" s="10" t="s">
        <v>112</v>
      </c>
      <c r="B283" s="117"/>
      <c r="C283" s="117">
        <f>C281*0.19</f>
        <v>323</v>
      </c>
      <c r="D283" s="90" t="e">
        <f>C283/B283</f>
        <v>#DIV/0!</v>
      </c>
      <c r="E283" s="111"/>
      <c r="F283" s="150">
        <f t="shared" ref="F283" si="78">F281*0.19</f>
        <v>323</v>
      </c>
      <c r="J283" s="61"/>
      <c r="K283" s="61"/>
    </row>
    <row r="284" spans="1:16" s="26" customFormat="1" ht="30" hidden="1" customHeight="1" x14ac:dyDescent="0.2">
      <c r="A284" s="10" t="s">
        <v>113</v>
      </c>
      <c r="B284" s="119"/>
      <c r="C284" s="119">
        <f>C281/C282</f>
        <v>0.1779851246314661</v>
      </c>
      <c r="D284" s="90" t="e">
        <f>C284/B284</f>
        <v>#DIV/0!</v>
      </c>
      <c r="E284" s="111"/>
      <c r="F284" s="151">
        <f t="shared" ref="F284" si="79">F281/F282</f>
        <v>0.1779851246314661</v>
      </c>
      <c r="J284" s="62"/>
      <c r="K284" s="62"/>
    </row>
    <row r="285" spans="1:16" s="23" customFormat="1" ht="30" hidden="1" customHeight="1" x14ac:dyDescent="0.2">
      <c r="A285" s="24" t="s">
        <v>114</v>
      </c>
      <c r="B285" s="117"/>
      <c r="C285" s="117">
        <f>SUM(F285:F285)</f>
        <v>0</v>
      </c>
      <c r="D285" s="90" t="e">
        <f>C285/B285</f>
        <v>#DIV/0!</v>
      </c>
      <c r="E285" s="111"/>
      <c r="F285" s="153"/>
      <c r="J285" s="61"/>
      <c r="K285" s="61"/>
    </row>
    <row r="286" spans="1:16" s="23" customFormat="1" ht="30" hidden="1" customHeight="1" x14ac:dyDescent="0.2">
      <c r="A286" s="10" t="s">
        <v>112</v>
      </c>
      <c r="B286" s="117"/>
      <c r="C286" s="117">
        <f>C285*0.7</f>
        <v>0</v>
      </c>
      <c r="D286" s="90" t="e">
        <f>C286/B286</f>
        <v>#DIV/0!</v>
      </c>
      <c r="E286" s="111"/>
      <c r="F286" s="150"/>
      <c r="J286" s="61"/>
      <c r="K286" s="61"/>
    </row>
    <row r="287" spans="1:16" s="23" customFormat="1" ht="47.25" hidden="1" customHeight="1" x14ac:dyDescent="0.2">
      <c r="A287" s="19" t="s">
        <v>115</v>
      </c>
      <c r="B287" s="117"/>
      <c r="C287" s="117">
        <f>SUM(F287:F287)</f>
        <v>0</v>
      </c>
      <c r="D287" s="90" t="e">
        <f>C287/B287</f>
        <v>#DIV/0!</v>
      </c>
      <c r="E287" s="111"/>
      <c r="F287" s="188"/>
      <c r="J287" s="61"/>
      <c r="K287" s="61"/>
    </row>
    <row r="288" spans="1:16" s="23" customFormat="1" ht="30" hidden="1" customHeight="1" x14ac:dyDescent="0.2">
      <c r="A288" s="10" t="s">
        <v>112</v>
      </c>
      <c r="B288" s="117"/>
      <c r="C288" s="117">
        <f>C287*0.2</f>
        <v>0</v>
      </c>
      <c r="D288" s="90" t="e">
        <f>C288/B288</f>
        <v>#DIV/0!</v>
      </c>
      <c r="E288" s="111"/>
      <c r="F288" s="150"/>
      <c r="J288" s="61"/>
      <c r="K288" s="61"/>
    </row>
    <row r="289" spans="1:31" s="23" customFormat="1" ht="30" hidden="1" customHeight="1" x14ac:dyDescent="0.2">
      <c r="A289" s="19" t="s">
        <v>131</v>
      </c>
      <c r="B289" s="117"/>
      <c r="C289" s="117">
        <f>SUM(F289:F289)</f>
        <v>0</v>
      </c>
      <c r="D289" s="90" t="e">
        <f>C289/B289</f>
        <v>#DIV/0!</v>
      </c>
      <c r="E289" s="111"/>
      <c r="F289" s="188"/>
      <c r="J289" s="61"/>
      <c r="K289" s="61"/>
    </row>
    <row r="290" spans="1:31" s="23" customFormat="1" ht="30" customHeight="1" x14ac:dyDescent="0.2">
      <c r="A290" s="19" t="s">
        <v>116</v>
      </c>
      <c r="B290" s="117"/>
      <c r="C290" s="117">
        <f>C288+C286+C283+C279+C275</f>
        <v>6503.6</v>
      </c>
      <c r="D290" s="90" t="e">
        <f>C290/B290</f>
        <v>#DIV/0!</v>
      </c>
      <c r="E290" s="111"/>
      <c r="F290" s="150">
        <f t="shared" ref="F290" si="80">F288+F286+F283+F279+F275</f>
        <v>6503.6</v>
      </c>
      <c r="G290" s="76"/>
      <c r="J290" s="61"/>
      <c r="K290" s="61"/>
    </row>
    <row r="291" spans="1:31" s="23" customFormat="1" ht="45" x14ac:dyDescent="0.2">
      <c r="A291" s="10" t="s">
        <v>136</v>
      </c>
      <c r="B291" s="117"/>
      <c r="C291" s="117">
        <f>SUM(F291:F291)</f>
        <v>3148.8</v>
      </c>
      <c r="D291" s="90" t="e">
        <f>C291/B291</f>
        <v>#DIV/0!</v>
      </c>
      <c r="E291" s="111"/>
      <c r="F291" s="150">
        <v>3148.8</v>
      </c>
      <c r="J291" s="61"/>
      <c r="K291" s="61"/>
    </row>
    <row r="292" spans="1:31" s="23" customFormat="1" ht="26.25" x14ac:dyDescent="0.2">
      <c r="A292" s="24" t="s">
        <v>130</v>
      </c>
      <c r="B292" s="118"/>
      <c r="C292" s="118">
        <f>C290/C291*10</f>
        <v>20.654217479674799</v>
      </c>
      <c r="D292" s="90" t="e">
        <f>C292/B292</f>
        <v>#DIV/0!</v>
      </c>
      <c r="E292" s="111"/>
      <c r="F292" s="161">
        <f t="shared" ref="F292" si="81">F290/F291*10</f>
        <v>20.654217479674799</v>
      </c>
      <c r="G292" s="84"/>
      <c r="J292" s="61"/>
      <c r="K292" s="61"/>
    </row>
    <row r="293" spans="1:31" ht="22.5" hidden="1" x14ac:dyDescent="0.25">
      <c r="A293" s="45"/>
      <c r="B293" s="45"/>
      <c r="C293" s="45"/>
      <c r="D293" s="90" t="e">
        <f t="shared" ref="D293:D301" si="82">C293/B293</f>
        <v>#DIV/0!</v>
      </c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31" ht="27" hidden="1" customHeight="1" x14ac:dyDescent="0.25">
      <c r="A294" s="10" t="s">
        <v>149</v>
      </c>
      <c r="B294" s="41"/>
      <c r="C294" s="41">
        <f>SUM(F294:Z294)</f>
        <v>0</v>
      </c>
      <c r="D294" s="90" t="e">
        <f t="shared" si="82"/>
        <v>#DIV/0!</v>
      </c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31" ht="18" hidden="1" customHeight="1" x14ac:dyDescent="0.25">
      <c r="A295" s="10" t="s">
        <v>153</v>
      </c>
      <c r="B295" s="41">
        <v>108</v>
      </c>
      <c r="C295" s="41">
        <f>SUM(F295:Z295)</f>
        <v>0</v>
      </c>
      <c r="D295" s="90">
        <f t="shared" si="82"/>
        <v>0</v>
      </c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31" ht="18" hidden="1" customHeight="1" x14ac:dyDescent="0.25">
      <c r="A296" s="21"/>
      <c r="B296" s="29"/>
      <c r="C296" s="29"/>
      <c r="D296" s="90" t="e">
        <f t="shared" si="82"/>
        <v>#DIV/0!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31" ht="24" hidden="1" customHeight="1" x14ac:dyDescent="0.35">
      <c r="A297" s="100" t="s">
        <v>117</v>
      </c>
      <c r="B297" s="29"/>
      <c r="C297" s="29">
        <f>SUM(F297:Z297)</f>
        <v>0</v>
      </c>
      <c r="D297" s="90" t="e">
        <f t="shared" si="82"/>
        <v>#DIV/0!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31" s="31" customFormat="1" ht="21" hidden="1" customHeight="1" x14ac:dyDescent="0.35">
      <c r="A298" s="99" t="s">
        <v>118</v>
      </c>
      <c r="B298" s="30"/>
      <c r="C298" s="30">
        <f>SUM(F298:Z298)</f>
        <v>0</v>
      </c>
      <c r="D298" s="90" t="e">
        <f t="shared" si="82"/>
        <v>#DIV/0!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D298" s="63"/>
      <c r="AE298" s="63"/>
    </row>
    <row r="299" spans="1:31" s="31" customFormat="1" ht="32.25" hidden="1" customHeight="1" x14ac:dyDescent="0.35">
      <c r="A299" s="99" t="s">
        <v>192</v>
      </c>
      <c r="B299" s="30"/>
      <c r="C299" s="30">
        <f>SUM(F299:Z299)</f>
        <v>0</v>
      </c>
      <c r="D299" s="90" t="e">
        <f t="shared" si="82"/>
        <v>#DIV/0!</v>
      </c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D299" s="63"/>
      <c r="AE299" s="63"/>
    </row>
    <row r="300" spans="1:31" s="31" customFormat="1" ht="21" hidden="1" customHeight="1" x14ac:dyDescent="0.35">
      <c r="A300" s="32"/>
      <c r="B300" s="32"/>
      <c r="C300" s="32"/>
      <c r="D300" s="90" t="e">
        <f t="shared" si="82"/>
        <v>#DIV/0!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D300" s="63"/>
      <c r="AE300" s="63"/>
    </row>
    <row r="301" spans="1:31" s="31" customFormat="1" ht="21" hidden="1" customHeight="1" x14ac:dyDescent="0.35">
      <c r="A301" s="32" t="s">
        <v>119</v>
      </c>
      <c r="B301" s="32"/>
      <c r="C301" s="32"/>
      <c r="D301" s="90" t="e">
        <f t="shared" si="82"/>
        <v>#DIV/0!</v>
      </c>
      <c r="E301" s="32"/>
      <c r="F301" s="32"/>
      <c r="G301" s="32"/>
      <c r="H301" s="32">
        <v>6300</v>
      </c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D301" s="63"/>
      <c r="AE301" s="63"/>
    </row>
    <row r="302" spans="1:31" ht="16.5" hidden="1" customHeight="1" x14ac:dyDescent="0.25">
      <c r="A302" s="42"/>
      <c r="B302" s="43"/>
      <c r="C302" s="43"/>
      <c r="D302" s="43"/>
      <c r="E302" s="4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31" ht="41.25" hidden="1" customHeight="1" x14ac:dyDescent="0.35">
      <c r="A303" s="198"/>
      <c r="B303" s="198"/>
      <c r="C303" s="198"/>
      <c r="D303" s="198"/>
      <c r="E303" s="198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</row>
    <row r="304" spans="1:31" ht="20.25" hidden="1" customHeight="1" x14ac:dyDescent="0.25">
      <c r="A304" s="196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32" ht="16.5" hidden="1" customHeight="1" x14ac:dyDescent="0.25">
      <c r="A305" s="44"/>
      <c r="B305" s="6"/>
      <c r="C305" s="6"/>
      <c r="D305" s="6"/>
      <c r="E305" s="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32" ht="9" hidden="1" customHeight="1" x14ac:dyDescent="0.25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32" s="9" customFormat="1" ht="48.75" hidden="1" customHeight="1" x14ac:dyDescent="0.2">
      <c r="A307" s="19" t="s">
        <v>120</v>
      </c>
      <c r="B307" s="18"/>
      <c r="C307" s="18">
        <f>SUM(F307:Z307)</f>
        <v>259083</v>
      </c>
      <c r="D307" s="18"/>
      <c r="E307" s="16"/>
      <c r="F307" s="49">
        <v>9345</v>
      </c>
      <c r="G307" s="49">
        <v>9100</v>
      </c>
      <c r="H307" s="49">
        <v>16579</v>
      </c>
      <c r="I307" s="49">
        <v>16195</v>
      </c>
      <c r="J307" s="49">
        <v>7250</v>
      </c>
      <c r="K307" s="49">
        <v>17539</v>
      </c>
      <c r="L307" s="49">
        <v>12001</v>
      </c>
      <c r="M307" s="49">
        <v>14609</v>
      </c>
      <c r="N307" s="49">
        <v>13004</v>
      </c>
      <c r="O307" s="49">
        <v>3780</v>
      </c>
      <c r="P307" s="49">
        <v>8536</v>
      </c>
      <c r="Q307" s="49">
        <v>11438</v>
      </c>
      <c r="R307" s="49">
        <v>16561</v>
      </c>
      <c r="S307" s="49">
        <v>15418</v>
      </c>
      <c r="T307" s="49">
        <v>18986</v>
      </c>
      <c r="U307" s="49">
        <v>13238</v>
      </c>
      <c r="V307" s="49">
        <v>7143</v>
      </c>
      <c r="W307" s="49">
        <v>4504</v>
      </c>
      <c r="X307" s="49">
        <v>11688</v>
      </c>
      <c r="Y307" s="49">
        <v>21385</v>
      </c>
      <c r="Z307" s="49">
        <v>10784</v>
      </c>
      <c r="AD307" s="58"/>
      <c r="AE307" s="58"/>
    </row>
    <row r="308" spans="1:32" ht="21" hidden="1" customHeight="1" x14ac:dyDescent="0.25">
      <c r="A308" s="28" t="s">
        <v>122</v>
      </c>
      <c r="B308" s="35"/>
      <c r="C308" s="18">
        <f>SUM(F308:Z308)</f>
        <v>380</v>
      </c>
      <c r="D308" s="18"/>
      <c r="E308" s="18"/>
      <c r="F308" s="28">
        <v>16</v>
      </c>
      <c r="G308" s="28">
        <v>21</v>
      </c>
      <c r="H308" s="28">
        <v>32</v>
      </c>
      <c r="I308" s="28">
        <v>25</v>
      </c>
      <c r="J308" s="28">
        <v>16</v>
      </c>
      <c r="K308" s="28">
        <v>31</v>
      </c>
      <c r="L308" s="28">
        <v>14</v>
      </c>
      <c r="M308" s="28">
        <v>29</v>
      </c>
      <c r="N308" s="28">
        <v>18</v>
      </c>
      <c r="O308" s="28">
        <v>8</v>
      </c>
      <c r="P308" s="28">
        <v>7</v>
      </c>
      <c r="Q308" s="28">
        <v>15</v>
      </c>
      <c r="R308" s="28">
        <v>25</v>
      </c>
      <c r="S308" s="28">
        <v>31</v>
      </c>
      <c r="T308" s="28">
        <v>10</v>
      </c>
      <c r="U308" s="28">
        <v>8</v>
      </c>
      <c r="V308" s="28">
        <v>8</v>
      </c>
      <c r="W308" s="28">
        <v>6</v>
      </c>
      <c r="X308" s="28">
        <v>12</v>
      </c>
      <c r="Y308" s="28">
        <v>35</v>
      </c>
      <c r="Z308" s="28">
        <v>13</v>
      </c>
    </row>
    <row r="309" spans="1:32" ht="0.6" hidden="1" customHeight="1" x14ac:dyDescent="0.25">
      <c r="A309" s="28" t="s">
        <v>123</v>
      </c>
      <c r="B309" s="35"/>
      <c r="C309" s="18">
        <f>SUM(F309:Z309)</f>
        <v>208</v>
      </c>
      <c r="D309" s="18"/>
      <c r="E309" s="18"/>
      <c r="F309" s="28">
        <v>10</v>
      </c>
      <c r="G309" s="28">
        <v>2</v>
      </c>
      <c r="H309" s="28">
        <v>42</v>
      </c>
      <c r="I309" s="28">
        <v>11</v>
      </c>
      <c r="J309" s="28">
        <v>9</v>
      </c>
      <c r="K309" s="28">
        <v>30</v>
      </c>
      <c r="L309" s="28">
        <v>9</v>
      </c>
      <c r="M309" s="28">
        <v>15</v>
      </c>
      <c r="N309" s="28">
        <v>1</v>
      </c>
      <c r="O309" s="28">
        <v>2</v>
      </c>
      <c r="P309" s="28">
        <v>5</v>
      </c>
      <c r="Q309" s="28">
        <v>1</v>
      </c>
      <c r="R309" s="28">
        <v>4</v>
      </c>
      <c r="S309" s="28">
        <v>8</v>
      </c>
      <c r="T309" s="28">
        <v>14</v>
      </c>
      <c r="U309" s="28">
        <v>2</v>
      </c>
      <c r="V309" s="28">
        <v>1</v>
      </c>
      <c r="W309" s="28">
        <v>2</v>
      </c>
      <c r="X309" s="28">
        <v>16</v>
      </c>
      <c r="Y309" s="28">
        <v>16</v>
      </c>
      <c r="Z309" s="28">
        <v>8</v>
      </c>
    </row>
    <row r="310" spans="1:32" ht="2.4500000000000002" hidden="1" customHeight="1" x14ac:dyDescent="0.25">
      <c r="A310" s="28" t="s">
        <v>123</v>
      </c>
      <c r="B310" s="35"/>
      <c r="C310" s="18">
        <f>SUM(F310:Z310)</f>
        <v>194</v>
      </c>
      <c r="D310" s="18"/>
      <c r="E310" s="18"/>
      <c r="F310" s="28">
        <v>10</v>
      </c>
      <c r="G310" s="28">
        <v>2</v>
      </c>
      <c r="H310" s="28">
        <v>42</v>
      </c>
      <c r="I310" s="28">
        <v>11</v>
      </c>
      <c r="J310" s="28">
        <v>2</v>
      </c>
      <c r="K310" s="28">
        <v>30</v>
      </c>
      <c r="L310" s="28">
        <v>9</v>
      </c>
      <c r="M310" s="28">
        <v>15</v>
      </c>
      <c r="N310" s="28">
        <v>1</v>
      </c>
      <c r="O310" s="28">
        <v>2</v>
      </c>
      <c r="P310" s="28">
        <v>5</v>
      </c>
      <c r="Q310" s="28">
        <v>1</v>
      </c>
      <c r="R310" s="28">
        <v>4</v>
      </c>
      <c r="S310" s="28">
        <v>1</v>
      </c>
      <c r="T310" s="28">
        <v>14</v>
      </c>
      <c r="U310" s="28">
        <v>2</v>
      </c>
      <c r="V310" s="28">
        <v>1</v>
      </c>
      <c r="W310" s="28">
        <v>2</v>
      </c>
      <c r="X310" s="28">
        <v>16</v>
      </c>
      <c r="Y310" s="28">
        <v>16</v>
      </c>
      <c r="Z310" s="28">
        <v>8</v>
      </c>
    </row>
    <row r="311" spans="1:32" ht="24" hidden="1" customHeight="1" x14ac:dyDescent="0.25">
      <c r="A311" s="28" t="s">
        <v>56</v>
      </c>
      <c r="B311" s="18">
        <v>554</v>
      </c>
      <c r="C311" s="18">
        <f>SUM(F311:Z311)</f>
        <v>574</v>
      </c>
      <c r="D311" s="18"/>
      <c r="E311" s="18"/>
      <c r="F311" s="40">
        <v>11</v>
      </c>
      <c r="G311" s="40">
        <v>15</v>
      </c>
      <c r="H311" s="40">
        <v>93</v>
      </c>
      <c r="I311" s="40">
        <v>30</v>
      </c>
      <c r="J311" s="40">
        <v>15</v>
      </c>
      <c r="K311" s="40">
        <v>55</v>
      </c>
      <c r="L311" s="40">
        <v>16</v>
      </c>
      <c r="M311" s="40">
        <v>18</v>
      </c>
      <c r="N311" s="40">
        <v>16</v>
      </c>
      <c r="O311" s="40">
        <v>10</v>
      </c>
      <c r="P311" s="40">
        <v>11</v>
      </c>
      <c r="Q311" s="40">
        <v>40</v>
      </c>
      <c r="R311" s="40">
        <v>22</v>
      </c>
      <c r="S311" s="40">
        <v>55</v>
      </c>
      <c r="T311" s="40">
        <v>14</v>
      </c>
      <c r="U311" s="40">
        <v>29</v>
      </c>
      <c r="V311" s="40">
        <v>22</v>
      </c>
      <c r="W311" s="40">
        <v>9</v>
      </c>
      <c r="X311" s="40">
        <v>7</v>
      </c>
      <c r="Y311" s="40">
        <v>60</v>
      </c>
      <c r="Z311" s="40">
        <v>26</v>
      </c>
    </row>
    <row r="312" spans="1:32" ht="16.5" hidden="1" customHeight="1" x14ac:dyDescent="0.25"/>
    <row r="313" spans="1:32" s="28" customFormat="1" ht="16.5" hidden="1" customHeight="1" x14ac:dyDescent="0.25">
      <c r="A313" s="28" t="s">
        <v>126</v>
      </c>
      <c r="B313" s="35"/>
      <c r="C313" s="28">
        <f>SUM(F313:Z313)</f>
        <v>40</v>
      </c>
      <c r="F313" s="28">
        <v>3</v>
      </c>
      <c r="H313" s="28">
        <v>1</v>
      </c>
      <c r="I313" s="28">
        <v>6</v>
      </c>
      <c r="K313" s="28">
        <v>1</v>
      </c>
      <c r="N313" s="28">
        <v>1</v>
      </c>
      <c r="P313" s="28">
        <v>2</v>
      </c>
      <c r="Q313" s="28">
        <v>1</v>
      </c>
      <c r="R313" s="28">
        <v>3</v>
      </c>
      <c r="S313" s="28">
        <v>1</v>
      </c>
      <c r="T313" s="28">
        <v>3</v>
      </c>
      <c r="U313" s="28">
        <v>7</v>
      </c>
      <c r="V313" s="28">
        <v>1</v>
      </c>
      <c r="W313" s="28">
        <v>1</v>
      </c>
      <c r="X313" s="28">
        <v>1</v>
      </c>
      <c r="Y313" s="28">
        <v>4</v>
      </c>
      <c r="Z313" s="28">
        <v>4</v>
      </c>
      <c r="AC313" s="55"/>
      <c r="AF313" s="56"/>
    </row>
    <row r="314" spans="1:32" ht="16.5" hidden="1" customHeight="1" x14ac:dyDescent="0.25"/>
    <row r="315" spans="1:32" ht="21" hidden="1" customHeight="1" x14ac:dyDescent="0.25">
      <c r="A315" s="28" t="s">
        <v>129</v>
      </c>
      <c r="B315" s="18">
        <v>45</v>
      </c>
      <c r="C315" s="18">
        <f>SUM(F315:Z315)</f>
        <v>58</v>
      </c>
      <c r="D315" s="18"/>
      <c r="E315" s="18"/>
      <c r="F315" s="40">
        <v>5</v>
      </c>
      <c r="G315" s="40">
        <v>3</v>
      </c>
      <c r="H315" s="40"/>
      <c r="I315" s="40">
        <v>5</v>
      </c>
      <c r="J315" s="40">
        <v>2</v>
      </c>
      <c r="K315" s="40"/>
      <c r="L315" s="40">
        <v>2</v>
      </c>
      <c r="M315" s="40">
        <v>0</v>
      </c>
      <c r="N315" s="40">
        <v>3</v>
      </c>
      <c r="O315" s="40">
        <v>3</v>
      </c>
      <c r="P315" s="40">
        <v>3</v>
      </c>
      <c r="Q315" s="40">
        <v>2</v>
      </c>
      <c r="R315" s="40">
        <v>2</v>
      </c>
      <c r="S315" s="40">
        <v>10</v>
      </c>
      <c r="T315" s="40">
        <v>6</v>
      </c>
      <c r="U315" s="40">
        <v>6</v>
      </c>
      <c r="V315" s="40">
        <v>1</v>
      </c>
      <c r="W315" s="40">
        <v>1</v>
      </c>
      <c r="X315" s="40">
        <v>4</v>
      </c>
      <c r="Y315" s="40"/>
      <c r="Z315" s="40"/>
    </row>
    <row r="316" spans="1:32" ht="16.5" hidden="1" customHeight="1" x14ac:dyDescent="0.25"/>
    <row r="317" spans="1:32" ht="16.5" hidden="1" customHeight="1" x14ac:dyDescent="0.25">
      <c r="F317" s="1">
        <v>7600</v>
      </c>
      <c r="G317" s="1">
        <v>3300</v>
      </c>
      <c r="H317" s="1">
        <v>2100</v>
      </c>
      <c r="I317" s="1">
        <v>5800</v>
      </c>
      <c r="J317" s="1">
        <v>2600</v>
      </c>
      <c r="K317" s="1">
        <v>6300</v>
      </c>
      <c r="L317" s="1">
        <v>3100</v>
      </c>
      <c r="M317" s="1">
        <v>3000</v>
      </c>
      <c r="N317" s="1">
        <v>4300</v>
      </c>
      <c r="O317" s="1">
        <v>2200</v>
      </c>
      <c r="P317" s="1">
        <v>4000</v>
      </c>
      <c r="Q317" s="1">
        <v>4900</v>
      </c>
      <c r="R317" s="1">
        <v>5100</v>
      </c>
      <c r="S317" s="1">
        <v>4900</v>
      </c>
      <c r="T317" s="1">
        <v>7500</v>
      </c>
      <c r="U317" s="1">
        <v>3400</v>
      </c>
      <c r="V317" s="1">
        <v>2000</v>
      </c>
      <c r="W317" s="1">
        <v>2000</v>
      </c>
      <c r="X317" s="1">
        <v>6000</v>
      </c>
      <c r="Y317" s="1">
        <v>5600</v>
      </c>
      <c r="Z317" s="1">
        <v>2300</v>
      </c>
    </row>
    <row r="318" spans="1:32" ht="13.5" hidden="1" customHeight="1" x14ac:dyDescent="0.25"/>
    <row r="319" spans="1:32" ht="16.5" hidden="1" customHeight="1" x14ac:dyDescent="0.25">
      <c r="K319" s="1" t="s">
        <v>138</v>
      </c>
      <c r="T319" s="1" t="s">
        <v>141</v>
      </c>
      <c r="V319" s="1" t="s">
        <v>139</v>
      </c>
      <c r="Y319" s="1" t="s">
        <v>140</v>
      </c>
      <c r="Z319" s="1" t="s">
        <v>137</v>
      </c>
    </row>
    <row r="320" spans="1:32" ht="16.5" hidden="1" customHeight="1" x14ac:dyDescent="0.25"/>
    <row r="321" spans="1:31" ht="22.5" hidden="1" customHeight="1" x14ac:dyDescent="0.25">
      <c r="A321" s="10" t="s">
        <v>154</v>
      </c>
      <c r="B321" s="35"/>
      <c r="C321" s="41">
        <f>SUM(F321:Z321)</f>
        <v>49</v>
      </c>
      <c r="D321" s="35"/>
      <c r="E321" s="35"/>
      <c r="F321" s="28">
        <v>1</v>
      </c>
      <c r="G321" s="28">
        <v>2</v>
      </c>
      <c r="H321" s="28"/>
      <c r="I321" s="28">
        <v>2</v>
      </c>
      <c r="J321" s="28"/>
      <c r="K321" s="28">
        <v>3</v>
      </c>
      <c r="L321" s="28">
        <v>1</v>
      </c>
      <c r="M321" s="28">
        <v>1</v>
      </c>
      <c r="N321" s="28">
        <v>8</v>
      </c>
      <c r="O321" s="28">
        <v>6</v>
      </c>
      <c r="P321" s="28">
        <v>1</v>
      </c>
      <c r="Q321" s="28">
        <v>0</v>
      </c>
      <c r="R321" s="28">
        <v>1</v>
      </c>
      <c r="S321" s="28">
        <v>4</v>
      </c>
      <c r="T321" s="28">
        <v>3</v>
      </c>
      <c r="U321" s="28">
        <v>2</v>
      </c>
      <c r="V321" s="28">
        <v>1</v>
      </c>
      <c r="W321" s="28">
        <v>1</v>
      </c>
      <c r="X321" s="28">
        <v>7</v>
      </c>
      <c r="Y321" s="28"/>
      <c r="Z321" s="28">
        <v>5</v>
      </c>
      <c r="AD321" s="1"/>
      <c r="AE321" s="1"/>
    </row>
    <row r="322" spans="1:31" hidden="1" x14ac:dyDescent="0.25"/>
    <row r="323" spans="1:31" hidden="1" x14ac:dyDescent="0.25">
      <c r="C323" s="2">
        <v>131503</v>
      </c>
      <c r="D323" s="2">
        <v>0.61502018062005714</v>
      </c>
      <c r="E323" s="2">
        <v>21</v>
      </c>
      <c r="F323" s="1">
        <v>8327</v>
      </c>
      <c r="G323" s="1">
        <v>5302</v>
      </c>
      <c r="H323" s="1">
        <v>13625</v>
      </c>
      <c r="I323" s="1">
        <v>6959</v>
      </c>
      <c r="J323" s="1">
        <v>1953</v>
      </c>
      <c r="K323" s="1">
        <v>10108</v>
      </c>
      <c r="L323" s="1">
        <v>4682</v>
      </c>
      <c r="M323" s="1">
        <v>7236</v>
      </c>
      <c r="N323" s="1">
        <v>4955</v>
      </c>
      <c r="O323" s="1">
        <v>1778</v>
      </c>
      <c r="P323" s="1">
        <v>2151</v>
      </c>
      <c r="Q323" s="1">
        <v>4490</v>
      </c>
      <c r="R323" s="1">
        <v>8940</v>
      </c>
      <c r="S323" s="1">
        <v>5313</v>
      </c>
      <c r="T323" s="1">
        <v>8101</v>
      </c>
      <c r="U323" s="1">
        <v>4187</v>
      </c>
      <c r="V323" s="1">
        <v>3748</v>
      </c>
      <c r="W323" s="1">
        <v>1948</v>
      </c>
      <c r="X323" s="1">
        <v>4526</v>
      </c>
      <c r="Y323" s="1">
        <v>16714</v>
      </c>
      <c r="Z323" s="1">
        <v>6460</v>
      </c>
      <c r="AD323" s="1"/>
      <c r="AE323" s="1"/>
    </row>
    <row r="324" spans="1:31" hidden="1" x14ac:dyDescent="0.25"/>
    <row r="325" spans="1:31" hidden="1" x14ac:dyDescent="0.25"/>
    <row r="326" spans="1:31" hidden="1" x14ac:dyDescent="0.25"/>
    <row r="327" spans="1:31" hidden="1" x14ac:dyDescent="0.25"/>
    <row r="328" spans="1:31" hidden="1" x14ac:dyDescent="0.25">
      <c r="C328" s="2">
        <f>SUM(F328:Z328)</f>
        <v>91993</v>
      </c>
      <c r="F328" s="68">
        <v>7450</v>
      </c>
      <c r="G328" s="68">
        <v>2273</v>
      </c>
      <c r="H328" s="68">
        <v>2632</v>
      </c>
      <c r="I328" s="68">
        <v>5776</v>
      </c>
      <c r="J328" s="68">
        <v>2995</v>
      </c>
      <c r="K328" s="69">
        <v>5799</v>
      </c>
      <c r="L328" s="68">
        <v>4262</v>
      </c>
      <c r="M328" s="68">
        <v>3174</v>
      </c>
      <c r="N328" s="68">
        <v>5009</v>
      </c>
      <c r="O328" s="68">
        <v>1437</v>
      </c>
      <c r="P328" s="68">
        <v>1895</v>
      </c>
      <c r="Q328" s="69">
        <v>7055</v>
      </c>
      <c r="R328" s="68">
        <v>6899</v>
      </c>
      <c r="S328" s="68">
        <v>4489</v>
      </c>
      <c r="T328" s="69">
        <v>7908</v>
      </c>
      <c r="U328" s="68">
        <v>4099</v>
      </c>
      <c r="V328" s="68">
        <v>2782</v>
      </c>
      <c r="W328" s="68">
        <v>2085</v>
      </c>
      <c r="X328" s="68">
        <v>6228</v>
      </c>
      <c r="Y328" s="68">
        <v>5162</v>
      </c>
      <c r="Z328" s="70">
        <v>2584</v>
      </c>
      <c r="AD328" s="1"/>
      <c r="AE328" s="1"/>
    </row>
    <row r="329" spans="1:31" hidden="1" x14ac:dyDescent="0.25">
      <c r="C329" s="2" t="e">
        <f>SUM(F329:Z329)</f>
        <v>#REF!</v>
      </c>
      <c r="F329" s="64" t="e">
        <f>#REF!-F328</f>
        <v>#REF!</v>
      </c>
      <c r="G329" s="64" t="e">
        <f>#REF!-G328</f>
        <v>#REF!</v>
      </c>
      <c r="H329" s="64" t="e">
        <f>#REF!-H328</f>
        <v>#REF!</v>
      </c>
      <c r="I329" s="64" t="e">
        <f>#REF!-I328</f>
        <v>#REF!</v>
      </c>
      <c r="J329" s="64" t="e">
        <f>#REF!-J328</f>
        <v>#REF!</v>
      </c>
      <c r="K329" s="64" t="e">
        <f>#REF!-K328</f>
        <v>#REF!</v>
      </c>
      <c r="L329" s="64" t="e">
        <f>#REF!-L328</f>
        <v>#REF!</v>
      </c>
      <c r="M329" s="64" t="e">
        <f>#REF!-M328</f>
        <v>#REF!</v>
      </c>
      <c r="N329" s="64" t="e">
        <f>#REF!-N328</f>
        <v>#REF!</v>
      </c>
      <c r="O329" s="64">
        <f>F20-O328</f>
        <v>-73</v>
      </c>
      <c r="P329" s="64" t="e">
        <f>#REF!-P328</f>
        <v>#REF!</v>
      </c>
      <c r="Q329" s="64" t="e">
        <f>#REF!-Q328</f>
        <v>#REF!</v>
      </c>
      <c r="R329" s="64" t="e">
        <f>#REF!-R328</f>
        <v>#REF!</v>
      </c>
      <c r="S329" s="64" t="e">
        <f>#REF!-S328</f>
        <v>#REF!</v>
      </c>
      <c r="T329" s="64" t="e">
        <f>#REF!-T328</f>
        <v>#REF!</v>
      </c>
      <c r="U329" s="64" t="e">
        <f>#REF!-U328</f>
        <v>#REF!</v>
      </c>
      <c r="V329" s="64" t="e">
        <f>#REF!-V328</f>
        <v>#REF!</v>
      </c>
      <c r="W329" s="64" t="e">
        <f>#REF!-W328</f>
        <v>#REF!</v>
      </c>
      <c r="X329" s="64" t="e">
        <f>#REF!-X328</f>
        <v>#REF!</v>
      </c>
      <c r="Y329" s="64" t="e">
        <f>#REF!-Y328</f>
        <v>#REF!</v>
      </c>
      <c r="Z329" s="64" t="e">
        <f>#REF!-Z328</f>
        <v>#REF!</v>
      </c>
      <c r="AD329" s="1"/>
      <c r="AE329" s="1"/>
    </row>
    <row r="330" spans="1:31" hidden="1" x14ac:dyDescent="0.25"/>
    <row r="331" spans="1:31" hidden="1" x14ac:dyDescent="0.25"/>
    <row r="332" spans="1:31" hidden="1" x14ac:dyDescent="0.25"/>
    <row r="333" spans="1:31" hidden="1" x14ac:dyDescent="0.25">
      <c r="A333" s="38" t="s">
        <v>189</v>
      </c>
      <c r="B333" s="66">
        <f t="shared" ref="B333:E333" si="83">B42/$C42</f>
        <v>54.017383725153131</v>
      </c>
      <c r="C333" s="66">
        <f t="shared" si="83"/>
        <v>1</v>
      </c>
      <c r="D333" s="66">
        <f t="shared" si="83"/>
        <v>4.4821342130268748E-6</v>
      </c>
      <c r="E333" s="66">
        <f t="shared" si="83"/>
        <v>5.0843764375469091E-3</v>
      </c>
      <c r="F333" s="67" t="e">
        <f>#REF!/$C42</f>
        <v>#REF!</v>
      </c>
      <c r="G333" s="67" t="e">
        <f>#REF!/$C42</f>
        <v>#REF!</v>
      </c>
      <c r="H333" s="67" t="e">
        <f>#REF!/$C42</f>
        <v>#REF!</v>
      </c>
      <c r="I333" s="67" t="e">
        <f>#REF!/$C42</f>
        <v>#REF!</v>
      </c>
      <c r="J333" s="67" t="e">
        <f>#REF!/$C42</f>
        <v>#REF!</v>
      </c>
      <c r="K333" s="67" t="e">
        <f>#REF!/$C42</f>
        <v>#REF!</v>
      </c>
      <c r="L333" s="67" t="e">
        <f>#REF!/$C42</f>
        <v>#REF!</v>
      </c>
      <c r="M333" s="67" t="e">
        <f>#REF!/$C42</f>
        <v>#REF!</v>
      </c>
      <c r="N333" s="67" t="e">
        <f>#REF!/$C42</f>
        <v>#REF!</v>
      </c>
      <c r="O333" s="67">
        <f>F42/$C42</f>
        <v>1</v>
      </c>
      <c r="P333" s="67" t="e">
        <f>#REF!/$C42</f>
        <v>#REF!</v>
      </c>
      <c r="Q333" s="67" t="e">
        <f>#REF!/$C42</f>
        <v>#REF!</v>
      </c>
      <c r="R333" s="67" t="e">
        <f>#REF!/$C42</f>
        <v>#REF!</v>
      </c>
      <c r="S333" s="67" t="e">
        <f>#REF!/$C42</f>
        <v>#REF!</v>
      </c>
      <c r="T333" s="67" t="e">
        <f>#REF!/$C42</f>
        <v>#REF!</v>
      </c>
      <c r="U333" s="67" t="e">
        <f>#REF!/$C42</f>
        <v>#REF!</v>
      </c>
      <c r="V333" s="67" t="e">
        <f>#REF!/$C42</f>
        <v>#REF!</v>
      </c>
      <c r="W333" s="67" t="e">
        <f>#REF!/$C42</f>
        <v>#REF!</v>
      </c>
      <c r="X333" s="67" t="e">
        <f>#REF!/$C42</f>
        <v>#REF!</v>
      </c>
      <c r="Y333" s="67" t="e">
        <f>#REF!/$C42</f>
        <v>#REF!</v>
      </c>
      <c r="Z333" s="67" t="e">
        <f>#REF!/$C42</f>
        <v>#REF!</v>
      </c>
      <c r="AD333" s="1"/>
      <c r="AE333" s="1"/>
    </row>
    <row r="334" spans="1:31" hidden="1" x14ac:dyDescent="0.25">
      <c r="C334" s="2">
        <v>222344</v>
      </c>
      <c r="AD334" s="1"/>
      <c r="AE334" s="1"/>
    </row>
    <row r="335" spans="1:31" hidden="1" x14ac:dyDescent="0.25">
      <c r="C335" s="65">
        <f>C334-C42</f>
        <v>218213.7</v>
      </c>
      <c r="AD335" s="1"/>
      <c r="AE335" s="1"/>
    </row>
    <row r="336" spans="1:31" hidden="1" x14ac:dyDescent="0.25">
      <c r="C336" s="2">
        <f>C335/6000</f>
        <v>36.368950000000005</v>
      </c>
      <c r="AD336" s="1"/>
      <c r="AE336" s="1"/>
    </row>
    <row r="337" spans="1:31" hidden="1" x14ac:dyDescent="0.25"/>
    <row r="338" spans="1:31" hidden="1" x14ac:dyDescent="0.25">
      <c r="A338" s="1"/>
      <c r="B338" s="1"/>
      <c r="F338" s="67" t="e">
        <f>#REF!/$C64</f>
        <v>#REF!</v>
      </c>
      <c r="G338" s="67" t="e">
        <f>#REF!/$C64</f>
        <v>#REF!</v>
      </c>
      <c r="H338" s="67" t="e">
        <f>#REF!/$C64</f>
        <v>#REF!</v>
      </c>
      <c r="I338" s="67" t="e">
        <f>#REF!/$C64</f>
        <v>#REF!</v>
      </c>
      <c r="J338" s="67" t="e">
        <f>#REF!/$C64</f>
        <v>#REF!</v>
      </c>
      <c r="K338" s="67" t="e">
        <f>#REF!/$C64</f>
        <v>#REF!</v>
      </c>
      <c r="L338" s="67" t="e">
        <f>#REF!/$C64</f>
        <v>#REF!</v>
      </c>
      <c r="M338" s="67" t="e">
        <f>#REF!/$C64</f>
        <v>#REF!</v>
      </c>
      <c r="N338" s="67" t="e">
        <f>#REF!/$C64</f>
        <v>#REF!</v>
      </c>
      <c r="O338" s="67">
        <f>F64/$C64</f>
        <v>1</v>
      </c>
      <c r="P338" s="67" t="e">
        <f>#REF!/$C64</f>
        <v>#REF!</v>
      </c>
      <c r="Q338" s="67" t="e">
        <f>#REF!/$C64</f>
        <v>#REF!</v>
      </c>
      <c r="R338" s="67" t="e">
        <f>#REF!/$C64</f>
        <v>#REF!</v>
      </c>
      <c r="S338" s="67" t="e">
        <f>#REF!/$C64</f>
        <v>#REF!</v>
      </c>
      <c r="T338" s="67" t="e">
        <f>#REF!/$C64</f>
        <v>#REF!</v>
      </c>
      <c r="U338" s="67" t="e">
        <f>#REF!/$C64</f>
        <v>#REF!</v>
      </c>
      <c r="V338" s="67" t="e">
        <f>#REF!/$C64</f>
        <v>#REF!</v>
      </c>
      <c r="W338" s="67" t="e">
        <f>#REF!/$C64</f>
        <v>#REF!</v>
      </c>
      <c r="X338" s="67" t="e">
        <f>#REF!/$C64</f>
        <v>#REF!</v>
      </c>
      <c r="Y338" s="67" t="e">
        <f>#REF!/$C64</f>
        <v>#REF!</v>
      </c>
      <c r="Z338" s="67" t="e">
        <f>#REF!/$C64</f>
        <v>#REF!</v>
      </c>
      <c r="AA338" s="67">
        <f>G64/$C64</f>
        <v>0</v>
      </c>
      <c r="AD338" s="1"/>
      <c r="AE338" s="1"/>
    </row>
    <row r="339" spans="1:31" hidden="1" x14ac:dyDescent="0.25">
      <c r="A339" s="1"/>
      <c r="B339" s="1"/>
      <c r="H339" s="67" t="e">
        <f>#REF!/$C70</f>
        <v>#REF!</v>
      </c>
      <c r="I339" s="67" t="e">
        <f>#REF!/$C70</f>
        <v>#REF!</v>
      </c>
      <c r="J339" s="67" t="e">
        <f>#REF!/$C70</f>
        <v>#REF!</v>
      </c>
      <c r="K339" s="67" t="e">
        <f>#REF!/$C70</f>
        <v>#REF!</v>
      </c>
      <c r="L339" s="67" t="e">
        <f>#REF!/$C70</f>
        <v>#REF!</v>
      </c>
      <c r="M339" s="67" t="e">
        <f>#REF!/$C70</f>
        <v>#REF!</v>
      </c>
      <c r="N339" s="67" t="e">
        <f>#REF!/$C70</f>
        <v>#REF!</v>
      </c>
      <c r="O339" s="67">
        <f>F70/$C70</f>
        <v>1</v>
      </c>
      <c r="P339" s="67" t="e">
        <f>#REF!/$C70</f>
        <v>#REF!</v>
      </c>
      <c r="Q339" s="67" t="e">
        <f>#REF!/$C70</f>
        <v>#REF!</v>
      </c>
      <c r="R339" s="67" t="e">
        <f>#REF!/$C70</f>
        <v>#REF!</v>
      </c>
      <c r="S339" s="67" t="e">
        <f>#REF!/$C70</f>
        <v>#REF!</v>
      </c>
      <c r="T339" s="67" t="e">
        <f>#REF!/$C70</f>
        <v>#REF!</v>
      </c>
      <c r="U339" s="67" t="e">
        <f>#REF!/$C70</f>
        <v>#REF!</v>
      </c>
      <c r="V339" s="67" t="e">
        <f>#REF!/$C70</f>
        <v>#REF!</v>
      </c>
      <c r="W339" s="67" t="e">
        <f>#REF!/$C70</f>
        <v>#REF!</v>
      </c>
      <c r="X339" s="67" t="e">
        <f>#REF!/$C70</f>
        <v>#REF!</v>
      </c>
      <c r="Y339" s="67" t="e">
        <f>#REF!/$C70</f>
        <v>#REF!</v>
      </c>
      <c r="Z339" s="67" t="e">
        <f>#REF!/$C70</f>
        <v>#REF!</v>
      </c>
      <c r="AD339" s="1"/>
      <c r="AE339" s="1"/>
    </row>
    <row r="340" spans="1:31" hidden="1" x14ac:dyDescent="0.25"/>
    <row r="341" spans="1:31" hidden="1" x14ac:dyDescent="0.25"/>
    <row r="343" spans="1:31" hidden="1" x14ac:dyDescent="0.25">
      <c r="A343" s="1"/>
      <c r="B343" s="1"/>
      <c r="C343" s="65" t="e">
        <f>SUM(F343:Z343)</f>
        <v>#REF!</v>
      </c>
      <c r="F343" s="64" t="e">
        <f>#REF!+#REF!+#REF!+#REF!+#REF!++#REF!</f>
        <v>#REF!</v>
      </c>
      <c r="G343" s="64" t="e">
        <f>#REF!+#REF!+#REF!+#REF!+#REF!++#REF!</f>
        <v>#REF!</v>
      </c>
      <c r="H343" s="64" t="e">
        <f>#REF!+#REF!+#REF!+#REF!+#REF!++#REF!</f>
        <v>#REF!</v>
      </c>
      <c r="I343" s="64" t="e">
        <f>#REF!+#REF!+#REF!+#REF!+#REF!++#REF!</f>
        <v>#REF!</v>
      </c>
      <c r="J343" s="64" t="e">
        <f>#REF!+#REF!+#REF!+#REF!+#REF!++#REF!</f>
        <v>#REF!</v>
      </c>
      <c r="K343" s="64" t="e">
        <f>#REF!+#REF!+#REF!+#REF!+#REF!++#REF!</f>
        <v>#REF!</v>
      </c>
      <c r="L343" s="64" t="e">
        <f>#REF!+#REF!+#REF!+#REF!+#REF!++#REF!</f>
        <v>#REF!</v>
      </c>
      <c r="M343" s="64" t="e">
        <f>#REF!+#REF!+#REF!+#REF!+#REF!++#REF!</f>
        <v>#REF!</v>
      </c>
      <c r="N343" s="64" t="e">
        <f>#REF!+#REF!+#REF!+#REF!+#REF!++#REF!</f>
        <v>#REF!</v>
      </c>
      <c r="O343" s="64">
        <f>F42+F55+F59+F61+F63++F64</f>
        <v>6399.3</v>
      </c>
      <c r="P343" s="64" t="e">
        <f>#REF!+#REF!+#REF!+#REF!+#REF!++#REF!</f>
        <v>#REF!</v>
      </c>
      <c r="Q343" s="64" t="e">
        <f>#REF!+#REF!+#REF!+#REF!+#REF!++#REF!</f>
        <v>#REF!</v>
      </c>
      <c r="R343" s="64" t="e">
        <f>#REF!+#REF!+#REF!+#REF!+#REF!++#REF!</f>
        <v>#REF!</v>
      </c>
      <c r="S343" s="64" t="e">
        <f>#REF!+#REF!+#REF!+#REF!+#REF!++#REF!</f>
        <v>#REF!</v>
      </c>
      <c r="T343" s="64" t="e">
        <f>#REF!+#REF!+#REF!+#REF!+#REF!++#REF!</f>
        <v>#REF!</v>
      </c>
      <c r="U343" s="64" t="e">
        <f>#REF!+#REF!+#REF!+#REF!+#REF!++#REF!</f>
        <v>#REF!</v>
      </c>
      <c r="V343" s="64" t="e">
        <f>#REF!+#REF!+#REF!+#REF!+#REF!++#REF!</f>
        <v>#REF!</v>
      </c>
      <c r="W343" s="64" t="e">
        <f>#REF!+#REF!+#REF!+#REF!+#REF!++#REF!</f>
        <v>#REF!</v>
      </c>
      <c r="X343" s="64" t="e">
        <f>#REF!+#REF!+#REF!+#REF!+#REF!++#REF!</f>
        <v>#REF!</v>
      </c>
      <c r="Y343" s="64" t="e">
        <f>#REF!+#REF!+#REF!+#REF!+#REF!++#REF!</f>
        <v>#REF!</v>
      </c>
      <c r="Z343" s="64" t="e">
        <f>#REF!+#REF!+#REF!+#REF!+#REF!++#REF!</f>
        <v>#REF!</v>
      </c>
      <c r="AD343" s="1"/>
      <c r="AE343" s="1"/>
    </row>
    <row r="344" spans="1:31" hidden="1" x14ac:dyDescent="0.25"/>
    <row r="345" spans="1:31" hidden="1" x14ac:dyDescent="0.25"/>
    <row r="346" spans="1:31" hidden="1" x14ac:dyDescent="0.25"/>
    <row r="347" spans="1:31" hidden="1" x14ac:dyDescent="0.25"/>
    <row r="348" spans="1:31" hidden="1" x14ac:dyDescent="0.25">
      <c r="A348" s="1"/>
      <c r="B348" s="1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>
        <f>G41-G20</f>
        <v>0</v>
      </c>
      <c r="AD348" s="1"/>
      <c r="AE348" s="1"/>
    </row>
    <row r="349" spans="1:31" hidden="1" x14ac:dyDescent="0.25"/>
    <row r="350" spans="1:31" hidden="1" x14ac:dyDescent="0.25"/>
    <row r="351" spans="1:31" hidden="1" x14ac:dyDescent="0.25"/>
    <row r="352" spans="1:31" hidden="1" x14ac:dyDescent="0.25"/>
    <row r="353" spans="6:29" hidden="1" x14ac:dyDescent="0.25"/>
    <row r="354" spans="6:29" hidden="1" x14ac:dyDescent="0.25"/>
    <row r="355" spans="6:29" hidden="1" x14ac:dyDescent="0.25"/>
    <row r="356" spans="6:29" hidden="1" x14ac:dyDescent="0.25"/>
    <row r="357" spans="6:29" hidden="1" x14ac:dyDescent="0.25"/>
    <row r="358" spans="6:29" hidden="1" x14ac:dyDescent="0.25"/>
    <row r="359" spans="6:29" hidden="1" x14ac:dyDescent="0.25"/>
    <row r="360" spans="6:29" hidden="1" x14ac:dyDescent="0.25">
      <c r="AC360" s="1">
        <v>2300</v>
      </c>
    </row>
    <row r="361" spans="6:29" hidden="1" x14ac:dyDescent="0.25"/>
    <row r="362" spans="6:29" hidden="1" x14ac:dyDescent="0.25">
      <c r="F362" s="1">
        <v>7600</v>
      </c>
    </row>
    <row r="363" spans="6:29" hidden="1" x14ac:dyDescent="0.25">
      <c r="F363" s="1">
        <v>3300</v>
      </c>
    </row>
    <row r="364" spans="6:29" hidden="1" x14ac:dyDescent="0.25">
      <c r="F364" s="1">
        <v>2100</v>
      </c>
    </row>
    <row r="365" spans="6:29" hidden="1" x14ac:dyDescent="0.25">
      <c r="F365" s="1">
        <v>5800</v>
      </c>
    </row>
    <row r="366" spans="6:29" hidden="1" x14ac:dyDescent="0.25">
      <c r="F366" s="1">
        <v>2600</v>
      </c>
    </row>
    <row r="367" spans="6:29" hidden="1" x14ac:dyDescent="0.25">
      <c r="F367" s="1">
        <v>6300</v>
      </c>
    </row>
    <row r="368" spans="6:29" hidden="1" x14ac:dyDescent="0.25">
      <c r="F368" s="1">
        <v>3100</v>
      </c>
    </row>
    <row r="369" spans="6:6" hidden="1" x14ac:dyDescent="0.25">
      <c r="F369" s="1">
        <v>3000</v>
      </c>
    </row>
    <row r="370" spans="6:6" hidden="1" x14ac:dyDescent="0.25">
      <c r="F370" s="1">
        <v>4300</v>
      </c>
    </row>
    <row r="371" spans="6:6" hidden="1" x14ac:dyDescent="0.25">
      <c r="F371" s="1">
        <v>2200</v>
      </c>
    </row>
    <row r="372" spans="6:6" hidden="1" x14ac:dyDescent="0.25">
      <c r="F372" s="1">
        <v>4000</v>
      </c>
    </row>
    <row r="373" spans="6:6" hidden="1" x14ac:dyDescent="0.25">
      <c r="F373" s="1">
        <v>4900</v>
      </c>
    </row>
    <row r="374" spans="6:6" hidden="1" x14ac:dyDescent="0.25">
      <c r="F374" s="1">
        <v>5100</v>
      </c>
    </row>
    <row r="375" spans="6:6" hidden="1" x14ac:dyDescent="0.25">
      <c r="F375" s="1">
        <v>4900</v>
      </c>
    </row>
    <row r="376" spans="6:6" hidden="1" x14ac:dyDescent="0.25">
      <c r="F376" s="1">
        <v>7500</v>
      </c>
    </row>
    <row r="377" spans="6:6" hidden="1" x14ac:dyDescent="0.25">
      <c r="F377" s="1">
        <v>3400</v>
      </c>
    </row>
    <row r="378" spans="6:6" hidden="1" x14ac:dyDescent="0.25">
      <c r="F378" s="1">
        <v>2000</v>
      </c>
    </row>
    <row r="379" spans="6:6" hidden="1" x14ac:dyDescent="0.25">
      <c r="F379" s="1">
        <v>2000</v>
      </c>
    </row>
    <row r="380" spans="6:6" hidden="1" x14ac:dyDescent="0.25">
      <c r="F380" s="1">
        <v>6000</v>
      </c>
    </row>
    <row r="381" spans="6:6" hidden="1" x14ac:dyDescent="0.25">
      <c r="F381" s="1">
        <v>5600</v>
      </c>
    </row>
    <row r="382" spans="6:6" hidden="1" x14ac:dyDescent="0.25">
      <c r="F382" s="1">
        <v>2300</v>
      </c>
    </row>
    <row r="383" spans="6:6" hidden="1" x14ac:dyDescent="0.25"/>
    <row r="384" spans="6:6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</sheetData>
  <dataConsolidate/>
  <mergeCells count="10">
    <mergeCell ref="A2:Z2"/>
    <mergeCell ref="A4:A6"/>
    <mergeCell ref="B4:B6"/>
    <mergeCell ref="C4:C6"/>
    <mergeCell ref="F4:Z4"/>
    <mergeCell ref="D4:D6"/>
    <mergeCell ref="E4:E6"/>
    <mergeCell ref="A304:K304"/>
    <mergeCell ref="A303:Z303"/>
    <mergeCell ref="F5:F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2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2024-09-11T06:50:33Z</cp:lastPrinted>
  <dcterms:created xsi:type="dcterms:W3CDTF">2017-06-08T05:54:08Z</dcterms:created>
  <dcterms:modified xsi:type="dcterms:W3CDTF">2024-09-17T10:40:21Z</dcterms:modified>
</cp:coreProperties>
</file>