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9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300" windowWidth="9720" windowHeight="714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район!$19:$19,район!$23:$23,район!$33:$35,район!$58:$59,район!#REF!,район!#REF!,район!#REF!,район!#REF!,район!#REF!,район!#REF!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район!$A$1:$G$196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$32:$36,район!$40:$40,район!$44:$44,район!$52:$52,район!$58:$59,район!#REF!,район!#REF!,район!$66:$68,район!#REF!,район!#REF!,район!$87:$87,район!#REF!,район!$97:$97,район!#REF!,район!$130:$130,район!#REF!,район!$192:$192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район!$A$1:$G$196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район!#REF!,район!$30:$31,район!$40:$40,район!$44:$44,район!$58:$59,район!#REF!,район!#REF!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район!$A$1:$G$196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район!$192:$192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район!$19:$19,район!$23:$23,район!$30:$30,район!$32:$36,район!$40:$40,район!$44:$44,район!$58:$59,район!#REF!,район!#REF!,район!#REF!,район!#REF!,район!#REF!,район!#REF!,район!$192:$192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район!$19:$19,район!$23:$23,район!$33:$35,район!$58:$59,район!#REF!,район!#REF!,район!#REF!,район!#REF!,район!#REF!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район!$A$1:$G$196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район!$A$1:$G$196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район!$A$1:$G$196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</customWorkbookViews>
</workbook>
</file>

<file path=xl/calcChain.xml><?xml version="1.0" encoding="utf-8"?>
<calcChain xmlns="http://schemas.openxmlformats.org/spreadsheetml/2006/main">
  <c r="E36" i="3" l="1"/>
  <c r="G36" i="3"/>
  <c r="G189" i="3"/>
  <c r="G179" i="3"/>
  <c r="G168" i="3"/>
  <c r="G170" i="3"/>
  <c r="G174" i="3"/>
  <c r="G159" i="3"/>
  <c r="G160" i="3"/>
  <c r="G161" i="3"/>
  <c r="G162" i="3"/>
  <c r="G154" i="3"/>
  <c r="G152" i="3"/>
  <c r="G153" i="3"/>
  <c r="G124" i="3"/>
  <c r="G125" i="3"/>
  <c r="G122" i="3"/>
  <c r="G121" i="3"/>
  <c r="G117" i="3"/>
  <c r="G119" i="3"/>
  <c r="G111" i="3"/>
  <c r="G112" i="3"/>
  <c r="G113" i="3"/>
  <c r="G103" i="3"/>
  <c r="G100" i="3"/>
  <c r="G101" i="3"/>
  <c r="G102" i="3"/>
  <c r="G98" i="3"/>
  <c r="G91" i="3"/>
  <c r="G65" i="3"/>
  <c r="G68" i="3"/>
  <c r="G27" i="3"/>
  <c r="G21" i="3"/>
  <c r="G16" i="3"/>
  <c r="F138" i="3" l="1"/>
  <c r="F131" i="3" l="1"/>
  <c r="F82" i="3"/>
  <c r="G73" i="3" l="1"/>
  <c r="G74" i="3"/>
  <c r="F66" i="3"/>
  <c r="F70" i="3"/>
  <c r="F60" i="3"/>
  <c r="F53" i="3"/>
  <c r="G188" i="3" l="1"/>
  <c r="G190" i="3"/>
  <c r="G191" i="3"/>
  <c r="G192" i="3"/>
  <c r="G134" i="3"/>
  <c r="G132" i="3"/>
  <c r="G145" i="3"/>
  <c r="G146" i="3"/>
  <c r="G156" i="3"/>
  <c r="G149" i="3"/>
  <c r="G150" i="3"/>
  <c r="G151" i="3"/>
  <c r="G180" i="3"/>
  <c r="G181" i="3"/>
  <c r="G186" i="3"/>
  <c r="E179" i="3" l="1"/>
  <c r="D187" i="3"/>
  <c r="F187" i="3"/>
  <c r="F175" i="3"/>
  <c r="F166" i="3"/>
  <c r="F143" i="3"/>
  <c r="F99" i="3"/>
  <c r="F94" i="3"/>
  <c r="F92" i="3"/>
  <c r="F120" i="3"/>
  <c r="F50" i="3"/>
  <c r="F48" i="3"/>
  <c r="F38" i="3"/>
  <c r="F32" i="3"/>
  <c r="F28" i="3"/>
  <c r="F26" i="3"/>
  <c r="F23" i="3"/>
  <c r="F20" i="3"/>
  <c r="F13" i="3"/>
  <c r="F8" i="3"/>
  <c r="F6" i="3"/>
  <c r="G7" i="3"/>
  <c r="G9" i="3"/>
  <c r="G10" i="3"/>
  <c r="G11" i="3"/>
  <c r="G12" i="3"/>
  <c r="G14" i="3"/>
  <c r="G17" i="3"/>
  <c r="G19" i="3"/>
  <c r="G22" i="3"/>
  <c r="G24" i="3"/>
  <c r="G25" i="3"/>
  <c r="G29" i="3"/>
  <c r="G30" i="3"/>
  <c r="G41" i="3"/>
  <c r="G42" i="3"/>
  <c r="G43" i="3"/>
  <c r="G47" i="3"/>
  <c r="G49" i="3"/>
  <c r="G55" i="3"/>
  <c r="G56" i="3"/>
  <c r="G61" i="3"/>
  <c r="G62" i="3"/>
  <c r="G71" i="3"/>
  <c r="F37" i="3" l="1"/>
  <c r="G187" i="3"/>
  <c r="F18" i="3"/>
  <c r="F5" i="3" s="1"/>
  <c r="F193" i="3"/>
  <c r="F69" i="3" l="1"/>
  <c r="F78" i="3" s="1"/>
  <c r="F79" i="3" l="1"/>
  <c r="D92" i="3"/>
  <c r="C187" i="3" l="1"/>
  <c r="D53" i="3"/>
  <c r="G53" i="3" s="1"/>
  <c r="D70" i="3"/>
  <c r="G70" i="3" s="1"/>
  <c r="C70" i="3"/>
  <c r="E191" i="3" l="1"/>
  <c r="E192" i="3"/>
  <c r="E155" i="3"/>
  <c r="E156" i="3"/>
  <c r="E154" i="3"/>
  <c r="E90" i="3"/>
  <c r="E91" i="3"/>
  <c r="E153" i="3" l="1"/>
  <c r="D38" i="3" l="1"/>
  <c r="G38" i="3" s="1"/>
  <c r="D23" i="3"/>
  <c r="G23" i="3" s="1"/>
  <c r="D20" i="3"/>
  <c r="G20" i="3" s="1"/>
  <c r="C60" i="3"/>
  <c r="E165" i="3"/>
  <c r="E157" i="3"/>
  <c r="E152" i="3"/>
  <c r="E151" i="3"/>
  <c r="E159" i="3"/>
  <c r="E160" i="3"/>
  <c r="E149" i="3"/>
  <c r="E150" i="3"/>
  <c r="E145" i="3"/>
  <c r="E146" i="3"/>
  <c r="E147" i="3"/>
  <c r="C23" i="3"/>
  <c r="E189" i="3"/>
  <c r="E168" i="3"/>
  <c r="D138" i="3"/>
  <c r="C53" i="3" l="1"/>
  <c r="E56" i="3"/>
  <c r="E103" i="3"/>
  <c r="E178" i="3"/>
  <c r="E128" i="3"/>
  <c r="E105" i="3"/>
  <c r="E104" i="3"/>
  <c r="E119" i="3"/>
  <c r="E118" i="3"/>
  <c r="E117" i="3"/>
  <c r="D166" i="3" l="1"/>
  <c r="C166" i="3"/>
  <c r="C143" i="3"/>
  <c r="E101" i="3"/>
  <c r="E164" i="3"/>
  <c r="E171" i="3"/>
  <c r="E170" i="3"/>
  <c r="E169" i="3"/>
  <c r="C175" i="3"/>
  <c r="E183" i="3"/>
  <c r="E182" i="3"/>
  <c r="E181" i="3"/>
  <c r="E132" i="3"/>
  <c r="E133" i="3"/>
  <c r="E134" i="3"/>
  <c r="E135" i="3"/>
  <c r="E136" i="3"/>
  <c r="E124" i="3"/>
  <c r="E125" i="3"/>
  <c r="E129" i="3"/>
  <c r="E116" i="3"/>
  <c r="E112" i="3"/>
  <c r="E113" i="3"/>
  <c r="E114" i="3"/>
  <c r="E111" i="3"/>
  <c r="E110" i="3"/>
  <c r="E115" i="3"/>
  <c r="G115" i="3"/>
  <c r="D120" i="3"/>
  <c r="D99" i="3"/>
  <c r="G131" i="3"/>
  <c r="E122" i="3"/>
  <c r="E109" i="3" l="1"/>
  <c r="C120" i="3"/>
  <c r="E120" i="3" s="1"/>
  <c r="C99" i="3"/>
  <c r="D18" i="3"/>
  <c r="C20" i="3"/>
  <c r="C18" i="3" s="1"/>
  <c r="E22" i="3"/>
  <c r="E21" i="3"/>
  <c r="E25" i="3"/>
  <c r="E24" i="3"/>
  <c r="E108" i="3"/>
  <c r="G18" i="3" l="1"/>
  <c r="E83" i="3"/>
  <c r="E84" i="3"/>
  <c r="E85" i="3"/>
  <c r="E86" i="3"/>
  <c r="E88" i="3"/>
  <c r="E89" i="3"/>
  <c r="E93" i="3"/>
  <c r="E95" i="3"/>
  <c r="E96" i="3"/>
  <c r="E97" i="3"/>
  <c r="E98" i="3"/>
  <c r="E100" i="3"/>
  <c r="E102" i="3"/>
  <c r="E107" i="3"/>
  <c r="E121" i="3"/>
  <c r="E123" i="3"/>
  <c r="E130" i="3"/>
  <c r="E137" i="3"/>
  <c r="E140" i="3"/>
  <c r="E144" i="3"/>
  <c r="E148" i="3"/>
  <c r="E158" i="3"/>
  <c r="E161" i="3"/>
  <c r="E162" i="3"/>
  <c r="E163" i="3"/>
  <c r="E167" i="3"/>
  <c r="E174" i="3"/>
  <c r="E176" i="3"/>
  <c r="E177" i="3"/>
  <c r="E180" i="3"/>
  <c r="E186" i="3"/>
  <c r="E188" i="3"/>
  <c r="E190" i="3"/>
  <c r="G84" i="3"/>
  <c r="G86" i="3"/>
  <c r="G89" i="3"/>
  <c r="G93" i="3"/>
  <c r="G95" i="3"/>
  <c r="G96" i="3"/>
  <c r="G97" i="3"/>
  <c r="G107" i="3"/>
  <c r="G123" i="3"/>
  <c r="G130" i="3"/>
  <c r="G144" i="3"/>
  <c r="G148" i="3"/>
  <c r="G158" i="3"/>
  <c r="G163" i="3"/>
  <c r="G167" i="3"/>
  <c r="G177" i="3"/>
  <c r="E7" i="3"/>
  <c r="E9" i="3"/>
  <c r="E10" i="3"/>
  <c r="E11" i="3"/>
  <c r="E12" i="3"/>
  <c r="E14" i="3"/>
  <c r="E16" i="3"/>
  <c r="E17" i="3"/>
  <c r="E19" i="3"/>
  <c r="E20" i="3"/>
  <c r="E23" i="3"/>
  <c r="E27" i="3"/>
  <c r="E29" i="3"/>
  <c r="E30" i="3"/>
  <c r="E41" i="3"/>
  <c r="E42" i="3"/>
  <c r="E43" i="3"/>
  <c r="E47" i="3"/>
  <c r="E54" i="3"/>
  <c r="E55" i="3"/>
  <c r="E61" i="3"/>
  <c r="E62" i="3"/>
  <c r="E65" i="3"/>
  <c r="E68" i="3"/>
  <c r="E71" i="3"/>
  <c r="E72" i="3"/>
  <c r="E73" i="3"/>
  <c r="E74" i="3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D27" i="1" l="1"/>
  <c r="D143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43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C38" i="3"/>
  <c r="D74" i="13"/>
  <c r="D35" i="10"/>
  <c r="D77" i="15"/>
  <c r="C41" i="18"/>
  <c r="E34" i="7" l="1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60" i="3"/>
  <c r="G60" i="3" s="1"/>
  <c r="D68" i="5"/>
  <c r="C68" i="5"/>
  <c r="F72" i="5"/>
  <c r="E72" i="5"/>
  <c r="D13" i="3"/>
  <c r="G13" i="3" s="1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82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70" i="3"/>
  <c r="D54" i="19"/>
  <c r="CS14" i="2"/>
  <c r="D37" i="13"/>
  <c r="BV23" i="2"/>
  <c r="BV27" i="2"/>
  <c r="BV14" i="2"/>
  <c r="D82" i="18"/>
  <c r="CU17" i="2"/>
  <c r="CU14" i="2"/>
  <c r="D175" i="3"/>
  <c r="E143" i="3"/>
  <c r="C138" i="3"/>
  <c r="D94" i="3"/>
  <c r="C94" i="3"/>
  <c r="C92" i="3"/>
  <c r="D82" i="3"/>
  <c r="D66" i="3"/>
  <c r="G66" i="3" s="1"/>
  <c r="C66" i="3"/>
  <c r="D58" i="3"/>
  <c r="C58" i="3"/>
  <c r="D50" i="3"/>
  <c r="G50" i="3" s="1"/>
  <c r="C50" i="3"/>
  <c r="D48" i="3"/>
  <c r="G48" i="3" s="1"/>
  <c r="C48" i="3"/>
  <c r="D32" i="3"/>
  <c r="C32" i="3"/>
  <c r="D28" i="3"/>
  <c r="C28" i="3"/>
  <c r="D26" i="3"/>
  <c r="G26" i="3" s="1"/>
  <c r="C26" i="3"/>
  <c r="D8" i="3"/>
  <c r="G8" i="3" s="1"/>
  <c r="C8" i="3"/>
  <c r="D6" i="3"/>
  <c r="G6" i="3" s="1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G28" i="3" l="1"/>
  <c r="D5" i="3"/>
  <c r="G5" i="3" s="1"/>
  <c r="D193" i="3"/>
  <c r="G193" i="3" s="1"/>
  <c r="C193" i="3"/>
  <c r="E8" i="3"/>
  <c r="E50" i="3"/>
  <c r="E6" i="3"/>
  <c r="E18" i="3"/>
  <c r="E28" i="3"/>
  <c r="E48" i="3"/>
  <c r="E53" i="3"/>
  <c r="G19" i="1"/>
  <c r="D19" i="1" s="1"/>
  <c r="E66" i="3"/>
  <c r="E138" i="3"/>
  <c r="E99" i="3"/>
  <c r="G99" i="3"/>
  <c r="G120" i="3"/>
  <c r="E92" i="3"/>
  <c r="G92" i="3"/>
  <c r="E166" i="3"/>
  <c r="G166" i="3"/>
  <c r="E187" i="3"/>
  <c r="E38" i="3"/>
  <c r="E60" i="3"/>
  <c r="E26" i="3"/>
  <c r="E82" i="3"/>
  <c r="G82" i="3"/>
  <c r="E94" i="3"/>
  <c r="G94" i="3"/>
  <c r="E175" i="3"/>
  <c r="G175" i="3"/>
  <c r="E13" i="3"/>
  <c r="F42" i="5"/>
  <c r="E42" i="5"/>
  <c r="D25" i="4"/>
  <c r="C25" i="4"/>
  <c r="CW17" i="2"/>
  <c r="CW14" i="2"/>
  <c r="C5" i="3"/>
  <c r="C37" i="3"/>
  <c r="D37" i="3"/>
  <c r="G37" i="3" s="1"/>
  <c r="D40" i="16"/>
  <c r="E193" i="3" l="1"/>
  <c r="E5" i="3"/>
  <c r="E37" i="3"/>
  <c r="C69" i="3"/>
  <c r="C78" i="3" s="1"/>
  <c r="D69" i="3"/>
  <c r="G69" i="3" s="1"/>
  <c r="D34" i="15"/>
  <c r="D36" i="7"/>
  <c r="D34" i="11"/>
  <c r="D26" i="11"/>
  <c r="D14" i="11"/>
  <c r="DB26" i="2"/>
  <c r="AZ18" i="2"/>
  <c r="AW18" i="2"/>
  <c r="D78" i="3" l="1"/>
  <c r="E69" i="3"/>
  <c r="C79" i="3"/>
  <c r="C34" i="11"/>
  <c r="BT21" i="2" s="1"/>
  <c r="C82" i="12"/>
  <c r="C40" i="17"/>
  <c r="D12" i="19"/>
  <c r="D79" i="3" l="1"/>
  <c r="G78" i="3"/>
  <c r="E78" i="3"/>
  <c r="E79" i="3" s="1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<sst xmlns="http://schemas.openxmlformats.org/spreadsheetml/2006/main" count="2970" uniqueCount="557">
  <si>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</si>
  <si>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</si>
  <si>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</si>
  <si>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</si>
  <si>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</si>
  <si>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</si>
  <si>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</si>
  <si>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</si>
  <si>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</si>
  <si>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</si>
  <si>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</si>
  <si>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</si>
  <si>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</si>
  <si>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</si>
  <si>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</si>
  <si>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</si>
  <si>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</si>
  <si>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</si>
  <si>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</si>
  <si>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</si>
  <si>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</si>
  <si>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</si>
  <si>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</si>
  <si>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</si>
  <si>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</si>
  <si>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</si>
  <si>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</si>
  <si>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</si>
  <si>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</si>
  <si>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</si>
  <si>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</si>
  <si>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</si>
  <si>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</si>
  <si>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</si>
  <si>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</si>
  <si>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</si>
  <si>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</si>
  <si>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</si>
  <si>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</si>
  <si>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</si>
  <si>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</si>
  <si>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</si>
  <si>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</si>
  <si>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</si>
  <si>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</si>
  <si>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</si>
  <si>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</si>
  <si>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</si>
  <si>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</si>
  <si>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</si>
  <si>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</si>
  <si>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</si>
  <si>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</si>
  <si>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</si>
  <si>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</si>
  <si>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</si>
  <si>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</si>
  <si>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</si>
  <si>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</si>
  <si>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</si>
  <si>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</si>
  <si>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</si>
  <si>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</si>
  <si>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</si>
  <si>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</si>
  <si>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</si>
  <si>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</si>
  <si>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</si>
  <si>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</si>
  <si>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</si>
  <si>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</si>
  <si>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</si>
  <si>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</si>
  <si>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</si>
  <si>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</si>
  <si>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</si>
  <si>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</si>
  <si>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</si>
  <si>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</si>
  <si>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</si>
  <si>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</si>
  <si>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</si>
  <si>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</si>
  <si>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</si>
  <si>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</si>
  <si>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</si>
  <si>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</si>
  <si>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</si>
  <si>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</si>
  <si>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</si>
  <si>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</si>
  <si>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</si>
  <si>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</si>
  <si>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</si>
  <si>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</si>
  <si>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</si>
  <si>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</si>
  <si>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</si>
  <si>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</si>
  <si>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</si>
  <si>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</si>
  <si>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</si>
  <si>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</si>
  <si>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</si>
  <si>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</si>
  <si>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</si>
  <si>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</si>
  <si>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</si>
  <si>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</si>
  <si>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</si>
  <si>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</si>
  <si>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</si>
  <si>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</si>
  <si>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</si>
  <si>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</si>
  <si>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</si>
  <si>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</si>
  <si>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</si>
  <si>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</si>
  <si>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</si>
  <si>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</si>
  <si>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</si>
  <si>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</si>
  <si>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</si>
  <si>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</si>
  <si>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</si>
  <si>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</si>
  <si>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</si>
  <si>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</si>
  <si>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</si>
  <si>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</si>
  <si>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</si>
  <si>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</si>
  <si>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</si>
  <si>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</si>
  <si>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</si>
  <si>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</si>
  <si>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</si>
  <si>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</si>
  <si>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</si>
  <si>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</si>
  <si>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</si>
  <si>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</si>
  <si>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</si>
  <si>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</si>
  <si>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</si>
  <si>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</si>
  <si>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</si>
  <si>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</si>
  <si>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</si>
  <si>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</si>
  <si>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</si>
  <si>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</si>
  <si>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</si>
  <si>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</si>
  <si>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</si>
  <si>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</si>
  <si>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</si>
  <si>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</si>
  <si>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</si>
  <si>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</si>
  <si>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</si>
  <si>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</si>
  <si>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</si>
  <si>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</si>
  <si>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</si>
  <si>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</si>
  <si>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</si>
  <si>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</si>
  <si>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</si>
  <si>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</si>
  <si>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</si>
  <si>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</si>
  <si>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</si>
  <si>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</si>
  <si>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</si>
  <si>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</si>
  <si>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</si>
  <si>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</si>
  <si>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</si>
  <si>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</si>
  <si>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</si>
  <si>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</si>
  <si>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</si>
  <si>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</si>
  <si>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</si>
  <si>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</si>
  <si>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</si>
  <si>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</si>
  <si>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</si>
  <si>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</si>
  <si>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</si>
  <si>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</si>
  <si>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</si>
  <si>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</si>
  <si>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</si>
  <si>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</si>
  <si>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</si>
  <si>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</si>
  <si>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</si>
  <si>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</si>
  <si>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</si>
  <si>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</si>
  <si>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</si>
  <si>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</si>
  <si>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</si>
  <si>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</si>
  <si>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</si>
  <si>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</si>
  <si>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</si>
  <si>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</si>
  <si>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</si>
  <si>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</si>
  <si>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</si>
  <si>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</si>
  <si>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</si>
  <si>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</si>
  <si>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</si>
  <si>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</si>
  <si>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</si>
  <si>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</si>
  <si>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</si>
  <si>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</si>
  <si>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</si>
  <si>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</si>
  <si>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</si>
  <si>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</si>
  <si>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 xml:space="preserve">Проценты, полученные от предос. бюдж. кред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</si>
  <si>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</si>
  <si>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</si>
  <si>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</si>
  <si>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</si>
  <si>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</si>
  <si>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</si>
  <si>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</si>
  <si>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</si>
  <si>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</si>
  <si>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</si>
  <si>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</si>
  <si>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</si>
  <si>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</si>
  <si>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</si>
  <si>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</si>
  <si>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</si>
  <si>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</si>
  <si>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</si>
  <si>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</si>
  <si>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</si>
  <si>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</si>
  <si>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</si>
  <si>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</si>
  <si>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</si>
  <si>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</si>
  <si>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</si>
  <si>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</si>
  <si>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</si>
  <si>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</si>
  <si>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</si>
  <si>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</si>
  <si>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</si>
  <si>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</si>
  <si>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</si>
  <si>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</si>
  <si>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</si>
  <si>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</si>
  <si>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</si>
  <si>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</si>
  <si>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</si>
  <si>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</si>
  <si>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</si>
  <si>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</si>
  <si>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</si>
  <si>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</si>
  <si>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</si>
  <si>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</si>
  <si>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</si>
  <si>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</si>
  <si>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</si>
  <si>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</si>
  <si>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</si>
  <si>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</si>
  <si>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</si>
  <si>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</si>
  <si>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</si>
  <si>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</si>
  <si>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</si>
  <si>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</si>
  <si>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</si>
  <si>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</si>
  <si>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</si>
  <si>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</si>
  <si>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</si>
  <si>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</si>
  <si>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</si>
  <si>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</si>
  <si>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</si>
  <si>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</si>
  <si>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</si>
  <si>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</si>
  <si>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Доходы от возврата остатка субсидий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</si>
  <si>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</si>
  <si>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</si>
  <si>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</si>
  <si>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</si>
  <si>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</si>
  <si>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</si>
  <si>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</si>
  <si>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</si>
  <si>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</si>
  <si>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</si>
  <si>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</si>
  <si>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</si>
  <si>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</si>
  <si>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</si>
  <si>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</si>
  <si>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</si>
  <si>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</si>
  <si>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</si>
  <si>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</si>
  <si>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</si>
  <si>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</si>
  <si>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</si>
  <si>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</si>
  <si>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</si>
  <si>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</si>
  <si>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</si>
  <si>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</si>
  <si>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</si>
  <si>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</si>
  <si>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</si>
  <si>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</si>
  <si>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</si>
  <si>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</si>
  <si>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</si>
  <si>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</si>
  <si>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</si>
  <si>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</si>
  <si>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</si>
  <si>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</si>
  <si>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</si>
  <si>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</si>
  <si>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</si>
  <si>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</si>
  <si>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</si>
  <si>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</si>
  <si>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</si>
  <si>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</si>
  <si>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</si>
  <si>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</si>
  <si>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</si>
  <si>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</si>
  <si>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</si>
  <si>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</si>
  <si>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</si>
  <si>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</si>
  <si>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</si>
  <si>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</si>
  <si>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</si>
  <si>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</si>
  <si>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</si>
  <si>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</si>
  <si>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</si>
  <si>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</si>
  <si>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</si>
  <si>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</si>
  <si>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</si>
  <si>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</si>
  <si>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</si>
  <si>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</si>
  <si>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</si>
  <si>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</si>
  <si>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</si>
  <si>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</si>
  <si>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</si>
  <si>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</si>
  <si>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</si>
  <si>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</si>
  <si>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</si>
  <si>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</si>
  <si>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</si>
  <si>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</si>
  <si>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</si>
  <si>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</si>
  <si>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</si>
  <si>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</si>
  <si>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</si>
  <si>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</si>
  <si>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</si>
  <si>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</si>
  <si>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</si>
  <si>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</si>
  <si>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</si>
  <si>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</si>
  <si>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</si>
  <si>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</si>
  <si>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</si>
  <si>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</si>
  <si>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</si>
  <si>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</si>
  <si>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</si>
  <si>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</si>
  <si>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</si>
  <si>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</si>
  <si>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</si>
  <si>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</si>
  <si>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</si>
  <si>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</si>
  <si>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</si>
  <si>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</si>
  <si>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</si>
  <si>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</si>
  <si>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</si>
  <si>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</si>
  <si>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</si>
  <si>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</si>
  <si>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</si>
  <si>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</si>
  <si>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</si>
  <si>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</si>
  <si>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</si>
  <si>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</si>
  <si>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</si>
  <si>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</si>
  <si>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</si>
  <si>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</si>
  <si>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</si>
  <si>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>Прочие налоги и сборы (по отм.местн. нал. и сборам )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</si>
  <si>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</si>
  <si>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</si>
  <si>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</si>
  <si>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</si>
  <si>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</si>
  <si>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</si>
  <si>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</si>
  <si>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</si>
  <si>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</si>
  <si>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</si>
  <si>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</si>
  <si>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</si>
  <si>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</si>
  <si>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</si>
  <si>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</si>
  <si>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Государственная пошлина за государственную регистрацию, а также за совершение прочих юридически значимых действий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</si>
  <si>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</si>
  <si>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</si>
  <si>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</si>
  <si>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</si>
  <si>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</si>
  <si>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</si>
  <si>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Капитальный ремонт источников водоснабжения (водонапорных башен и водозаборных скважин) в населенных пунктах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</si>
  <si>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</si>
  <si>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</si>
  <si>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</si>
  <si>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</si>
  <si>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</si>
  <si>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A12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</si>
  <si>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</si>
  <si>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</si>
  <si>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</si>
  <si>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</si>
  <si>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</si>
  <si>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</si>
  <si>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</si>
  <si>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</si>
  <si>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</si>
  <si>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</si>
  <si>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Развитие водоснабжения в сельской местности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</si>
  <si>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</si>
  <si>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</si>
  <si>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>Реализация мероприятий по благоустройству дворовых территорий и тротуаров</t>
  </si>
  <si>
    <t xml:space="preserve">Реализация мероприятий по благоустройству территории </t>
  </si>
  <si>
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</si>
  <si>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</si>
  <si>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</si>
  <si>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</si>
  <si>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</si>
  <si>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</si>
  <si>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</si>
  <si>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</si>
  <si>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</si>
  <si>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</si>
  <si>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</si>
  <si>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</si>
  <si>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</si>
  <si>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</si>
  <si>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</si>
  <si>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</si>
  <si>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</si>
  <si>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</si>
  <si>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</si>
  <si>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</si>
  <si>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</si>
  <si>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</si>
  <si>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</si>
  <si>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</si>
  <si>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</si>
  <si>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</si>
  <si>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</si>
  <si>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</si>
  <si>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учреждений культурно-досугового типа и народного творчества (местные субсидии на иные цели)</t>
  </si>
  <si>
    <t>Обеспечение деятельности муниципальных музеев (местные субсидии на иные цели)</t>
  </si>
  <si>
    <t>Обеспечение деятельности муниципальных библиотек (местные субсидии на иные цели)</t>
  </si>
  <si>
    <t>Обеспечение деятельности муниципальных организаций дополнительного образования</t>
  </si>
  <si>
    <t>Ч2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</si>
  <si>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</si>
  <si>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</si>
  <si>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</si>
  <si>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</si>
  <si>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</si>
  <si>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</si>
  <si>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</si>
  <si>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</si>
  <si>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</si>
  <si>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</si>
  <si>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</si>
  <si>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</si>
  <si>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</si>
  <si>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Обустройство и восстановление воинских захоронений</t>
  </si>
  <si>
    <t>Капитальный ремонт муниципальных учреждений культуры клубного типа</t>
  </si>
  <si>
    <t>Ц46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</si>
  <si>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</si>
  <si>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</si>
  <si>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</si>
  <si>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</si>
  <si>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</si>
  <si>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</si>
  <si>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</si>
  <si>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</si>
  <si>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</si>
  <si>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</si>
  <si>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</si>
  <si>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</si>
  <si>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</si>
  <si>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</si>
  <si>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</si>
  <si>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</si>
  <si>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Ц73</t>
  </si>
  <si>
    <t>Капитальный ремонт муниципальных обоазовательных оргнизаций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</si>
  <si>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</si>
  <si>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</si>
  <si>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</si>
  <si>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</si>
  <si>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</si>
  <si>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Ц54</t>
  </si>
  <si>
    <t>A44</t>
  </si>
  <si>
    <t>А44</t>
  </si>
  <si>
    <t>Ц64</t>
  </si>
  <si>
    <t>Ч54</t>
  </si>
  <si>
    <t>Обеспечение деятельности (оказание услуг) муниципальных учреждений</t>
  </si>
  <si>
    <t xml:space="preserve">                                               2026 год</t>
  </si>
  <si>
    <t xml:space="preserve">                      2025 год</t>
  </si>
  <si>
    <t>Плата за увеличение площади земельных участков</t>
  </si>
  <si>
    <r>
      <t>Другие вопросы в области национальной экономики</t>
    </r>
    <r>
      <rPr>
        <i/>
        <sz val="20"/>
        <rFont val="Times New Roman"/>
        <family val="1"/>
        <charset val="204"/>
      </rPr>
      <t xml:space="preserve"> в том числе:</t>
    </r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</si>
  <si>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</si>
  <si>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 xml:space="preserve">                                                                                Моргаушского муниципального округа на 01.05.2026 г.</t>
  </si>
  <si>
    <t>исполнено на 01.05.2026 г.</t>
  </si>
  <si>
    <t>исполнено на 01.05.2025г.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</si>
</sst>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3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i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608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49" fontId="39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0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11" applyFont="1" applyBorder="1" applyAlignment="1">
      <alignment horizontal="center"/>
    </xf>
    <xf numFmtId="0" fontId="41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2" fillId="0" borderId="1" xfId="0" applyNumberFormat="1" applyFont="1" applyBorder="1" applyAlignment="1">
      <alignment vertical="center" wrapText="1"/>
    </xf>
    <xf numFmtId="167" fontId="42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43" fillId="0" borderId="0" xfId="9" applyFont="1"/>
    <xf numFmtId="0" fontId="44" fillId="0" borderId="0" xfId="11" applyFont="1" applyBorder="1" applyAlignment="1">
      <alignment horizontal="center"/>
    </xf>
    <xf numFmtId="0" fontId="44" fillId="0" borderId="28" xfId="11" applyFont="1" applyBorder="1" applyAlignment="1">
      <alignment horizontal="center"/>
    </xf>
    <xf numFmtId="0" fontId="44" fillId="7" borderId="23" xfId="11" applyFont="1" applyFill="1" applyBorder="1" applyAlignment="1">
      <alignment horizontal="center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0" borderId="23" xfId="11" applyFont="1" applyBorder="1" applyAlignment="1">
      <alignment horizontal="center"/>
    </xf>
    <xf numFmtId="0" fontId="45" fillId="0" borderId="26" xfId="11" applyFont="1" applyBorder="1" applyAlignment="1">
      <alignment horizontal="center"/>
    </xf>
    <xf numFmtId="0" fontId="44" fillId="7" borderId="9" xfId="11" applyFont="1" applyFill="1" applyBorder="1" applyAlignment="1">
      <alignment horizontal="center" vertical="center" wrapText="1"/>
    </xf>
    <xf numFmtId="166" fontId="44" fillId="7" borderId="15" xfId="11" applyNumberFormat="1" applyFont="1" applyFill="1" applyBorder="1" applyAlignment="1">
      <alignment horizontal="center" vertical="center" wrapText="1"/>
    </xf>
    <xf numFmtId="166" fontId="44" fillId="7" borderId="8" xfId="11" applyNumberFormat="1" applyFont="1" applyFill="1" applyBorder="1" applyAlignment="1">
      <alignment horizontal="center" vertical="center" wrapText="1"/>
    </xf>
    <xf numFmtId="0" fontId="46" fillId="7" borderId="16" xfId="0" applyFont="1" applyFill="1" applyBorder="1" applyAlignment="1">
      <alignment horizontal="center" vertical="center" wrapText="1"/>
    </xf>
    <xf numFmtId="0" fontId="44" fillId="0" borderId="3" xfId="11" applyFont="1" applyBorder="1"/>
    <xf numFmtId="167" fontId="44" fillId="0" borderId="17" xfId="11" applyNumberFormat="1" applyFont="1" applyBorder="1" applyAlignment="1">
      <alignment horizontal="right" vertical="center"/>
    </xf>
    <xf numFmtId="167" fontId="44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0" fontId="47" fillId="0" borderId="3" xfId="11" applyFont="1" applyBorder="1" applyAlignment="1">
      <alignment wrapText="1"/>
    </xf>
    <xf numFmtId="167" fontId="47" fillId="0" borderId="17" xfId="11" applyNumberFormat="1" applyFont="1" applyBorder="1" applyAlignment="1">
      <alignment horizontal="right" vertical="center"/>
    </xf>
    <xf numFmtId="167" fontId="47" fillId="0" borderId="1" xfId="11" applyNumberFormat="1" applyFont="1" applyFill="1" applyBorder="1" applyAlignment="1">
      <alignment horizontal="right" vertical="center"/>
    </xf>
    <xf numFmtId="0" fontId="44" fillId="0" borderId="3" xfId="11" applyFont="1" applyBorder="1" applyAlignment="1">
      <alignment wrapText="1"/>
    </xf>
    <xf numFmtId="0" fontId="47" fillId="0" borderId="3" xfId="11" applyFont="1" applyBorder="1"/>
    <xf numFmtId="167" fontId="47" fillId="0" borderId="1" xfId="11" applyNumberFormat="1" applyFont="1" applyBorder="1" applyAlignment="1">
      <alignment horizontal="right" vertical="center"/>
    </xf>
    <xf numFmtId="167" fontId="47" fillId="0" borderId="17" xfId="0" applyNumberFormat="1" applyFont="1" applyBorder="1" applyAlignment="1">
      <alignment horizontal="right" vertical="center"/>
    </xf>
    <xf numFmtId="0" fontId="46" fillId="0" borderId="3" xfId="11" applyFont="1" applyBorder="1"/>
    <xf numFmtId="0" fontId="47" fillId="0" borderId="3" xfId="11" applyFont="1" applyFill="1" applyBorder="1"/>
    <xf numFmtId="0" fontId="47" fillId="0" borderId="3" xfId="11" applyFont="1" applyFill="1" applyBorder="1" applyAlignment="1">
      <alignment wrapText="1"/>
    </xf>
    <xf numFmtId="167" fontId="47" fillId="3" borderId="17" xfId="0" applyNumberFormat="1" applyFont="1" applyFill="1" applyBorder="1" applyAlignment="1">
      <alignment horizontal="right" vertical="center"/>
    </xf>
    <xf numFmtId="167" fontId="44" fillId="0" borderId="17" xfId="0" applyNumberFormat="1" applyFont="1" applyBorder="1" applyAlignment="1">
      <alignment horizontal="right" vertical="center"/>
    </xf>
    <xf numFmtId="167" fontId="44" fillId="0" borderId="1" xfId="0" applyNumberFormat="1" applyFont="1" applyBorder="1" applyAlignment="1">
      <alignment horizontal="right" vertical="center"/>
    </xf>
    <xf numFmtId="166" fontId="44" fillId="0" borderId="3" xfId="11" applyNumberFormat="1" applyFont="1" applyBorder="1" applyAlignment="1">
      <alignment wrapText="1"/>
    </xf>
    <xf numFmtId="0" fontId="44" fillId="0" borderId="3" xfId="11" applyFont="1" applyBorder="1" applyAlignment="1">
      <alignment vertical="top" wrapText="1"/>
    </xf>
    <xf numFmtId="167" fontId="47" fillId="3" borderId="1" xfId="12" applyNumberFormat="1" applyFont="1" applyFill="1" applyBorder="1" applyAlignment="1">
      <alignment horizontal="right" vertical="center"/>
    </xf>
    <xf numFmtId="167" fontId="47" fillId="3" borderId="1" xfId="11" applyNumberFormat="1" applyFont="1" applyFill="1" applyBorder="1" applyAlignment="1">
      <alignment horizontal="right" vertical="center"/>
    </xf>
    <xf numFmtId="167" fontId="47" fillId="5" borderId="17" xfId="11" applyNumberFormat="1" applyFont="1" applyFill="1" applyBorder="1" applyAlignment="1">
      <alignment horizontal="right" vertical="center"/>
    </xf>
    <xf numFmtId="167" fontId="44" fillId="3" borderId="1" xfId="1" applyNumberFormat="1" applyFont="1" applyFill="1" applyBorder="1" applyAlignment="1">
      <alignment horizontal="right" vertical="center"/>
    </xf>
    <xf numFmtId="167" fontId="44" fillId="3" borderId="17" xfId="1" applyNumberFormat="1" applyFont="1" applyFill="1" applyBorder="1" applyAlignment="1">
      <alignment horizontal="right" vertical="center"/>
    </xf>
    <xf numFmtId="167" fontId="47" fillId="2" borderId="1" xfId="2" applyNumberFormat="1" applyFont="1" applyFill="1" applyBorder="1" applyAlignment="1">
      <alignment horizontal="right" vertical="center" shrinkToFit="1"/>
    </xf>
    <xf numFmtId="167" fontId="47" fillId="2" borderId="1" xfId="3" applyNumberFormat="1" applyFont="1" applyFill="1" applyBorder="1" applyAlignment="1">
      <alignment horizontal="right" vertical="center" shrinkToFit="1"/>
    </xf>
    <xf numFmtId="167" fontId="47" fillId="2" borderId="1" xfId="4" applyNumberFormat="1" applyFont="1" applyFill="1" applyBorder="1" applyAlignment="1">
      <alignment horizontal="right" vertical="center" shrinkToFit="1"/>
    </xf>
    <xf numFmtId="167" fontId="47" fillId="0" borderId="17" xfId="11" applyNumberFormat="1" applyFont="1" applyFill="1" applyBorder="1" applyAlignment="1">
      <alignment horizontal="right" vertical="center"/>
    </xf>
    <xf numFmtId="167" fontId="44" fillId="5" borderId="17" xfId="12" applyNumberFormat="1" applyFont="1" applyFill="1" applyBorder="1" applyAlignment="1">
      <alignment horizontal="right" vertical="center"/>
    </xf>
    <xf numFmtId="167" fontId="44" fillId="5" borderId="1" xfId="12" applyNumberFormat="1" applyFont="1" applyFill="1" applyBorder="1" applyAlignment="1">
      <alignment horizontal="right" vertical="center"/>
    </xf>
    <xf numFmtId="0" fontId="44" fillId="0" borderId="3" xfId="11" applyFont="1" applyFill="1" applyBorder="1"/>
    <xf numFmtId="167" fontId="44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0" fontId="44" fillId="0" borderId="13" xfId="11" applyFont="1" applyFill="1" applyBorder="1"/>
    <xf numFmtId="167" fontId="44" fillId="0" borderId="19" xfId="11" applyNumberFormat="1" applyFont="1" applyBorder="1" applyAlignment="1">
      <alignment horizontal="right" vertical="center"/>
    </xf>
    <xf numFmtId="167" fontId="44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4" fillId="0" borderId="22" xfId="11" applyNumberFormat="1" applyFont="1" applyBorder="1" applyAlignment="1">
      <alignment horizontal="right" vertical="center"/>
    </xf>
    <xf numFmtId="0" fontId="44" fillId="7" borderId="3" xfId="9" applyFont="1" applyFill="1" applyBorder="1" applyAlignment="1">
      <alignment horizontal="center" vertical="center" wrapText="1"/>
    </xf>
    <xf numFmtId="167" fontId="44" fillId="7" borderId="1" xfId="11" applyNumberFormat="1" applyFont="1" applyFill="1" applyBorder="1" applyAlignment="1">
      <alignment horizontal="center" vertical="center" wrapText="1"/>
    </xf>
    <xf numFmtId="167" fontId="46" fillId="7" borderId="18" xfId="0" applyNumberFormat="1" applyFont="1" applyFill="1" applyBorder="1" applyAlignment="1">
      <alignment horizontal="center" vertical="center" wrapText="1"/>
    </xf>
    <xf numFmtId="167" fontId="44" fillId="7" borderId="17" xfId="11" applyNumberFormat="1" applyFont="1" applyFill="1" applyBorder="1" applyAlignment="1">
      <alignment horizontal="center" vertical="center" wrapText="1"/>
    </xf>
    <xf numFmtId="0" fontId="44" fillId="3" borderId="3" xfId="9" applyFont="1" applyFill="1" applyBorder="1" applyAlignment="1">
      <alignment wrapText="1"/>
    </xf>
    <xf numFmtId="167" fontId="44" fillId="0" borderId="17" xfId="9" applyNumberFormat="1" applyFont="1" applyBorder="1" applyAlignment="1">
      <alignment horizontal="right" vertical="center"/>
    </xf>
    <xf numFmtId="167" fontId="44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0" fontId="47" fillId="3" borderId="3" xfId="9" applyFont="1" applyFill="1" applyBorder="1" applyAlignment="1">
      <alignment wrapText="1"/>
    </xf>
    <xf numFmtId="167" fontId="47" fillId="0" borderId="17" xfId="9" applyNumberFormat="1" applyFont="1" applyBorder="1" applyAlignment="1">
      <alignment horizontal="right" vertical="center"/>
    </xf>
    <xf numFmtId="167" fontId="47" fillId="0" borderId="1" xfId="9" applyNumberFormat="1" applyFont="1" applyBorder="1" applyAlignment="1">
      <alignment horizontal="right" vertical="center"/>
    </xf>
    <xf numFmtId="0" fontId="47" fillId="0" borderId="3" xfId="9" applyFont="1" applyBorder="1" applyAlignment="1">
      <alignment wrapText="1"/>
    </xf>
    <xf numFmtId="167" fontId="47" fillId="0" borderId="17" xfId="9" applyNumberFormat="1" applyFont="1" applyBorder="1" applyAlignment="1">
      <alignment horizontal="right"/>
    </xf>
    <xf numFmtId="167" fontId="47" fillId="0" borderId="1" xfId="9" applyNumberFormat="1" applyFont="1" applyBorder="1" applyAlignment="1">
      <alignment horizontal="right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0" fontId="44" fillId="3" borderId="3" xfId="8" applyFont="1" applyFill="1" applyBorder="1" applyAlignment="1">
      <alignment wrapText="1"/>
    </xf>
    <xf numFmtId="0" fontId="47" fillId="0" borderId="3" xfId="8" applyFont="1" applyBorder="1" applyAlignment="1">
      <alignment wrapText="1"/>
    </xf>
    <xf numFmtId="0" fontId="48" fillId="0" borderId="3" xfId="7" applyFont="1" applyBorder="1" applyAlignment="1">
      <alignment wrapText="1"/>
    </xf>
    <xf numFmtId="167" fontId="47" fillId="0" borderId="17" xfId="9" applyNumberFormat="1" applyFont="1" applyBorder="1" applyAlignment="1">
      <alignment horizontal="right" vertical="center" wrapText="1"/>
    </xf>
    <xf numFmtId="167" fontId="44" fillId="0" borderId="17" xfId="6" applyNumberFormat="1" applyFont="1" applyBorder="1" applyAlignment="1">
      <alignment horizontal="right" vertical="center"/>
    </xf>
    <xf numFmtId="167" fontId="44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 vertical="center"/>
    </xf>
    <xf numFmtId="167" fontId="47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wrapText="1"/>
    </xf>
    <xf numFmtId="167" fontId="44" fillId="0" borderId="17" xfId="6" applyNumberFormat="1" applyFont="1" applyBorder="1" applyAlignment="1">
      <alignment horizontal="right"/>
    </xf>
    <xf numFmtId="167" fontId="44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horizontal="left" wrapText="1"/>
    </xf>
    <xf numFmtId="167" fontId="46" fillId="0" borderId="17" xfId="9" applyNumberFormat="1" applyFont="1" applyBorder="1" applyAlignment="1">
      <alignment horizontal="right"/>
    </xf>
    <xf numFmtId="0" fontId="44" fillId="3" borderId="3" xfId="9" applyFont="1" applyFill="1" applyBorder="1" applyAlignment="1">
      <alignment horizontal="left" wrapText="1"/>
    </xf>
    <xf numFmtId="0" fontId="47" fillId="3" borderId="3" xfId="9" applyFont="1" applyFill="1" applyBorder="1" applyAlignment="1">
      <alignment horizontal="left" wrapText="1"/>
    </xf>
    <xf numFmtId="0" fontId="47" fillId="0" borderId="3" xfId="9" applyFont="1" applyBorder="1" applyAlignment="1">
      <alignment horizontal="left" wrapText="1"/>
    </xf>
    <xf numFmtId="167" fontId="44" fillId="0" borderId="17" xfId="9" applyNumberFormat="1" applyFont="1" applyBorder="1" applyAlignment="1">
      <alignment horizontal="right"/>
    </xf>
    <xf numFmtId="167" fontId="44" fillId="5" borderId="1" xfId="9" applyNumberFormat="1" applyFont="1" applyFill="1" applyBorder="1" applyAlignment="1">
      <alignment horizontal="right"/>
    </xf>
    <xf numFmtId="0" fontId="47" fillId="0" borderId="3" xfId="9" applyFont="1" applyFill="1" applyBorder="1" applyAlignment="1">
      <alignment wrapText="1"/>
    </xf>
    <xf numFmtId="167" fontId="47" fillId="2" borderId="1" xfId="5" applyNumberFormat="1" applyFont="1" applyFill="1" applyBorder="1" applyAlignment="1">
      <alignment horizontal="right" vertical="top" shrinkToFit="1"/>
    </xf>
    <xf numFmtId="167" fontId="47" fillId="0" borderId="5" xfId="9" applyNumberFormat="1" applyFont="1" applyBorder="1" applyAlignment="1">
      <alignment horizontal="right"/>
    </xf>
    <xf numFmtId="0" fontId="44" fillId="0" borderId="3" xfId="9" applyFont="1" applyFill="1" applyBorder="1" applyAlignment="1">
      <alignment horizontal="center" wrapText="1"/>
    </xf>
    <xf numFmtId="167" fontId="44" fillId="5" borderId="21" xfId="12" applyNumberFormat="1" applyFont="1" applyFill="1" applyBorder="1" applyAlignment="1">
      <alignment horizontal="right" vertical="center"/>
    </xf>
    <xf numFmtId="0" fontId="47" fillId="0" borderId="0" xfId="9" applyFont="1" applyAlignment="1">
      <alignment wrapText="1"/>
    </xf>
    <xf numFmtId="166" fontId="44" fillId="0" borderId="0" xfId="9" applyNumberFormat="1" applyFont="1" applyAlignment="1">
      <alignment horizontal="right"/>
    </xf>
    <xf numFmtId="168" fontId="44" fillId="0" borderId="0" xfId="9" applyNumberFormat="1" applyFont="1" applyAlignment="1">
      <alignment horizontal="right" vertical="center"/>
    </xf>
    <xf numFmtId="166" fontId="47" fillId="0" borderId="0" xfId="9" applyNumberFormat="1" applyFont="1" applyAlignment="1">
      <alignment horizontal="center"/>
    </xf>
    <xf numFmtId="0" fontId="47" fillId="0" borderId="0" xfId="8" applyFont="1" applyAlignment="1">
      <alignment horizontal="left"/>
    </xf>
    <xf numFmtId="166" fontId="47" fillId="0" borderId="0" xfId="8" applyNumberFormat="1" applyFont="1"/>
    <xf numFmtId="0" fontId="47" fillId="0" borderId="0" xfId="8" applyFont="1"/>
    <xf numFmtId="0" fontId="47" fillId="0" borderId="0" xfId="8" applyFont="1" applyAlignment="1"/>
    <xf numFmtId="49" fontId="49" fillId="0" borderId="1" xfId="9" applyNumberFormat="1" applyFont="1" applyBorder="1" applyAlignment="1">
      <alignment horizontal="center"/>
    </xf>
    <xf numFmtId="0" fontId="49" fillId="0" borderId="3" xfId="9" applyFont="1" applyBorder="1" applyAlignment="1">
      <alignment horizontal="left" wrapText="1"/>
    </xf>
    <xf numFmtId="167" fontId="49" fillId="0" borderId="17" xfId="6" applyNumberFormat="1" applyFont="1" applyBorder="1" applyAlignment="1">
      <alignment horizontal="right" vertical="center"/>
    </xf>
    <xf numFmtId="167" fontId="49" fillId="0" borderId="1" xfId="9" applyNumberFormat="1" applyFont="1" applyBorder="1" applyAlignment="1">
      <alignment horizontal="right" vertical="center"/>
    </xf>
    <xf numFmtId="167" fontId="49" fillId="0" borderId="18" xfId="6" applyNumberFormat="1" applyFont="1" applyBorder="1" applyAlignment="1">
      <alignment horizontal="right"/>
    </xf>
    <xf numFmtId="167" fontId="49" fillId="0" borderId="17" xfId="6" applyNumberFormat="1" applyFont="1" applyBorder="1" applyAlignment="1">
      <alignment horizontal="right"/>
    </xf>
    <xf numFmtId="167" fontId="49" fillId="0" borderId="1" xfId="9" applyNumberFormat="1" applyFont="1" applyBorder="1" applyAlignment="1">
      <alignment horizontal="right"/>
    </xf>
    <xf numFmtId="167" fontId="43" fillId="0" borderId="1" xfId="9" applyNumberFormat="1" applyFont="1" applyBorder="1" applyAlignment="1">
      <alignment horizontal="right"/>
    </xf>
    <xf numFmtId="0" fontId="49" fillId="0" borderId="3" xfId="9" applyFont="1" applyBorder="1" applyAlignment="1">
      <alignment wrapText="1"/>
    </xf>
    <xf numFmtId="167" fontId="43" fillId="0" borderId="17" xfId="9" applyNumberFormat="1" applyFont="1" applyBorder="1" applyAlignment="1">
      <alignment horizontal="right" vertical="center"/>
    </xf>
    <xf numFmtId="167" fontId="43" fillId="0" borderId="1" xfId="9" applyNumberFormat="1" applyFont="1" applyBorder="1" applyAlignment="1">
      <alignment horizontal="right" vertical="center"/>
    </xf>
    <xf numFmtId="167" fontId="49" fillId="0" borderId="17" xfId="9" applyNumberFormat="1" applyFont="1" applyBorder="1" applyAlignment="1">
      <alignment horizontal="right"/>
    </xf>
    <xf numFmtId="0" fontId="49" fillId="0" borderId="1" xfId="9" applyFont="1" applyBorder="1" applyAlignment="1">
      <alignment horizontal="center"/>
    </xf>
    <xf numFmtId="0" fontId="49" fillId="0" borderId="3" xfId="9" applyFont="1" applyFill="1" applyBorder="1" applyAlignment="1">
      <alignment wrapText="1"/>
    </xf>
    <xf numFmtId="167" fontId="49" fillId="0" borderId="17" xfId="9" applyNumberFormat="1" applyFont="1" applyBorder="1" applyAlignment="1">
      <alignment horizontal="right" vertical="center"/>
    </xf>
    <xf numFmtId="167" fontId="49" fillId="2" borderId="1" xfId="5" applyNumberFormat="1" applyFont="1" applyFill="1" applyBorder="1" applyAlignment="1">
      <alignment horizontal="right" vertical="top" shrinkToFit="1"/>
    </xf>
    <xf numFmtId="167" fontId="49" fillId="2" borderId="1" xfId="5" applyNumberFormat="1" applyFont="1" applyFill="1" applyBorder="1" applyAlignment="1">
      <alignment horizontal="right" shrinkToFit="1"/>
    </xf>
    <xf numFmtId="0" fontId="49" fillId="0" borderId="3" xfId="9" applyNumberFormat="1" applyFont="1" applyFill="1" applyBorder="1" applyAlignment="1">
      <alignment wrapText="1"/>
    </xf>
    <xf numFmtId="167" fontId="43" fillId="0" borderId="17" xfId="9" applyNumberFormat="1" applyFont="1" applyBorder="1" applyAlignment="1">
      <alignment horizontal="right"/>
    </xf>
    <xf numFmtId="0" fontId="50" fillId="0" borderId="3" xfId="9" applyFont="1" applyBorder="1" applyAlignment="1">
      <alignment wrapText="1"/>
    </xf>
    <xf numFmtId="170" fontId="51" fillId="0" borderId="0" xfId="9" applyNumberFormat="1" applyFont="1"/>
    <xf numFmtId="0" fontId="51" fillId="0" borderId="0" xfId="9" applyFont="1"/>
    <xf numFmtId="0" fontId="49" fillId="3" borderId="1" xfId="0" applyNumberFormat="1" applyFont="1" applyFill="1" applyBorder="1" applyAlignment="1">
      <alignment vertical="center" wrapText="1"/>
    </xf>
    <xf numFmtId="167" fontId="43" fillId="0" borderId="17" xfId="6" applyNumberFormat="1" applyFont="1" applyBorder="1" applyAlignment="1">
      <alignment horizontal="right"/>
    </xf>
    <xf numFmtId="0" fontId="49" fillId="3" borderId="3" xfId="0" applyNumberFormat="1" applyFont="1" applyFill="1" applyBorder="1" applyAlignment="1">
      <alignment vertical="center" wrapText="1"/>
    </xf>
    <xf numFmtId="49" fontId="49" fillId="0" borderId="3" xfId="9" applyNumberFormat="1" applyFont="1" applyBorder="1" applyAlignment="1">
      <alignment horizontal="center"/>
    </xf>
    <xf numFmtId="0" fontId="49" fillId="3" borderId="3" xfId="9" applyFont="1" applyFill="1" applyBorder="1" applyAlignment="1">
      <alignment wrapText="1"/>
    </xf>
    <xf numFmtId="167" fontId="49" fillId="0" borderId="1" xfId="6" applyNumberFormat="1" applyFont="1" applyBorder="1" applyAlignment="1">
      <alignment horizontal="right"/>
    </xf>
    <xf numFmtId="0" fontId="51" fillId="0" borderId="0" xfId="11" applyFont="1" applyBorder="1" applyAlignment="1">
      <alignment horizontal="left"/>
    </xf>
    <xf numFmtId="0" fontId="51" fillId="0" borderId="13" xfId="11" applyFont="1" applyBorder="1" applyAlignment="1">
      <alignment horizontal="left"/>
    </xf>
    <xf numFmtId="0" fontId="51" fillId="0" borderId="27" xfId="11" applyFont="1" applyBorder="1" applyAlignment="1">
      <alignment horizontal="left"/>
    </xf>
    <xf numFmtId="0" fontId="51" fillId="7" borderId="8" xfId="11" applyFont="1" applyFill="1" applyBorder="1" applyAlignment="1">
      <alignment horizontal="center" vertical="center" wrapText="1"/>
    </xf>
    <xf numFmtId="0" fontId="51" fillId="0" borderId="1" xfId="11" applyFont="1" applyBorder="1" applyAlignment="1">
      <alignment horizontal="center"/>
    </xf>
    <xf numFmtId="0" fontId="43" fillId="0" borderId="1" xfId="11" applyFont="1" applyBorder="1" applyAlignment="1">
      <alignment horizontal="center"/>
    </xf>
    <xf numFmtId="0" fontId="43" fillId="0" borderId="1" xfId="11" applyFont="1" applyFill="1" applyBorder="1" applyAlignment="1">
      <alignment horizontal="center"/>
    </xf>
    <xf numFmtId="1" fontId="51" fillId="0" borderId="1" xfId="11" applyNumberFormat="1" applyFont="1" applyBorder="1" applyAlignment="1">
      <alignment horizontal="center"/>
    </xf>
    <xf numFmtId="0" fontId="51" fillId="0" borderId="1" xfId="11" applyFont="1" applyBorder="1" applyAlignment="1">
      <alignment horizontal="center" vertical="top"/>
    </xf>
    <xf numFmtId="0" fontId="51" fillId="0" borderId="2" xfId="11" applyFont="1" applyBorder="1" applyAlignment="1">
      <alignment horizontal="center"/>
    </xf>
    <xf numFmtId="0" fontId="51" fillId="7" borderId="1" xfId="9" applyFont="1" applyFill="1" applyBorder="1" applyAlignment="1">
      <alignment horizontal="center" vertical="center" wrapText="1"/>
    </xf>
    <xf numFmtId="49" fontId="51" fillId="0" borderId="1" xfId="9" applyNumberFormat="1" applyFont="1" applyBorder="1" applyAlignment="1">
      <alignment horizontal="center"/>
    </xf>
    <xf numFmtId="49" fontId="43" fillId="0" borderId="1" xfId="9" applyNumberFormat="1" applyFont="1" applyBorder="1" applyAlignment="1">
      <alignment horizontal="center"/>
    </xf>
    <xf numFmtId="49" fontId="51" fillId="0" borderId="3" xfId="8" applyNumberFormat="1" applyFont="1" applyBorder="1" applyAlignment="1">
      <alignment horizontal="center"/>
    </xf>
    <xf numFmtId="49" fontId="43" fillId="0" borderId="1" xfId="8" applyNumberFormat="1" applyFont="1" applyBorder="1" applyAlignment="1">
      <alignment horizontal="center"/>
    </xf>
    <xf numFmtId="49" fontId="43" fillId="0" borderId="3" xfId="9" applyNumberFormat="1" applyFont="1" applyBorder="1" applyAlignment="1">
      <alignment horizontal="center"/>
    </xf>
    <xf numFmtId="49" fontId="43" fillId="0" borderId="3" xfId="7" applyNumberFormat="1" applyFont="1" applyBorder="1" applyAlignment="1">
      <alignment horizontal="center"/>
    </xf>
    <xf numFmtId="0" fontId="51" fillId="0" borderId="1" xfId="9" applyFont="1" applyBorder="1" applyAlignment="1">
      <alignment horizontal="center"/>
    </xf>
    <xf numFmtId="0" fontId="43" fillId="0" borderId="1" xfId="9" applyFont="1" applyBorder="1" applyAlignment="1">
      <alignment horizontal="center"/>
    </xf>
    <xf numFmtId="0" fontId="43" fillId="0" borderId="0" xfId="9" applyFont="1" applyAlignment="1">
      <alignment horizontal="left"/>
    </xf>
    <xf numFmtId="0" fontId="43" fillId="0" borderId="0" xfId="8" applyFont="1" applyAlignment="1">
      <alignment horizontal="left"/>
    </xf>
    <xf numFmtId="0" fontId="43" fillId="0" borderId="0" xfId="8" applyFont="1" applyAlignment="1"/>
    <xf numFmtId="167" fontId="44" fillId="3" borderId="1" xfId="12" applyNumberFormat="1" applyFont="1" applyFill="1" applyBorder="1" applyAlignment="1">
      <alignment horizontal="right" vertical="center"/>
    </xf>
    <xf numFmtId="167" fontId="44" fillId="2" borderId="1" xfId="2" applyNumberFormat="1" applyFont="1" applyFill="1" applyBorder="1" applyAlignment="1">
      <alignment horizontal="right" vertical="center" shrinkToFit="1"/>
    </xf>
    <xf numFmtId="4" fontId="44" fillId="5" borderId="21" xfId="12" applyNumberFormat="1" applyFont="1" applyFill="1" applyBorder="1" applyAlignment="1">
      <alignment horizontal="right" vertical="center"/>
    </xf>
    <xf numFmtId="167" fontId="46" fillId="0" borderId="1" xfId="6" applyNumberFormat="1" applyFont="1" applyBorder="1" applyAlignment="1">
      <alignment horizontal="right"/>
    </xf>
    <xf numFmtId="167" fontId="46" fillId="2" borderId="1" xfId="5" applyNumberFormat="1" applyFont="1" applyFill="1" applyBorder="1" applyAlignment="1">
      <alignment horizontal="right" vertical="top" shrinkToFit="1"/>
    </xf>
    <xf numFmtId="167" fontId="46" fillId="2" borderId="1" xfId="5" applyNumberFormat="1" applyFont="1" applyFill="1" applyBorder="1" applyAlignment="1">
      <alignment horizontal="right" shrinkToFit="1"/>
    </xf>
    <xf numFmtId="0" fontId="47" fillId="0" borderId="3" xfId="11" applyFont="1" applyBorder="1" applyAlignment="1"/>
    <xf numFmtId="0" fontId="52" fillId="0" borderId="3" xfId="9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  <xf numFmtId="0" fontId="52" fillId="0" borderId="3" xfId="9" applyFont="1" applyBorder="1" applyAlignment="1">
      <alignment horizontal="left" wrapText="1"/>
    </xf>
    <xf numFmtId="0" fontId="52" fillId="0" borderId="3" xfId="9" applyNumberFormat="1" applyFont="1" applyBorder="1" applyAlignment="1">
      <alignment horizontal="left" wrapText="1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259" Type="http://schemas.openxmlformats.org/officeDocument/2006/relationships/revisionLog" Target="revisionLog111.xml"/><Relationship Id="rId1466" Type="http://schemas.openxmlformats.org/officeDocument/2006/relationships/revisionLog" Target="revisionLog18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533" Type="http://schemas.openxmlformats.org/officeDocument/2006/relationships/revisionLog" Target="revisionLog114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84" Type="http://schemas.openxmlformats.org/officeDocument/2006/relationships/revisionLog" Target="revisionLog43.xml"/><Relationship Id="rId1281" Type="http://schemas.openxmlformats.org/officeDocument/2006/relationships/revisionLog" Target="revisionLog17211.xml"/><Relationship Id="rId1337" Type="http://schemas.openxmlformats.org/officeDocument/2006/relationships/revisionLog" Target="revisionLog173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44" Type="http://schemas.openxmlformats.org/officeDocument/2006/relationships/revisionLog" Target="revisionLog117.xml"/><Relationship Id="rId1586" Type="http://schemas.openxmlformats.org/officeDocument/2006/relationships/revisionLog" Target="revisionLog131.xml"/><Relationship Id="rId1239" Type="http://schemas.openxmlformats.org/officeDocument/2006/relationships/revisionLog" Target="revisionLog1111111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46" Type="http://schemas.openxmlformats.org/officeDocument/2006/relationships/revisionLog" Target="revisionLog11021.xml"/><Relationship Id="rId1488" Type="http://schemas.openxmlformats.org/officeDocument/2006/relationships/revisionLog" Target="revisionLog11611.xml"/><Relationship Id="rId1653" Type="http://schemas.openxmlformats.org/officeDocument/2006/relationships/revisionLog" Target="revisionLog19.xml"/><Relationship Id="rId1695" Type="http://schemas.openxmlformats.org/officeDocument/2006/relationships/revisionLog" Target="revisionLog54.xml"/><Relationship Id="rId1709" Type="http://schemas.openxmlformats.org/officeDocument/2006/relationships/revisionLog" Target="revisionLog68.xml"/><Relationship Id="rId1250" Type="http://schemas.openxmlformats.org/officeDocument/2006/relationships/revisionLog" Target="revisionLog1131111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348" Type="http://schemas.openxmlformats.org/officeDocument/2006/relationships/revisionLog" Target="revisionLog1121.xml"/><Relationship Id="rId1513" Type="http://schemas.openxmlformats.org/officeDocument/2006/relationships/revisionLog" Target="revisionLog1181.xml"/><Relationship Id="rId1555" Type="http://schemas.openxmlformats.org/officeDocument/2006/relationships/revisionLog" Target="revisionLog120.xml"/><Relationship Id="rId1720" Type="http://schemas.openxmlformats.org/officeDocument/2006/relationships/revisionLog" Target="revisionLog79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597" Type="http://schemas.openxmlformats.org/officeDocument/2006/relationships/revisionLog" Target="revisionLog143.xml"/><Relationship Id="rId1457" Type="http://schemas.openxmlformats.org/officeDocument/2006/relationships/revisionLog" Target="revisionLog11611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664" Type="http://schemas.openxmlformats.org/officeDocument/2006/relationships/revisionLog" Target="revisionLog23.xml"/><Relationship Id="rId1261" Type="http://schemas.openxmlformats.org/officeDocument/2006/relationships/revisionLog" Target="revisionLog12221.xml"/><Relationship Id="rId1317" Type="http://schemas.openxmlformats.org/officeDocument/2006/relationships/revisionLog" Target="revisionLog17311.xml"/><Relationship Id="rId1359" Type="http://schemas.openxmlformats.org/officeDocument/2006/relationships/revisionLog" Target="revisionLog1182.xml"/><Relationship Id="rId1524" Type="http://schemas.openxmlformats.org/officeDocument/2006/relationships/revisionLog" Target="revisionLog124.xml"/><Relationship Id="rId1731" Type="http://schemas.openxmlformats.org/officeDocument/2006/relationships/revisionLog" Target="revisionLog90.xml"/><Relationship Id="rId1219" Type="http://schemas.openxmlformats.org/officeDocument/2006/relationships/revisionLog" Target="revisionLog171111.xml"/><Relationship Id="rId1370" Type="http://schemas.openxmlformats.org/officeDocument/2006/relationships/revisionLog" Target="revisionLog11911.xml"/><Relationship Id="rId1566" Type="http://schemas.openxmlformats.org/officeDocument/2006/relationships/revisionLog" Target="revisionLog126.xml"/><Relationship Id="rId1426" Type="http://schemas.openxmlformats.org/officeDocument/2006/relationships/revisionLog" Target="revisionLog1212.xml"/><Relationship Id="rId1468" Type="http://schemas.openxmlformats.org/officeDocument/2006/relationships/revisionLog" Target="revisionLog118111.xml"/><Relationship Id="rId1633" Type="http://schemas.openxmlformats.org/officeDocument/2006/relationships/revisionLog" Target="revisionLog110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272" Type="http://schemas.openxmlformats.org/officeDocument/2006/relationships/revisionLog" Target="revisionLog152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700" Type="http://schemas.openxmlformats.org/officeDocument/2006/relationships/revisionLog" Target="revisionLog59.xml"/><Relationship Id="rId1577" Type="http://schemas.openxmlformats.org/officeDocument/2006/relationships/revisionLog" Target="revisionLog128.xml"/><Relationship Id="rId1381" Type="http://schemas.openxmlformats.org/officeDocument/2006/relationships/revisionLog" Target="revisionLog12421.xml"/><Relationship Id="rId1437" Type="http://schemas.openxmlformats.org/officeDocument/2006/relationships/revisionLog" Target="revisionLog1231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44" Type="http://schemas.openxmlformats.org/officeDocument/2006/relationships/revisionLog" Target="revisionLog113.xml"/><Relationship Id="rId1686" Type="http://schemas.openxmlformats.org/officeDocument/2006/relationships/revisionLog" Target="revisionLog45.xml"/><Relationship Id="rId1241" Type="http://schemas.openxmlformats.org/officeDocument/2006/relationships/revisionLog" Target="revisionLog192111.xml"/><Relationship Id="rId1283" Type="http://schemas.openxmlformats.org/officeDocument/2006/relationships/revisionLog" Target="revisionLog163.xml"/><Relationship Id="rId1339" Type="http://schemas.openxmlformats.org/officeDocument/2006/relationships/revisionLog" Target="revisionLog124111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711" Type="http://schemas.openxmlformats.org/officeDocument/2006/relationships/revisionLog" Target="revisionLog70.xml"/><Relationship Id="rId1546" Type="http://schemas.openxmlformats.org/officeDocument/2006/relationships/revisionLog" Target="revisionLog1281.xml"/><Relationship Id="rId1588" Type="http://schemas.openxmlformats.org/officeDocument/2006/relationships/revisionLog" Target="revisionLog17121.xml"/><Relationship Id="rId1350" Type="http://schemas.openxmlformats.org/officeDocument/2006/relationships/revisionLog" Target="revisionLog125111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448" Type="http://schemas.openxmlformats.org/officeDocument/2006/relationships/revisionLog" Target="revisionLog130.xml"/><Relationship Id="rId1613" Type="http://schemas.openxmlformats.org/officeDocument/2006/relationships/revisionLog" Target="revisionLog110112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52" Type="http://schemas.openxmlformats.org/officeDocument/2006/relationships/revisionLog" Target="revisionLog3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697" Type="http://schemas.openxmlformats.org/officeDocument/2006/relationships/revisionLog" Target="revisionLog56.xml"/><Relationship Id="rId1515" Type="http://schemas.openxmlformats.org/officeDocument/2006/relationships/revisionLog" Target="revisionLog12711.xml"/><Relationship Id="rId1557" Type="http://schemas.openxmlformats.org/officeDocument/2006/relationships/revisionLog" Target="revisionLog13211.xml"/><Relationship Id="rId1599" Type="http://schemas.openxmlformats.org/officeDocument/2006/relationships/revisionLog" Target="revisionLog193.xml"/><Relationship Id="rId1722" Type="http://schemas.openxmlformats.org/officeDocument/2006/relationships/revisionLog" Target="revisionLog81.xml"/><Relationship Id="rId1361" Type="http://schemas.openxmlformats.org/officeDocument/2006/relationships/revisionLog" Target="revisionLog1261111.xml"/><Relationship Id="rId1417" Type="http://schemas.openxmlformats.org/officeDocument/2006/relationships/revisionLog" Target="revisionLog12911.xml"/><Relationship Id="rId1459" Type="http://schemas.openxmlformats.org/officeDocument/2006/relationships/revisionLog" Target="revisionLog12021.xml"/><Relationship Id="rId1624" Type="http://schemas.openxmlformats.org/officeDocument/2006/relationships/revisionLog" Target="revisionLog11312.xml"/><Relationship Id="rId1221" Type="http://schemas.openxmlformats.org/officeDocument/2006/relationships/revisionLog" Target="revisionLog132111.xml"/><Relationship Id="rId1263" Type="http://schemas.openxmlformats.org/officeDocument/2006/relationships/revisionLog" Target="revisionLog11312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470" Type="http://schemas.openxmlformats.org/officeDocument/2006/relationships/revisionLog" Target="revisionLog13112.xml"/><Relationship Id="rId1526" Type="http://schemas.openxmlformats.org/officeDocument/2006/relationships/revisionLog" Target="revisionLog13212.xml"/><Relationship Id="rId1568" Type="http://schemas.openxmlformats.org/officeDocument/2006/relationships/revisionLog" Target="revisionLog134.xml"/><Relationship Id="rId1733" Type="http://schemas.openxmlformats.org/officeDocument/2006/relationships/revisionLog" Target="revisionLog92.xml"/><Relationship Id="rId1330" Type="http://schemas.openxmlformats.org/officeDocument/2006/relationships/revisionLog" Target="revisionLog11212.xml"/><Relationship Id="rId1372" Type="http://schemas.openxmlformats.org/officeDocument/2006/relationships/revisionLog" Target="revisionLog1271111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37" Type="http://schemas.openxmlformats.org/officeDocument/2006/relationships/revisionLog" Target="revisionLog1342.xml"/><Relationship Id="rId1579" Type="http://schemas.openxmlformats.org/officeDocument/2006/relationships/revisionLog" Target="revisionLog136.xml"/><Relationship Id="rId1702" Type="http://schemas.openxmlformats.org/officeDocument/2006/relationships/revisionLog" Target="revisionLog61.xml"/><Relationship Id="rId1341" Type="http://schemas.openxmlformats.org/officeDocument/2006/relationships/revisionLog" Target="revisionLog11912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201" Type="http://schemas.openxmlformats.org/officeDocument/2006/relationships/revisionLog" Target="revisionLog121111.xml"/><Relationship Id="rId1243" Type="http://schemas.openxmlformats.org/officeDocument/2006/relationships/revisionLog" Target="revisionLog111112.xml"/><Relationship Id="rId1439" Type="http://schemas.openxmlformats.org/officeDocument/2006/relationships/revisionLog" Target="revisionLog13511.xml"/><Relationship Id="rId1590" Type="http://schemas.openxmlformats.org/officeDocument/2006/relationships/revisionLog" Target="revisionLog121.xml"/><Relationship Id="rId1646" Type="http://schemas.openxmlformats.org/officeDocument/2006/relationships/revisionLog" Target="revisionLog1183.xml"/><Relationship Id="rId1688" Type="http://schemas.openxmlformats.org/officeDocument/2006/relationships/revisionLog" Target="revisionLog47.xml"/><Relationship Id="rId1285" Type="http://schemas.openxmlformats.org/officeDocument/2006/relationships/revisionLog" Target="revisionLog110311111.xml"/><Relationship Id="rId1450" Type="http://schemas.openxmlformats.org/officeDocument/2006/relationships/revisionLog" Target="revisionLog136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548" Type="http://schemas.openxmlformats.org/officeDocument/2006/relationships/revisionLog" Target="revisionLog14311.xml"/><Relationship Id="rId1713" Type="http://schemas.openxmlformats.org/officeDocument/2006/relationships/revisionLog" Target="revisionLog72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699" Type="http://schemas.openxmlformats.org/officeDocument/2006/relationships/revisionLog" Target="revisionLog58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724" Type="http://schemas.openxmlformats.org/officeDocument/2006/relationships/revisionLog" Target="revisionLog83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735" Type="http://schemas.openxmlformats.org/officeDocument/2006/relationships/revisionLog" Target="revisionLog94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679" Type="http://schemas.openxmlformats.org/officeDocument/2006/relationships/revisionLog" Target="revisionLog38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704" Type="http://schemas.openxmlformats.org/officeDocument/2006/relationships/revisionLog" Target="revisionLog63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690" Type="http://schemas.openxmlformats.org/officeDocument/2006/relationships/revisionLog" Target="revisionLog49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715" Type="http://schemas.openxmlformats.org/officeDocument/2006/relationships/revisionLog" Target="revisionLog74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726" Type="http://schemas.openxmlformats.org/officeDocument/2006/relationships/revisionLog" Target="revisionLog85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681" Type="http://schemas.openxmlformats.org/officeDocument/2006/relationships/revisionLog" Target="revisionLog40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692" Type="http://schemas.openxmlformats.org/officeDocument/2006/relationships/revisionLog" Target="revisionLog51.xml"/><Relationship Id="rId1706" Type="http://schemas.openxmlformats.org/officeDocument/2006/relationships/revisionLog" Target="revisionLog65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247" Type="http://schemas.openxmlformats.org/officeDocument/2006/relationships/revisionLog" Target="revisionLog1721111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54" Type="http://schemas.openxmlformats.org/officeDocument/2006/relationships/revisionLog" Target="revisionLog120211.xml"/><Relationship Id="rId1496" Type="http://schemas.openxmlformats.org/officeDocument/2006/relationships/revisionLog" Target="revisionLog13421.xml"/><Relationship Id="rId1661" Type="http://schemas.openxmlformats.org/officeDocument/2006/relationships/revisionLog" Target="revisionLog20.xml"/><Relationship Id="rId1717" Type="http://schemas.openxmlformats.org/officeDocument/2006/relationships/revisionLog" Target="revisionLog76.xml"/><Relationship Id="rId1314" Type="http://schemas.openxmlformats.org/officeDocument/2006/relationships/revisionLog" Target="revisionLog1222.xml"/><Relationship Id="rId1356" Type="http://schemas.openxmlformats.org/officeDocument/2006/relationships/revisionLog" Target="revisionLog11821.xml"/><Relationship Id="rId1521" Type="http://schemas.openxmlformats.org/officeDocument/2006/relationships/revisionLog" Target="revisionLog12813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619" Type="http://schemas.openxmlformats.org/officeDocument/2006/relationships/revisionLog" Target="revisionLog15511.xml"/><Relationship Id="rId1216" Type="http://schemas.openxmlformats.org/officeDocument/2006/relationships/revisionLog" Target="revisionLog161112.xml"/><Relationship Id="rId1258" Type="http://schemas.openxmlformats.org/officeDocument/2006/relationships/revisionLog" Target="revisionLog8.xml"/><Relationship Id="rId1423" Type="http://schemas.openxmlformats.org/officeDocument/2006/relationships/revisionLog" Target="revisionLog132122.xml"/><Relationship Id="rId1465" Type="http://schemas.openxmlformats.org/officeDocument/2006/relationships/revisionLog" Target="revisionLog13521.xml"/><Relationship Id="rId1630" Type="http://schemas.openxmlformats.org/officeDocument/2006/relationships/revisionLog" Target="revisionLog1561.xml"/><Relationship Id="rId1672" Type="http://schemas.openxmlformats.org/officeDocument/2006/relationships/revisionLog" Target="revisionLog31.xml"/><Relationship Id="rId1325" Type="http://schemas.openxmlformats.org/officeDocument/2006/relationships/revisionLog" Target="revisionLog19212.xml"/><Relationship Id="rId1532" Type="http://schemas.openxmlformats.org/officeDocument/2006/relationships/revisionLog" Target="revisionLog13322.xml"/><Relationship Id="rId1728" Type="http://schemas.openxmlformats.org/officeDocument/2006/relationships/revisionLog" Target="revisionLog87.xml"/><Relationship Id="rId1367" Type="http://schemas.openxmlformats.org/officeDocument/2006/relationships/revisionLog" Target="revisionLog1242111.xml"/><Relationship Id="rId1574" Type="http://schemas.openxmlformats.org/officeDocument/2006/relationships/revisionLog" Target="revisionLog15311.xml"/><Relationship Id="rId1227" Type="http://schemas.openxmlformats.org/officeDocument/2006/relationships/revisionLog" Target="revisionLog191111.xml"/><Relationship Id="rId1269" Type="http://schemas.openxmlformats.org/officeDocument/2006/relationships/revisionLog" Target="revisionLog1421.xml"/><Relationship Id="rId1434" Type="http://schemas.openxmlformats.org/officeDocument/2006/relationships/revisionLog" Target="revisionLog16112.xml"/><Relationship Id="rId1476" Type="http://schemas.openxmlformats.org/officeDocument/2006/relationships/revisionLog" Target="revisionLog13712.xml"/><Relationship Id="rId1641" Type="http://schemas.openxmlformats.org/officeDocument/2006/relationships/revisionLog" Target="revisionLog1571.xml"/><Relationship Id="rId1280" Type="http://schemas.openxmlformats.org/officeDocument/2006/relationships/revisionLog" Target="revisionLog172111.xml"/><Relationship Id="rId1501" Type="http://schemas.openxmlformats.org/officeDocument/2006/relationships/revisionLog" Target="revisionLog13311.xml"/><Relationship Id="rId1683" Type="http://schemas.openxmlformats.org/officeDocument/2006/relationships/revisionLog" Target="revisionLog42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694" Type="http://schemas.openxmlformats.org/officeDocument/2006/relationships/revisionLog" Target="revisionLog53.xml"/><Relationship Id="rId1708" Type="http://schemas.openxmlformats.org/officeDocument/2006/relationships/revisionLog" Target="revisionLog67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719" Type="http://schemas.openxmlformats.org/officeDocument/2006/relationships/revisionLog" Target="revisionLog78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730" Type="http://schemas.openxmlformats.org/officeDocument/2006/relationships/revisionLog" Target="revisionLog89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685" Type="http://schemas.openxmlformats.org/officeDocument/2006/relationships/revisionLog" Target="revisionLog44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710" Type="http://schemas.openxmlformats.org/officeDocument/2006/relationships/revisionLog" Target="revisionLog69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696" Type="http://schemas.openxmlformats.org/officeDocument/2006/relationships/revisionLog" Target="revisionLog55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721" Type="http://schemas.openxmlformats.org/officeDocument/2006/relationships/revisionLog" Target="revisionLog80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732" Type="http://schemas.openxmlformats.org/officeDocument/2006/relationships/revisionLog" Target="revisionLog91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701" Type="http://schemas.openxmlformats.org/officeDocument/2006/relationships/revisionLog" Target="revisionLog60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687" Type="http://schemas.openxmlformats.org/officeDocument/2006/relationships/revisionLog" Target="revisionLog46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712" Type="http://schemas.openxmlformats.org/officeDocument/2006/relationships/revisionLog" Target="revisionLog71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698" Type="http://schemas.openxmlformats.org/officeDocument/2006/relationships/revisionLog" Target="revisionLog57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723" Type="http://schemas.openxmlformats.org/officeDocument/2006/relationships/revisionLog" Target="revisionLog82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734" Type="http://schemas.openxmlformats.org/officeDocument/2006/relationships/revisionLog" Target="revisionLog93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703" Type="http://schemas.openxmlformats.org/officeDocument/2006/relationships/revisionLog" Target="revisionLog62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689" Type="http://schemas.openxmlformats.org/officeDocument/2006/relationships/revisionLog" Target="revisionLog48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714" Type="http://schemas.openxmlformats.org/officeDocument/2006/relationships/revisionLog" Target="revisionLog73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725" Type="http://schemas.openxmlformats.org/officeDocument/2006/relationships/revisionLog" Target="revisionLog84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680" Type="http://schemas.openxmlformats.org/officeDocument/2006/relationships/revisionLog" Target="revisionLog39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691" Type="http://schemas.openxmlformats.org/officeDocument/2006/relationships/revisionLog" Target="revisionLog50.xml"/><Relationship Id="rId1705" Type="http://schemas.openxmlformats.org/officeDocument/2006/relationships/revisionLog" Target="revisionLog64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716" Type="http://schemas.openxmlformats.org/officeDocument/2006/relationships/revisionLog" Target="revisionLog75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727" Type="http://schemas.openxmlformats.org/officeDocument/2006/relationships/revisionLog" Target="revisionLog86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Relationship Id="rId1226" Type="http://schemas.openxmlformats.org/officeDocument/2006/relationships/revisionLog" Target="revisionLog14211.xml"/><Relationship Id="rId1268" Type="http://schemas.openxmlformats.org/officeDocument/2006/relationships/revisionLog" Target="revisionLog110113.xml"/><Relationship Id="rId1433" Type="http://schemas.openxmlformats.org/officeDocument/2006/relationships/revisionLog" Target="revisionLog130111.xml"/><Relationship Id="rId1475" Type="http://schemas.openxmlformats.org/officeDocument/2006/relationships/revisionLog" Target="revisionLog13113.xml"/><Relationship Id="rId1640" Type="http://schemas.openxmlformats.org/officeDocument/2006/relationships/revisionLog" Target="revisionLog156.xml"/><Relationship Id="rId1682" Type="http://schemas.openxmlformats.org/officeDocument/2006/relationships/revisionLog" Target="revisionLog41.xml"/><Relationship Id="rId1335" Type="http://schemas.openxmlformats.org/officeDocument/2006/relationships/revisionLog" Target="revisionLog174.xml"/><Relationship Id="rId1500" Type="http://schemas.openxmlformats.org/officeDocument/2006/relationships/revisionLog" Target="revisionLog1252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584" Type="http://schemas.openxmlformats.org/officeDocument/2006/relationships/revisionLog" Target="revisionLog1310.xml"/><Relationship Id="rId1237" Type="http://schemas.openxmlformats.org/officeDocument/2006/relationships/revisionLog" Target="revisionLog191113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44" Type="http://schemas.openxmlformats.org/officeDocument/2006/relationships/revisionLog" Target="revisionLog13411.xml"/><Relationship Id="rId1486" Type="http://schemas.openxmlformats.org/officeDocument/2006/relationships/revisionLog" Target="revisionLog136211.xml"/><Relationship Id="rId1651" Type="http://schemas.openxmlformats.org/officeDocument/2006/relationships/revisionLog" Target="revisionLog157.xml"/><Relationship Id="rId1707" Type="http://schemas.openxmlformats.org/officeDocument/2006/relationships/revisionLog" Target="revisionLog66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693" Type="http://schemas.openxmlformats.org/officeDocument/2006/relationships/revisionLog" Target="revisionLog52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206" Type="http://schemas.openxmlformats.org/officeDocument/2006/relationships/revisionLog" Target="revisionLog141111.xml"/><Relationship Id="rId1248" Type="http://schemas.openxmlformats.org/officeDocument/2006/relationships/revisionLog" Target="revisionLog112211.xml"/><Relationship Id="rId1413" Type="http://schemas.openxmlformats.org/officeDocument/2006/relationships/revisionLog" Target="revisionLog1341111.xml"/><Relationship Id="rId1455" Type="http://schemas.openxmlformats.org/officeDocument/2006/relationships/revisionLog" Target="revisionLog13611.xml"/><Relationship Id="rId1620" Type="http://schemas.openxmlformats.org/officeDocument/2006/relationships/revisionLog" Target="revisionLog1184.xml"/><Relationship Id="rId1662" Type="http://schemas.openxmlformats.org/officeDocument/2006/relationships/revisionLog" Target="revisionLog2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718" Type="http://schemas.openxmlformats.org/officeDocument/2006/relationships/revisionLog" Target="revisionLog77.xml"/><Relationship Id="rId1357" Type="http://schemas.openxmlformats.org/officeDocument/2006/relationships/revisionLog" Target="revisionLog15.xml"/><Relationship Id="rId1564" Type="http://schemas.openxmlformats.org/officeDocument/2006/relationships/revisionLog" Target="revisionLog16.xml"/><Relationship Id="rId1217" Type="http://schemas.openxmlformats.org/officeDocument/2006/relationships/revisionLog" Target="revisionLog151.xml"/><Relationship Id="rId1424" Type="http://schemas.openxmlformats.org/officeDocument/2006/relationships/revisionLog" Target="revisionLog141.xml"/><Relationship Id="rId1631" Type="http://schemas.openxmlformats.org/officeDocument/2006/relationships/revisionLog" Target="revisionLog13.xml"/><Relationship Id="rId1270" Type="http://schemas.openxmlformats.org/officeDocument/2006/relationships/revisionLog" Target="revisionLog142.xml"/><Relationship Id="rId1729" Type="http://schemas.openxmlformats.org/officeDocument/2006/relationships/revisionLog" Target="revisionLog88.xml"/><Relationship Id="rId1368" Type="http://schemas.openxmlformats.org/officeDocument/2006/relationships/revisionLog" Target="revisionLog112.xml"/><Relationship Id="rId1575" Type="http://schemas.openxmlformats.org/officeDocument/2006/relationships/revisionLog" Target="revisionLog116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42" Type="http://schemas.openxmlformats.org/officeDocument/2006/relationships/revisionLog" Target="revisionLog1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0263E75-AC1E-46D0-8D82-D2BFA7C75AF0}" diskRevisions="1" revisionId="68453" version="566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E4E792-A20A-45BD-A105-EF4D92237739}" dateTime="2026-03-04T11:58:40" maxSheetId="26" userName="morgau_fin3" r:id="rId1679" minRId="67215" maxRId="67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E7E7D3-C2C5-41B5-BAAD-3E893B92B59D}" dateTime="2026-03-04T14:30:38" maxSheetId="26" userName="morgau_fin3" r:id="rId1680" minRId="67250" maxRId="672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CE6150A-1AA0-41A9-A0E2-55BFA0DBC9DE}" dateTime="2026-03-04T14:38:48" maxSheetId="26" userName="morgau_fin3" r:id="rId1681" minRId="67265" maxRId="672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AE7B8-17F6-485B-BA71-2A5064B0396C}" dateTime="2026-03-04T15:12:31" maxSheetId="26" userName="morgau_fin3" r:id="rId1682" minRId="67300" maxRId="67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77468C-54CA-4FC7-B132-A6364D49B2DD}" dateTime="2026-03-04T15:13:58" maxSheetId="26" userName="morgau_fin3" r:id="rId1683" minRId="67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E5BFD-70BD-4420-A1A0-E999E1C78104}" dateTime="2026-03-04T15:26:46" maxSheetId="26" userName="morgau_fin3" r:id="rId1684" minRId="67305" maxRId="67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23AEF2-DEA6-472C-A6D7-1135824CEF19}" dateTime="2026-03-04T16:20:48" maxSheetId="26" userName="morgau_fin3" r:id="rId1685" minRId="67316" maxRId="67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2BEF20-B30B-4585-94EE-469375B10F43}" dateTime="2026-03-05T08:50:00" maxSheetId="26" userName="morgau_fin3" r:id="rId1686" minRId="67355" maxRId="674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9E7DC7-F5F6-45D0-BC97-336B100A89ED}" dateTime="2026-03-05T08:52:29" maxSheetId="26" userName="morgau_fin3" r:id="rId1687" minRId="67478" maxRId="675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07C65DB-09FD-47FE-9BE3-225F98E304CE}" dateTime="2026-03-05T09:39:25" maxSheetId="26" userName="morgau_fin3" r:id="rId1688" minRId="67509" maxRId="675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28FDCD-B21C-4A8F-A38C-3257E710C214}" dateTime="2026-03-05T16:51:01" maxSheetId="26" userName="morgau_fin3" r:id="rId1689" minRId="67515" maxRId="67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A3E25C-9F68-4E68-8F75-2ED7E2BFCB4E}" dateTime="2026-03-05T16:53:32" maxSheetId="26" userName="morgau_fin3" r:id="rId1690" minRId="67548" maxRId="67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AEAA99-7AE1-4879-917E-DAF7BA53D7C7}" dateTime="2026-03-06T11:20:42" maxSheetId="26" userName="morgau_fin3" r:id="rId1691" minRId="67551" maxRId="67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B7F7CA6-81BF-4ADC-97DA-326A143767AA}" dateTime="2026-03-06T11:22:47" maxSheetId="26" userName="morgau_fin3" r:id="rId1692" minRId="67563" maxRId="675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37B4B9-8A54-4F69-8865-DF4B177C1D97}" dateTime="2026-03-06T11:31:22" maxSheetId="26" userName="morgau_fin3" r:id="rId1693" minRId="67577" maxRId="67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E5644B-8E33-4F0F-BB58-7411FF609C2D}" dateTime="2026-03-06T11:53:58" maxSheetId="26" userName="morgau_fin3" r:id="rId1694" minRId="675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9BFA92D-46D6-4A8E-A156-72637B99BCC7}" dateTime="2026-03-06T13:28:40" maxSheetId="26" userName="morgau_fin3" r:id="rId1695" minRId="67583" maxRId="675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1A5F9F-7EC0-4FBE-BC00-1FD7AC620C57}" dateTime="2026-03-06T14:03:16" maxSheetId="26" userName="morgau_fin3" r:id="rId1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1448-F5EC-4B53-B1FC-8ACD5C7F62F6}" dateTime="2026-03-06T14:03:45" maxSheetId="26" userName="morgau_fin3" r:id="rId1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B4EDEF7-268F-43E9-A15A-E39FCBECA8C7}" dateTime="2026-03-06T15:00:21" maxSheetId="26" userName="morgau_fin3" r:id="rId16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81671-3F7D-4822-8C79-EB686C2B3B45}" dateTime="2026-03-06T15:01:24" maxSheetId="26" userName="morgau_fin3" r:id="rId1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3543-E2AE-4798-86A3-DFF608B0AC74}" dateTime="2026-03-06T15:06:26" maxSheetId="26" userName="morgau_fin3" r:id="rId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6D90BE-8B68-475C-958C-FE562E131100}" dateTime="2026-03-06T15:40:17" maxSheetId="26" userName="morgau_fin3" r:id="rId1701" minRId="677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60CA1B-95D5-4B54-979A-57A67F06174C}" dateTime="2026-03-10T11:35:51" maxSheetId="26" userName="morgau_fin3" r:id="rId1702" minRId="677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8E2357-8024-446F-999C-A09AE5842288}" dateTime="2026-03-10T15:33:06" maxSheetId="26" userName="morgau_fin3" r:id="rId1703" minRId="67797" maxRId="678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5BC410-80B9-443B-B234-862A4E23270E}" dateTime="2026-03-10T15:42:55" maxSheetId="26" userName="morgau_fin3" r:id="rId1704" minRId="67813" maxRId="678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CF64F5-DC56-40DB-BBFC-3E692359368B}" dateTime="2026-04-01T09:05:36" maxSheetId="26" userName="morgau_fin3" r:id="rId1705" minRId="67846" maxRId="678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42D519-9E2C-452E-B973-6AB7A589FC6E}" dateTime="2026-04-01T09:31:58" maxSheetId="26" userName="morgau_fin3" r:id="rId1706" minRId="67881" maxRId="679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D621A7-B0B3-4199-AF50-452FF83283B5}" dateTime="2026-04-01T10:11:57" maxSheetId="26" userName="morgau_fin3" r:id="rId1707" minRId="67903" maxRId="679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4D4A82B-044F-4E73-B2FD-30939A14B707}" dateTime="2026-04-01T11:01:36" maxSheetId="26" userName="morgau_fin3" r:id="rId1708" minRId="67935" maxRId="6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7E4AE53-023B-4EBE-A0B2-FDB02827FCDA}" dateTime="2026-04-01T16:57:07" maxSheetId="26" userName="morgau_fin3" r:id="rId1709" minRId="67965" maxRId="679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87F368-6913-436F-B639-676AA877C69A}" dateTime="2026-04-02T15:01:33" maxSheetId="26" userName="morgau_fin3" r:id="rId1710" minRId="67982" maxRId="680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D69DF5-6EEF-487A-A089-DBAEF3AC0225}" dateTime="2026-04-02T15:35:25" maxSheetId="26" userName="morgau_fin3" r:id="rId1711" minRId="680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3D47D8-560F-4FA3-A2A0-9F0FD28A69C1}" dateTime="2026-04-02T16:46:27" maxSheetId="26" userName="morgau_fin3" r:id="rId1712" minRId="68004" maxRId="680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3876E5-7C20-4AE6-8761-4CBDEE563E60}" dateTime="2026-04-02T16:48:34" maxSheetId="26" userName="morgau_fin3" r:id="rId1713" minRId="68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762E9B-D102-4BD1-84CA-8FD7044836AA}" dateTime="2026-04-02T16:51:19" maxSheetId="26" userName="morgau_fin3" r:id="rId1714" minRId="680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9FA3FF-3491-43F4-8979-077B54454EBE}" dateTime="2026-04-03T14:20:04" maxSheetId="26" userName="morgau_fin3" r:id="rId1715" minRId="68008" maxRId="680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63FB0A-F32F-4419-BF8C-FBD02983D2A5}" dateTime="2026-04-03T14:49:00" maxSheetId="26" userName="morgau_fin3" r:id="rId1716" minRId="68051" maxRId="680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142C48-3995-4AB6-91EE-A77443B4A809}" dateTime="2026-04-03T14:54:49" maxSheetId="26" userName="morgau_fin3" r:id="rId1717" minRId="681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4079EB-28FB-43AA-8B58-25A1F0FBD866}" dateTime="2026-04-09T11:02:23" maxSheetId="26" userName="morgau_fin3" r:id="rId17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9459C9-10C5-4F7A-B855-CA4C7AC81FBA}" dateTime="2026-05-04T09:59:58" maxSheetId="26" userName="morgau_fin3" r:id="rId1719" minRId="68131" maxRId="68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4EB1B2-91AF-42D7-922E-C54983F5754A}" dateTime="2026-05-04T10:05:25" maxSheetId="26" userName="morgau_fin3" r:id="rId1720" minRId="68164" maxRId="68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EF651B-DBE5-43B5-9428-138C74822782}" dateTime="2026-05-04T11:46:06" maxSheetId="26" userName="morgau_fin3" r:id="rId1721" minRId="68166" maxRId="681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EC8D21-EFD0-4E76-856E-274484C87EBB}" dateTime="2026-05-04T12:04:12" maxSheetId="26" userName="morgau_fin3" r:id="rId1722" minRId="68191" maxRId="68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04C33F-8498-4C94-84AE-0F1CCB74C912}" dateTime="2026-05-05T10:03:57" maxSheetId="26" userName="morgau_fin3" r:id="rId1723" minRId="68204" maxRId="682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46F829B-985D-4773-9643-261905B61F95}" dateTime="2026-05-05T11:22:11" maxSheetId="26" userName="morgau_fin3" r:id="rId1724" minRId="68215" maxRId="68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03BCFA-9C4E-4256-ADCC-A0D5F8A0085D}" dateTime="2026-05-05T11:37:04" maxSheetId="26" userName="morgau_fin3" r:id="rId1725" minRId="68220" maxRId="68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8D797F-8DC8-4D6E-8619-6A66B17837E9}" dateTime="2026-05-05T11:52:48" maxSheetId="26" userName="morgau_fin3" r:id="rId1726" minRId="68228" maxRId="682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E91335-A2F4-405C-B88A-92D6812947F7}" dateTime="2026-05-05T14:18:53" maxSheetId="26" userName="morgau_fin3" r:id="rId1727" minRId="68232" maxRId="682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CE5485C-2A79-4BC6-80B1-2504B05DF01B}" dateTime="2026-05-05T16:12:53" maxSheetId="26" userName="morgau_fin3" r:id="rId1728" minRId="68236" maxRId="682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8580BF-2645-44C8-A3BB-CA6C2E6377B0}" dateTime="2026-05-05T16:30:50" maxSheetId="26" userName="morgau_fin3" r:id="rId1729" minRId="68240" maxRId="682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67157E-0EAF-454E-9516-9D83E8E49155}" dateTime="2026-05-05T16:46:53" maxSheetId="26" userName="morgau_fin3" r:id="rId1730" minRId="68254" maxRId="68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709D42-C66A-46E6-B050-518EF2823290}" dateTime="2026-05-06T09:41:55" maxSheetId="26" userName="morgau_fin3" r:id="rId1731" minRId="68272" maxRId="683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210773-B402-4158-A4C6-7DA6863CCD86}" dateTime="2026-05-06T10:45:11" maxSheetId="26" userName="morgau_fin3" r:id="rId1732" minRId="68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A17C9F2-AE8C-41D9-AEBA-8FF28E6EB8C2}" dateTime="2026-05-06T15:21:03" maxSheetId="26" userName="morgau_fin3" r:id="rId1733" minRId="68361" maxRId="683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960F84-90B9-4907-993D-2476B5377BD6}" dateTime="2026-05-13T10:16:07" maxSheetId="26" userName="morgau_fin3" r:id="rId1734" minRId="68388" maxRId="68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263E75-AC1E-46D0-8D82-D2BFA7C75AF0}" dateTime="2026-05-13T10:40:20" maxSheetId="26" userName="morgau_fin3" r:id="rId1735" minRId="684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15" sId="3">
    <oc r="A2" t="inlineStr">
      <is>
        <t xml:space="preserve">                                                                                Моргаушского муниципального округа на 01.02.2026 г.</t>
      </is>
    </oc>
    <nc r="A2" t="inlineStr">
      <is>
        <t xml:space="preserve">                                                                                Моргаушского муниципального округа на 01.03.2026 г.</t>
      </is>
    </nc>
  </rcc>
  <rcc rId="67216" sId="3">
    <oc r="D4" t="inlineStr">
      <is>
        <t>исполнено на 01.02.2026 г.</t>
      </is>
    </oc>
    <nc r="D4" t="inlineStr">
      <is>
        <t>исполнено на 01.03.2026 г.</t>
      </is>
    </nc>
  </rcc>
  <rcc rId="67217" sId="3">
    <oc r="F4" t="inlineStr">
      <is>
        <t>исполнено на 01.02.2025г.</t>
      </is>
    </oc>
    <nc r="F4" t="inlineStr">
      <is>
        <t>исполнено на 01.03.2025г.</t>
      </is>
    </nc>
  </rcc>
  <rcc rId="67218" sId="3">
    <oc r="D81" t="inlineStr">
      <is>
        <t>исполнено на 01.02.2026 г.</t>
      </is>
    </oc>
    <nc r="D81" t="inlineStr">
      <is>
        <t>исполнено на 01.03.2026 г.</t>
      </is>
    </nc>
  </rcc>
  <rcc rId="67219" sId="3">
    <oc r="F81" t="inlineStr">
      <is>
        <t>исполнено на 01.02.2025г.</t>
      </is>
    </oc>
    <nc r="F81" t="inlineStr">
      <is>
        <t>исполнено на 01.03.2025г.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50" sId="3" numFmtId="4">
    <oc r="D7">
      <v>9263.9237400000002</v>
    </oc>
    <nc r="D7">
      <v>30939.06913</v>
    </nc>
  </rcc>
  <rcc rId="67251" sId="3" numFmtId="4">
    <oc r="D9">
      <v>965.40922</v>
    </oc>
    <nc r="D9">
      <v>979.35999000000004</v>
    </nc>
  </rcc>
  <rcc rId="67252" sId="3" numFmtId="4">
    <oc r="D10">
      <v>4.9419399999999998</v>
    </oc>
    <nc r="D10">
      <v>4.8160299999999996</v>
    </nc>
  </rcc>
  <rcc rId="67253" sId="3" numFmtId="4">
    <oc r="D11">
      <v>1051.3379500000001</v>
    </oc>
    <nc r="D11">
      <v>1078.1299899999999</v>
    </nc>
  </rcc>
  <rcc rId="67254" sId="3" numFmtId="4">
    <oc r="D12">
      <v>-97.519589999999994</v>
    </oc>
    <nc r="D12">
      <v>-101.59435999999999</v>
    </nc>
  </rcc>
  <rcc rId="67255" sId="3" numFmtId="4">
    <oc r="D14">
      <v>56.619019999999999</v>
    </oc>
    <nc r="D14">
      <v>65.482770000000002</v>
    </nc>
  </rcc>
  <rcc rId="67256" sId="3" numFmtId="4">
    <nc r="D16">
      <v>-19174.13</v>
    </nc>
  </rcc>
  <rcc rId="67257" sId="3" numFmtId="4">
    <oc r="D17">
      <v>-8.1247699999999998</v>
    </oc>
    <nc r="D17">
      <v>87.557550000000006</v>
    </nc>
  </rcc>
  <rcc rId="67258" sId="3" numFmtId="4">
    <oc r="D19">
      <v>213.64510000000001</v>
    </oc>
    <nc r="D19">
      <v>431.28818999999999</v>
    </nc>
  </rcc>
  <rcc rId="67259" sId="3" numFmtId="4">
    <oc r="D21">
      <v>1.88662</v>
    </oc>
    <nc r="D21">
      <v>1.7424200000000001</v>
    </nc>
  </rcc>
  <rcc rId="67260" sId="3" numFmtId="4">
    <oc r="D22">
      <v>-102.84822</v>
    </oc>
    <nc r="D22">
      <v>-54.249699999999997</v>
    </nc>
  </rcc>
  <rcc rId="67261" sId="3" numFmtId="4">
    <oc r="D25">
      <v>255.17546999999999</v>
    </oc>
    <nc r="D25">
      <v>472.05153000000001</v>
    </nc>
  </rcc>
  <rcc rId="67262" sId="3" numFmtId="4">
    <nc r="D27">
      <v>52.567</v>
    </nc>
  </rcc>
  <rcc rId="67263" sId="3" numFmtId="4">
    <oc r="D29">
      <v>574.49635000000001</v>
    </oc>
    <nc r="D29">
      <v>1186.9348299999999</v>
    </nc>
  </rcc>
  <rcc rId="67264" sId="3" numFmtId="4">
    <oc r="D30">
      <v>3.9</v>
    </oc>
    <nc r="D30">
      <v>8.1999999999999993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65" sId="3" numFmtId="4">
    <oc r="D41">
      <v>984.35574999999994</v>
    </oc>
    <nc r="D41">
      <v>2482.65996</v>
    </nc>
  </rcc>
  <rcc rId="67266" sId="3" numFmtId="4">
    <oc r="D42">
      <v>112.80825</v>
    </oc>
    <nc r="D42">
      <v>161.60713999999999</v>
    </nc>
  </rcc>
  <rcc rId="67267" sId="3" numFmtId="4">
    <oc r="D43">
      <v>46.647829999999999</v>
    </oc>
    <nc r="D43">
      <v>69.632660000000001</v>
    </nc>
  </rcc>
  <rcc rId="67268" sId="3" numFmtId="4">
    <nc r="D44">
      <v>2625.0527499999998</v>
    </nc>
  </rcc>
  <rcc rId="67269" sId="3" numFmtId="4">
    <oc r="D47">
      <v>113.51327000000001</v>
    </oc>
    <nc r="D47">
      <v>286.56178999999997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0" sId="3" numFmtId="4">
    <oc r="D52">
      <v>25.981539999999999</v>
    </oc>
    <nc r="D52">
      <v>64.259770000000003</v>
    </nc>
  </rcc>
  <rcc rId="67301" sId="3" numFmtId="4">
    <oc r="D55">
      <v>-211.87832</v>
    </oc>
    <nc r="D55">
      <v>105.8184</v>
    </nc>
  </rcc>
  <rcc rId="67302" sId="3" numFmtId="4">
    <oc r="D57">
      <v>35.689959999999999</v>
    </oc>
    <nc r="D57">
      <v>49.516280000000002</v>
    </nc>
  </rcc>
  <rcc rId="67303" sId="3">
    <nc r="A57">
      <v>1140630000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4" sId="3">
    <nc r="B57" t="inlineStr">
      <is>
        <t>Плата за увеличение площади земельных участков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5" sId="3" numFmtId="4">
    <oc r="D61">
      <v>56.069690000000001</v>
    </oc>
    <nc r="D61">
      <v>123.52964</v>
    </nc>
  </rcc>
  <rcc rId="67306" sId="3" numFmtId="4">
    <oc r="D62">
      <v>935.64589999999998</v>
    </oc>
    <nc r="D62">
      <v>960.6413</v>
    </nc>
  </rcc>
  <rcc rId="67307" sId="3" numFmtId="4">
    <nc r="D64">
      <v>0.25</v>
    </nc>
  </rcc>
  <rcc rId="67308" sId="3" numFmtId="4">
    <oc r="D65">
      <v>100</v>
    </oc>
    <nc r="D65">
      <v>260</v>
    </nc>
  </rcc>
  <rcc rId="67309" sId="3" numFmtId="4">
    <oc r="D67">
      <v>-315.53823999999997</v>
    </oc>
    <nc r="D67">
      <v>-334.45688000000001</v>
    </nc>
  </rcc>
  <rcc rId="67310" sId="3" numFmtId="4">
    <oc r="D68">
      <v>1776.2210700000001</v>
    </oc>
    <nc r="D68">
      <v>4477.3026099999997</v>
    </nc>
  </rcc>
  <rcc rId="67311" sId="3" numFmtId="4">
    <oc r="D71">
      <v>13030.6</v>
    </oc>
    <nc r="D71">
      <v>26061.200000000001</v>
    </nc>
  </rcc>
  <rcc rId="67312" sId="3" numFmtId="4">
    <oc r="C72">
      <v>164888.85159000001</v>
    </oc>
    <nc r="C72">
      <v>278707.31361000001</v>
    </nc>
  </rcc>
  <rcc rId="67313" sId="3" numFmtId="4">
    <nc r="D72">
      <v>25982.854650000001</v>
    </nc>
  </rcc>
  <rcc rId="67314" sId="3" numFmtId="4">
    <oc r="D73">
      <v>36365.387470000001</v>
    </oc>
    <nc r="D73">
      <v>74122.944239999997</v>
    </nc>
  </rcc>
  <rcc rId="67315" sId="3" numFmtId="4">
    <nc r="D74">
      <v>6138.93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16" sId="3" numFmtId="4">
    <nc r="D83">
      <v>7</v>
    </nc>
  </rcc>
  <rcc rId="67317" sId="3" numFmtId="4">
    <oc r="D84">
      <v>2370.6919699999999</v>
    </oc>
    <nc r="D84">
      <v>10136.097669999999</v>
    </nc>
  </rcc>
  <rcc rId="67318" sId="3" numFmtId="4">
    <oc r="D86">
      <v>159.88603000000001</v>
    </oc>
    <nc r="D86">
      <v>828.19764999999995</v>
    </nc>
  </rcc>
  <rcc rId="67319" sId="3" numFmtId="4">
    <oc r="C88">
      <v>20713.04004</v>
    </oc>
    <nc r="C88">
      <v>19958.120320000002</v>
    </nc>
  </rcc>
  <rcc rId="67320" sId="3" numFmtId="4">
    <oc r="D89">
      <v>3583.6040499999999</v>
    </oc>
    <nc r="D89">
      <v>8518.0235599999996</v>
    </nc>
  </rcc>
  <rcc rId="67321" sId="3" numFmtId="4">
    <nc r="D93">
      <v>257.06689</v>
    </nc>
  </rcc>
  <rcc rId="67322" sId="3" numFmtId="4">
    <oc r="D95">
      <v>38.02769</v>
    </oc>
    <nc r="D95">
      <v>222.2002</v>
    </nc>
  </rcc>
  <rcc rId="67323" sId="3" numFmtId="4">
    <oc r="D96">
      <v>145.75434999999999</v>
    </oc>
    <nc r="D96">
      <v>701.71564000000001</v>
    </nc>
  </rcc>
  <rcc rId="67324" sId="3" numFmtId="4">
    <oc r="C97">
      <v>4578.8320000000003</v>
    </oc>
    <nc r="C97">
      <v>4707.5820000000003</v>
    </nc>
  </rcc>
  <rcc rId="67325" sId="3" numFmtId="4">
    <oc r="D97">
      <v>1.89</v>
    </oc>
    <nc r="D97">
      <v>162.92841000000001</v>
    </nc>
  </rcc>
  <rcc rId="67326" sId="3" numFmtId="4">
    <oc r="D98">
      <v>15.72</v>
    </oc>
    <nc r="D98">
      <v>89.976690000000005</v>
    </nc>
  </rcc>
  <rcc rId="67327" sId="3" numFmtId="4">
    <nc r="D100">
      <v>60</v>
    </nc>
  </rcc>
  <rcc rId="67328" sId="3" numFmtId="4">
    <oc r="D101">
      <v>0</v>
    </oc>
    <nc r="D101">
      <v>60</v>
    </nc>
  </rcc>
  <rcc rId="67329" sId="3" numFmtId="4">
    <oc r="D102">
      <v>24.75</v>
    </oc>
    <nc r="D102">
      <v>43.2</v>
    </nc>
  </rcc>
  <rcc rId="67330" sId="3" numFmtId="4">
    <oc r="C106">
      <v>2875.5476899999999</v>
    </oc>
    <nc r="C106">
      <v>3059.0932899999998</v>
    </nc>
  </rcc>
  <rcc rId="67331" sId="3" numFmtId="4">
    <oc r="C107">
      <v>164471.27353999999</v>
    </oc>
    <nc r="C107">
      <v>217547.76280999999</v>
    </nc>
  </rcc>
  <rcc rId="67332" sId="3" numFmtId="4">
    <oc r="D107">
      <v>0</v>
    </oc>
    <nc r="D107">
      <v>12967.656010000001</v>
    </nc>
  </rcc>
  <rcc rId="67333" sId="3" numFmtId="4">
    <oc r="D115">
      <v>4.1970000000000001</v>
    </oc>
    <nc r="D115">
      <v>162.447</v>
    </nc>
  </rcc>
  <rcc rId="67334" sId="3" numFmtId="4">
    <oc r="D121">
      <v>0</v>
    </oc>
    <nc r="D121">
      <v>112.94472</v>
    </nc>
  </rcc>
  <rcc rId="67335" sId="3" numFmtId="4">
    <oc r="C123">
      <v>59634.89284</v>
    </oc>
    <nc r="C123">
      <v>85117.101850000006</v>
    </nc>
  </rcc>
  <rcc rId="67336" sId="3" numFmtId="4">
    <oc r="D123">
      <v>140.33309</v>
    </oc>
    <nc r="D123">
      <v>474.39395999999999</v>
    </nc>
  </rcc>
  <rcc rId="67337" sId="3" numFmtId="4">
    <oc r="C130">
      <v>102987.13999</v>
    </oc>
    <nc r="C130">
      <v>138246.90372999999</v>
    </nc>
  </rcc>
  <rcc rId="67338" sId="3" numFmtId="4">
    <oc r="D130">
      <v>638.83714999999995</v>
    </oc>
    <nc r="D130">
      <v>3023.8712399999999</v>
    </nc>
  </rcc>
  <rcc rId="67339" sId="3" numFmtId="4">
    <oc r="D144">
      <v>9372.1</v>
    </oc>
    <nc r="D144">
      <v>19901.7</v>
    </nc>
  </rcc>
  <rcc rId="67340" sId="3" numFmtId="4">
    <oc r="D148">
      <v>30497.695</v>
    </oc>
    <nc r="D148">
      <v>84003.959390000004</v>
    </nc>
  </rcc>
  <rcc rId="67341" sId="3" numFmtId="4">
    <oc r="D158">
      <v>2442.8680800000002</v>
    </oc>
    <nc r="D158">
      <v>4942.8680800000002</v>
    </nc>
  </rcc>
  <rcc rId="67342" sId="3" numFmtId="4">
    <oc r="D162">
      <v>5</v>
    </oc>
    <nc r="D162">
      <v>53.4</v>
    </nc>
  </rcc>
  <rcc rId="67343" sId="3" numFmtId="4">
    <oc r="D163">
      <v>870</v>
    </oc>
    <nc r="D163">
      <v>3620.8301299999998</v>
    </nc>
  </rcc>
  <rcc rId="67344" sId="3" numFmtId="4">
    <oc r="D167">
      <v>6200</v>
    </oc>
    <nc r="D167">
      <v>12958.085999999999</v>
    </nc>
  </rcc>
  <rcc rId="67345" sId="3" numFmtId="4">
    <nc r="D174">
      <v>280.82655</v>
    </nc>
  </rcc>
  <rcc rId="67346" sId="3" numFmtId="4">
    <nc r="D176">
      <v>71.938159999999996</v>
    </nc>
  </rcc>
  <rcc rId="67347" sId="3" numFmtId="4">
    <oc r="C177">
      <v>13759.119189999999</v>
    </oc>
    <nc r="C177">
      <v>14201.74331</v>
    </nc>
  </rcc>
  <rcc rId="67348" sId="3" numFmtId="4">
    <oc r="D177">
      <v>1080.87221</v>
    </oc>
    <nc r="D177">
      <v>2037.3597500000001</v>
    </nc>
  </rcc>
  <rcc rId="67349" sId="3" numFmtId="4">
    <oc r="D180">
      <v>0</v>
    </oc>
    <nc r="D180">
      <v>6481.3131599999997</v>
    </nc>
  </rcc>
  <rcc rId="67350" sId="3" numFmtId="4">
    <oc r="D186">
      <v>4.0611800000000002</v>
    </oc>
    <nc r="D186">
      <v>27.844249999999999</v>
    </nc>
  </rcc>
  <rcc rId="67351" sId="3" numFmtId="4">
    <oc r="D188">
      <v>9</v>
    </oc>
    <nc r="D188">
      <v>1267.94</v>
    </nc>
  </rcc>
  <rcc rId="67352" sId="3" numFmtId="4">
    <nc r="D192">
      <v>1700</v>
    </nc>
  </rcc>
  <rcc rId="67353" sId="3" numFmtId="4">
    <oc r="D92">
      <v>59.604599999999998</v>
    </oc>
    <nc r="D92">
      <f>SUM(D93)</f>
    </nc>
  </rcc>
  <rfmt sheetId="3" sqref="D195">
    <dxf>
      <numFmt numFmtId="187" formatCode="#,##0.000"/>
    </dxf>
  </rfmt>
  <rfmt sheetId="3" sqref="D195">
    <dxf>
      <numFmt numFmtId="186" formatCode="#,##0.0000"/>
    </dxf>
  </rfmt>
  <rfmt sheetId="3" sqref="D195">
    <dxf>
      <numFmt numFmtId="172" formatCode="#,##0.00000"/>
    </dxf>
  </rfmt>
  <rcc rId="67354" sId="3">
    <oc r="D187">
      <f>D188+D190+D192</f>
    </oc>
    <nc r="D187">
      <f>D188+D190</f>
    </nc>
  </rcc>
  <rfmt sheetId="3" sqref="D195">
    <dxf>
      <numFmt numFmtId="186" formatCode="#,##0.0000"/>
    </dxf>
  </rfmt>
  <rfmt sheetId="3" sqref="D195">
    <dxf>
      <numFmt numFmtId="187" formatCode="#,##0.000"/>
    </dxf>
  </rfmt>
  <rfmt sheetId="3" sqref="D195">
    <dxf>
      <numFmt numFmtId="4" formatCode="#,##0.00"/>
    </dxf>
  </rfmt>
  <rfmt sheetId="3" sqref="D195">
    <dxf>
      <numFmt numFmtId="167" formatCode="#,##0.0"/>
    </dxf>
  </rfmt>
  <rfmt sheetId="3" sqref="C195">
    <dxf>
      <numFmt numFmtId="167" formatCode="#,##0.0"/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55" sId="3" odxf="1" dxf="1">
    <oc r="F5">
      <f>SUM(F6+F8+F13+F18+F26+F28+F32)</f>
    </oc>
    <nc r="F5">
      <f>F6+F13+F18+F26+F28+F32+F8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6" sId="3" odxf="1" dxf="1">
    <oc r="F6">
      <f>SUM(F7)</f>
    </oc>
    <nc r="F6">
      <f>F7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7" sId="3" odxf="1" dxf="1" numFmtId="4">
    <oc r="F7">
      <v>8138.1115399999999</v>
    </oc>
    <nc r="F7">
      <v>25633.7035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58" sId="3" odxf="1" dxf="1">
    <oc r="F8">
      <f>SUM(F9+F10+F11+F12)</f>
    </oc>
    <nc r="F8">
      <f>F9+F11+F10+F12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9" sId="3" odxf="1" dxf="1" numFmtId="4">
    <oc r="F9">
      <v>932.12627999999995</v>
    </oc>
    <nc r="F9">
      <v>1149.3642400000001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0" sId="3" odxf="1" dxf="1" numFmtId="4">
    <oc r="F10">
      <v>4.7227800000000002</v>
    </oc>
    <nc r="F10">
      <v>7.0419400000000003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1" sId="3" odxf="1" dxf="1" numFmtId="4">
    <oc r="F11">
      <v>1079.1554799999999</v>
    </oc>
    <nc r="F11">
      <v>1298.17626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2" sId="3" odxf="1" dxf="1" numFmtId="4">
    <oc r="F12">
      <v>-78.159400000000005</v>
    </oc>
    <nc r="F12">
      <v>-149.00725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3" sId="3" odxf="1" dxf="1">
    <oc r="F13">
      <f>SUM(F14+F15+F16+F17)</f>
    </oc>
    <nc r="F13">
      <f>SUM(F14:F17)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64" sId="3" odxf="1" dxf="1" numFmtId="4">
    <oc r="F14">
      <v>155.32275999999999</v>
    </oc>
    <nc r="F14">
      <v>894.55289000000005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365" sId="3" odxf="1" dxf="1" numFmtId="4">
    <oc r="F16">
      <v>0</v>
    </oc>
    <nc r="F16">
      <v>-1629.9880000000001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6" sId="3" odxf="1" dxf="1" numFmtId="4">
    <oc r="F17">
      <v>1675.4376099999999</v>
    </oc>
    <nc r="F17">
      <v>1695.4211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7" sId="3" odxf="1" dxf="1">
    <oc r="F18">
      <f>SUM(F19+F20+F23)</f>
    </oc>
    <nc r="F18">
      <f>SUM(F20+F23+F19)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8" sId="3" odxf="1" dxf="1" numFmtId="4">
    <oc r="F19">
      <v>398.85232999999999</v>
    </oc>
    <nc r="F19">
      <v>483.62840999999997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9" sId="3" odxf="1" dxf="1">
    <oc r="F20">
      <f>SUM(F21+F22)</f>
    </oc>
    <nc r="F20">
      <f>SUM(F22+F21)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0" sId="3" odxf="1" dxf="1" numFmtId="4">
    <oc r="F21">
      <v>0</v>
    </oc>
    <nc r="F21">
      <v>25.917400000000001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1" sId="3" odxf="1" dxf="1" numFmtId="4">
    <oc r="F22">
      <v>69.743309999999994</v>
    </oc>
    <nc r="F22">
      <v>121.37482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2" sId="3" odxf="1" dxf="1">
    <oc r="F23">
      <f>SUM(F24:F25)</f>
    </oc>
    <nc r="F23">
      <f>SUM(F24:F25)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3" sId="3" odxf="1" dxf="1" numFmtId="4">
    <oc r="F24">
      <v>14.364140000000001</v>
    </oc>
    <nc r="F24">
      <v>796.65143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4" sId="3" odxf="1" dxf="1" numFmtId="4">
    <oc r="F25">
      <v>244.09405000000001</v>
    </oc>
    <nc r="F25">
      <v>423.85354999999998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5" sId="3" odxf="1" dxf="1">
    <oc r="F26">
      <f>SUM(F27)</f>
    </oc>
    <nc r="F26">
      <f>SUM(F27)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27" start="0" length="0">
    <dxf>
      <font>
        <sz val="18"/>
        <name val="Times New Roman"/>
        <scheme val="none"/>
      </font>
    </dxf>
  </rfmt>
  <rcc rId="67376" sId="3" odxf="1" dxf="1">
    <oc r="F28">
      <f>SUM(F29+F30)</f>
    </oc>
    <nc r="F28">
      <f>F29+F30+F31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77" sId="3" odxf="1" dxf="1" numFmtId="4">
    <oc r="F29">
      <v>396.91169000000002</v>
    </oc>
    <nc r="F29">
      <v>933.85042999999996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8" sId="3" odxf="1" dxf="1" numFmtId="4">
    <oc r="F30">
      <v>6.2</v>
    </oc>
    <nc r="F30">
      <v>11.65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1" start="0" length="0">
    <dxf>
      <font>
        <sz val="18"/>
        <name val="Times New Roman"/>
        <scheme val="none"/>
      </font>
    </dxf>
  </rfmt>
  <rcc rId="67379" sId="3" odxf="1" dxf="1">
    <oc r="F32">
      <f>SUM(F33:F35)</f>
    </oc>
    <nc r="F32">
      <f>F33+F34+F35+F36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33" start="0" length="0">
    <dxf>
      <font>
        <sz val="18"/>
        <name val="Times New Roman"/>
        <scheme val="none"/>
      </font>
    </dxf>
  </rfmt>
  <rfmt sheetId="3" sqref="F34" start="0" length="0">
    <dxf>
      <font>
        <sz val="18"/>
        <name val="Times New Roman"/>
        <scheme val="none"/>
      </font>
    </dxf>
  </rfmt>
  <rfmt sheetId="3" sqref="F35" start="0" length="0">
    <dxf>
      <font>
        <sz val="18"/>
        <name val="Times New Roman"/>
        <scheme val="none"/>
      </font>
    </dxf>
  </rfmt>
  <rfmt sheetId="3" sqref="F36" start="0" length="0">
    <dxf>
      <font>
        <sz val="18"/>
        <name val="Times New Roman"/>
        <scheme val="none"/>
      </font>
      <border outline="0">
        <left style="thin">
          <color indexed="64"/>
        </left>
      </border>
    </dxf>
  </rfmt>
  <rcc rId="67380" sId="3" odxf="1" dxf="1">
    <oc r="F37">
      <f>F38+F48+F50+F53+F58+F60+F66</f>
    </oc>
    <nc r="F37">
      <f>F38+F48+F50+F53+F57+F59+F65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1" sId="3" odxf="1" dxf="1">
    <oc r="F38">
      <f>SUM(F39:F47)</f>
    </oc>
    <nc r="F38">
      <f>SUM(F39:F47)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7382" sId="3" odxf="1" dxf="1" numFmtId="4">
    <oc r="F41">
      <v>578.45019000000002</v>
    </oc>
    <nc r="F41">
      <v>1505.78603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3" sId="3" odxf="1" dxf="1" numFmtId="4">
    <oc r="F42">
      <v>161.935</v>
    </oc>
    <nc r="F42">
      <v>187.66118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4" sId="3" odxf="1" dxf="1" numFmtId="4">
    <oc r="F43">
      <v>66.706829999999997</v>
    </oc>
    <nc r="F43">
      <v>112.17204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5" sId="3" odxf="1" dxf="1" numFmtId="4">
    <nc r="F44">
      <v>2.6800000000000001E-2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7386" sId="3" odxf="1" dxf="1" numFmtId="4">
    <oc r="F47">
      <v>61.506309999999999</v>
    </oc>
    <nc r="F47">
      <v>150.51795999999999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7" sId="3" odxf="1" dxf="1">
    <oc r="F48">
      <f>SUM(F49)</f>
    </oc>
    <nc r="F48">
      <f>F49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8" sId="3" odxf="1" dxf="1" numFmtId="4">
    <oc r="F49">
      <v>3.9508200000000002</v>
    </oc>
    <nc r="F49">
      <v>715.38891000000001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9" sId="3" odxf="1" dxf="1">
    <oc r="F50">
      <f>SUM(F51:F52)</f>
    </oc>
    <nc r="F50">
      <f>F51+F52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51" start="0" length="0">
    <dxf>
      <font>
        <sz val="18"/>
        <name val="Times New Roman"/>
        <scheme val="none"/>
      </font>
    </dxf>
  </rfmt>
  <rcc rId="67390" sId="3" odxf="1" dxf="1" numFmtId="4">
    <oc r="F52">
      <v>148.51195999999999</v>
    </oc>
    <nc r="F52">
      <v>268.49254000000002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1" sId="3" odxf="1" dxf="1">
    <oc r="F53">
      <f>F54+F55+F56</f>
    </oc>
    <nc r="F53">
      <f>F54+F55+F56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2" sId="3" odxf="1" dxf="1" numFmtId="4">
    <nc r="F54">
      <v>195.48187999999999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3" sId="3" odxf="1" dxf="1" numFmtId="4">
    <oc r="F55">
      <v>2556.4758900000002</v>
    </oc>
    <nc r="F55">
      <v>3313.6589600000002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6" start="0" length="0">
    <dxf>
      <font>
        <sz val="18"/>
        <name val="Times New Roman"/>
        <scheme val="none"/>
      </font>
    </dxf>
  </rfmt>
  <rcc rId="67394" sId="3" odxf="1" dxf="1">
    <nc r="F57">
      <f>F58</f>
    </nc>
    <odxf>
      <font>
        <b val="0"/>
        <sz val="20"/>
        <name val="Times New Roman"/>
        <scheme val="none"/>
      </font>
      <border outline="0">
        <left/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5" sId="3" odxf="1" dxf="1" numFmtId="4">
    <oc r="F58">
      <f>F59</f>
    </oc>
    <nc r="F58">
      <v>0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396" sId="3" odxf="1" dxf="1" numFmtId="4">
    <oc r="F59">
      <v>0</v>
    </oc>
    <nc r="F59">
      <f>SUM(F60:F64)</f>
    </nc>
    <odxf>
      <font>
        <b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7" sId="3" odxf="1" s="1" dxf="1" numFmtId="4">
    <oc r="F60">
      <f>SUM(F61:F65)</f>
    </oc>
    <nc r="F60">
      <v>325.84321999999997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>
          <bgColor indexed="9"/>
        </patternFill>
      </fill>
      <border outline="0">
        <left style="thin">
          <color indexed="64"/>
        </left>
      </border>
    </ndxf>
  </rcc>
  <rcc rId="67398" sId="3" odxf="1" s="1" dxf="1" numFmtId="4">
    <oc r="F61">
      <v>180.96817999999999</v>
    </oc>
    <nc r="F61">
      <v>42.764499999999998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  <rcc rId="67399" sId="3" odxf="1" dxf="1" numFmtId="4">
    <oc r="F62">
      <v>6.5922999999999998</v>
    </oc>
    <nc r="F62">
      <v>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0" sId="3" odxf="1" dxf="1" numFmtId="4">
    <oc r="F63">
      <v>0</v>
    </oc>
    <nc r="F63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1" sId="3" odxf="1" dxf="1" numFmtId="4">
    <nc r="F64">
      <v>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2" sId="3" odxf="1" dxf="1" numFmtId="4">
    <oc r="F65">
      <v>0</v>
    </oc>
    <nc r="F65">
      <f>F66+F67</f>
    </nc>
    <odxf>
      <font>
        <b val="0"/>
        <sz val="20"/>
        <name val="Times New Roman"/>
        <scheme val="none"/>
      </font>
      <fill>
        <patternFill patternType="solid">
          <bgColor indexed="9"/>
        </patternFill>
      </fill>
    </odxf>
    <ndxf>
      <font>
        <b/>
        <sz val="18"/>
        <name val="Times New Roman"/>
        <scheme val="none"/>
      </font>
      <fill>
        <patternFill patternType="none">
          <bgColor indexed="65"/>
        </patternFill>
      </fill>
    </ndxf>
  </rcc>
  <rcc rId="67403" sId="3" odxf="1" dxf="1" numFmtId="4">
    <oc r="F66">
      <f>F67+F68</f>
    </oc>
    <nc r="F66">
      <v>0.95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404" sId="3" odxf="1" dxf="1" numFmtId="4">
    <oc r="F67">
      <v>0.5</v>
    </oc>
    <nc r="F67">
      <v>3326.43606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5" sId="3" odxf="1" s="1" dxf="1" numFmtId="4">
    <oc r="F68">
      <v>490.35151000000002</v>
    </oc>
    <nc r="F68">
      <f>SUM(F5,F37)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8"/>
        <color auto="1"/>
        <name val="Times New Roman"/>
        <scheme val="none"/>
      </font>
      <fill>
        <patternFill patternType="solid">
          <bgColor indexed="9"/>
        </patternFill>
      </fill>
    </ndxf>
  </rcc>
  <rcc rId="67406" sId="3" odxf="1" s="1" dxf="1">
    <oc r="F69">
      <f>SUM(F5+F37)</f>
    </oc>
    <nc r="F69">
      <f>SUM(F70+F71+F72+F73+F74+F75+F76+F77)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67407" sId="3" odxf="1" s="1" dxf="1" numFmtId="4">
    <oc r="F70">
      <f>SUM(F71+F72+F73+F74+F75+F76+F77)</f>
    </oc>
    <nc r="F70">
      <v>24519.4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/>
      </fill>
      <alignment shrinkToFit="1" readingOrder="0"/>
      <border outline="0">
        <left style="thin">
          <color indexed="64"/>
        </left>
      </border>
    </ndxf>
  </rcc>
  <rcc rId="67408" sId="3" odxf="1" dxf="1" numFmtId="4">
    <oc r="F71">
      <v>12259.7</v>
    </oc>
    <nc r="F71"/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09" sId="3" odxf="1" dxf="1" numFmtId="4">
    <nc r="F72">
      <v>30799.396489999999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0" sId="3" odxf="1" dxf="1" numFmtId="4">
    <oc r="F73">
      <v>38519.135970000003</v>
    </oc>
    <nc r="F73">
      <v>78373.286609999996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11" sId="3" odxf="1" dxf="1" numFmtId="4">
    <nc r="F74">
      <v>3442.9418999999998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75" start="0" length="0">
    <dxf>
      <font>
        <sz val="18"/>
        <color auto="1"/>
        <name val="Times New Roman"/>
        <scheme val="none"/>
      </font>
    </dxf>
  </rfmt>
  <rfmt sheetId="3" sqref="F76" start="0" length="0">
    <dxf>
      <font>
        <sz val="18"/>
        <color auto="1"/>
        <name val="Times New Roman"/>
        <scheme val="none"/>
      </font>
    </dxf>
  </rfmt>
  <rcc rId="67412" sId="3" odxf="1" dxf="1" numFmtId="4">
    <oc r="F77">
      <v>-115341.72486</v>
    </oc>
    <nc r="F77">
      <v>-6.7999999999999996E-3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3" sId="3" odxf="1" dxf="1">
    <oc r="F78">
      <f>F69+F70</f>
    </oc>
    <nc r="F78">
      <f>F68+F69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14" sId="3">
    <oc r="G77">
      <f>SUM(D77/F77*100)</f>
    </oc>
    <nc r="G77"/>
  </rcc>
  <rcc rId="67415" sId="3" odxf="1" dxf="1">
    <oc r="F82">
      <f>SUM(F83:F89)</f>
    </oc>
    <nc r="F82">
      <f>SUM(F83:F89)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83" start="0" length="0">
    <dxf>
      <font>
        <sz val="18"/>
        <name val="Times New Roman"/>
        <scheme val="none"/>
      </font>
    </dxf>
  </rfmt>
  <rcc rId="67416" sId="3" odxf="1" dxf="1" numFmtId="4">
    <oc r="F84">
      <v>1180.1243400000001</v>
    </oc>
    <nc r="F84">
      <v>9511.6956900000005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5" start="0" length="0">
    <dxf>
      <font>
        <sz val="18"/>
        <name val="Times New Roman"/>
        <scheme val="none"/>
      </font>
    </dxf>
  </rfmt>
  <rcc rId="67417" sId="3" odxf="1" dxf="1" numFmtId="4">
    <oc r="F86">
      <v>117.83362</v>
    </oc>
    <nc r="F86">
      <v>714.02626999999995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7" start="0" length="0">
    <dxf>
      <font>
        <sz val="18"/>
        <name val="Times New Roman"/>
        <scheme val="none"/>
      </font>
    </dxf>
  </rfmt>
  <rfmt sheetId="3" sqref="F88" start="0" length="0">
    <dxf>
      <font>
        <sz val="18"/>
        <name val="Times New Roman"/>
        <scheme val="none"/>
      </font>
    </dxf>
  </rfmt>
  <rcc rId="67418" sId="3" odxf="1" dxf="1" numFmtId="4">
    <oc r="F89">
      <v>2613.4157700000001</v>
    </oc>
    <nc r="F89">
      <v>6784.3257800000001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90" start="0" length="0">
    <dxf>
      <font>
        <sz val="18"/>
        <name val="Times New Roman"/>
        <scheme val="none"/>
      </font>
    </dxf>
  </rfmt>
  <rcc rId="67419" sId="3" odxf="1" dxf="1" numFmtId="4">
    <oc r="F91">
      <v>2000</v>
    </oc>
    <nc r="F91">
      <v>4500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0" sId="3" odxf="1" dxf="1">
    <oc r="F92">
      <f>SUM(F93)</f>
    </oc>
    <nc r="F92">
      <f>F93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1" sId="3" odxf="1" dxf="1" numFmtId="4">
    <oc r="F93">
      <v>23.76952</v>
    </oc>
    <nc r="F93">
      <v>126.92064000000001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2" sId="3" odxf="1" dxf="1">
    <oc r="F94">
      <f>SUM(F95:F98)</f>
    </oc>
    <nc r="F94">
      <f>SUM(F95:F98)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3" sId="3" odxf="1" dxf="1" numFmtId="4">
    <oc r="F95">
      <v>27.750710000000002</v>
    </oc>
    <nc r="F95">
      <v>166.95174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4" sId="3" odxf="1" dxf="1" numFmtId="4">
    <oc r="F96">
      <v>102.4148</v>
    </oc>
    <nc r="F96">
      <v>718.70087000000001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5" sId="3" odxf="1" dxf="1" numFmtId="4">
    <oc r="F97">
      <v>1.575</v>
    </oc>
    <nc r="F97">
      <v>3.15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6" sId="3" odxf="1" dxf="1" numFmtId="4">
    <nc r="F98">
      <v>13.8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7" sId="3" odxf="1" dxf="1">
    <oc r="F99">
      <f>SUM(F100+F102+F106+F107+F115)</f>
    </oc>
    <nc r="F99">
      <f>SUM(F100+F102+F106+F107+F115)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8" sId="3" odxf="1" dxf="1" numFmtId="4">
    <nc r="F100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9" sId="3" odxf="1" dxf="1" numFmtId="4">
    <oc r="F101">
      <v>0</v>
    </oc>
    <nc r="F101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0" sId="3" odxf="1" dxf="1" numFmtId="4">
    <nc r="F102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1" sId="3" odxf="1" dxf="1" numFmtId="4">
    <oc r="F103">
      <v>0</v>
    </oc>
    <nc r="F103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4" start="0" length="0">
    <dxf>
      <font>
        <sz val="18"/>
        <name val="Times New Roman"/>
        <scheme val="none"/>
      </font>
    </dxf>
  </rfmt>
  <rfmt sheetId="3" sqref="F105" start="0" length="0">
    <dxf>
      <font>
        <sz val="18"/>
        <name val="Times New Roman"/>
        <scheme val="none"/>
      </font>
    </dxf>
  </rfmt>
  <rfmt sheetId="3" sqref="F106" start="0" length="0">
    <dxf>
      <font>
        <sz val="18"/>
        <name val="Times New Roman"/>
        <scheme val="none"/>
      </font>
    </dxf>
  </rfmt>
  <rcc rId="67432" sId="3" odxf="1" dxf="1" numFmtId="4">
    <oc r="F107">
      <v>7.75</v>
    </oc>
    <nc r="F107">
      <v>12611.755569999999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3" sId="3" odxf="1" dxf="1" numFmtId="4">
    <oc r="F108">
      <v>0</v>
    </oc>
    <nc r="F108"/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border outline="0">
        <left style="thin">
          <color indexed="64"/>
        </left>
      </border>
    </ndxf>
  </rcc>
  <rcc rId="67434" sId="3" odxf="1" s="1" dxf="1" numFmtId="4">
    <nc r="F109">
      <v>0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alignment vertical="bottom" readingOrder="0"/>
    </ndxf>
  </rcc>
  <rfmt sheetId="3" sqref="F110" start="0" length="0">
    <dxf>
      <font>
        <sz val="18"/>
        <name val="Times New Roman"/>
        <scheme val="none"/>
      </font>
    </dxf>
  </rfmt>
  <rcc rId="67435" sId="3" odxf="1" dxf="1" numFmtId="4">
    <oc r="F111">
      <v>7.75</v>
    </oc>
    <nc r="F111">
      <v>3730.5509999999999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6" sId="3" odxf="1" dxf="1" numFmtId="4">
    <oc r="F112">
      <v>0</v>
    </oc>
    <nc r="F112">
      <v>50.718000000000004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7" sId="3" odxf="1" dxf="1" numFmtId="4">
    <oc r="F113">
      <v>0</v>
    </oc>
    <nc r="F113">
      <v>8830.4859899999992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4" start="0" length="0">
    <dxf>
      <font>
        <sz val="18"/>
        <name val="Times New Roman"/>
        <scheme val="none"/>
      </font>
    </dxf>
  </rfmt>
  <rcc rId="67438" sId="3" odxf="1" dxf="1" numFmtId="4">
    <oc r="F115">
      <v>81.784000000000006</v>
    </oc>
    <nc r="F115">
      <v>83.284000000000006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6" start="0" length="0">
    <dxf>
      <font>
        <sz val="18"/>
        <name val="Times New Roman"/>
        <scheme val="none"/>
      </font>
    </dxf>
  </rfmt>
  <rcc rId="67439" sId="3" odxf="1" dxf="1" numFmtId="4">
    <nc r="F117">
      <v>1.5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8" start="0" length="0">
    <dxf>
      <font>
        <sz val="18"/>
        <name val="Times New Roman"/>
        <scheme val="none"/>
      </font>
    </dxf>
  </rfmt>
  <rfmt sheetId="3" sqref="F119" start="0" length="0">
    <dxf>
      <font>
        <sz val="18"/>
        <name val="Times New Roman"/>
        <scheme val="none"/>
      </font>
    </dxf>
  </rfmt>
  <rcc rId="67440" sId="3" odxf="1" dxf="1" numFmtId="4">
    <oc r="F121">
      <v>0</v>
    </oc>
    <nc r="F121">
      <v>74.379739999999998</v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41" sId="3" odxf="1" dxf="1" numFmtId="4">
    <nc r="F122">
      <v>74.379739999999998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7442" sId="3" odxf="1" dxf="1" numFmtId="4">
    <oc r="F123">
      <v>352.86039</v>
    </oc>
    <nc r="F123">
      <v>525.31871000000001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3" sId="3" odxf="1" dxf="1" numFmtId="4">
    <oc r="F124">
      <v>0</v>
    </oc>
    <nc r="F124">
      <v>54.287999999999997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4" sId="3" odxf="1" dxf="1" numFmtId="4">
    <oc r="F125">
      <v>352.86039</v>
    </oc>
    <nc r="F125">
      <v>471.03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26" start="0" length="0">
    <dxf>
      <font>
        <sz val="18"/>
        <name val="Times New Roman"/>
        <scheme val="none"/>
      </font>
    </dxf>
  </rfmt>
  <rfmt sheetId="3" sqref="F127" start="0" length="0">
    <dxf>
      <font>
        <sz val="18"/>
        <name val="Times New Roman"/>
        <scheme val="none"/>
      </font>
    </dxf>
  </rfmt>
  <rfmt sheetId="3" sqref="F128" start="0" length="0">
    <dxf>
      <font>
        <sz val="18"/>
        <name val="Times New Roman"/>
        <scheme val="none"/>
      </font>
    </dxf>
  </rfmt>
  <rfmt sheetId="3" sqref="F129" start="0" length="0">
    <dxf>
      <font>
        <sz val="18"/>
        <name val="Times New Roman"/>
        <scheme val="none"/>
      </font>
    </dxf>
  </rfmt>
  <rcc rId="67445" sId="3" odxf="1" dxf="1" numFmtId="4">
    <oc r="F132">
      <v>14.5</v>
    </oc>
    <nc r="F132">
      <v>1175.2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6" sId="3" odxf="1" dxf="1" numFmtId="4">
    <oc r="F134">
      <v>0</v>
    </oc>
    <nc r="F134">
      <v>169.94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7" sId="3" odxf="1" dxf="1" numFmtId="4">
    <oc r="F130">
      <v>14.51262</v>
    </oc>
    <nc r="F130">
      <v>1345.1695500000001</v>
    </nc>
    <odxf>
      <font>
        <b val="0"/>
        <sz val="20"/>
        <name val="Times New Roman"/>
        <scheme val="none"/>
      </font>
    </odxf>
    <ndxf>
      <font>
        <b/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78" sId="3" odxf="1" dxf="1">
    <oc r="F143">
      <f>SUM(F144+F148+F158+F161+F162+F163)</f>
    </oc>
    <nc r="F143">
      <f>F144+F148+F162+F163+F158+F161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79" sId="3" odxf="1" dxf="1" numFmtId="4">
    <oc r="F144">
      <v>11812.2</v>
    </oc>
    <nc r="F144">
      <v>23975.237000000001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0" sId="3" odxf="1" dxf="1" numFmtId="4">
    <oc r="F145">
      <v>1000</v>
    </oc>
    <nc r="F145">
      <v>2254.4319999999998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1" sId="3" odxf="1" dxf="1" numFmtId="4">
    <oc r="F146">
      <v>0</v>
    </oc>
    <nc r="F146">
      <v>96.4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47" start="0" length="0">
    <dxf>
      <font>
        <sz val="18"/>
        <name val="Times New Roman"/>
        <scheme val="none"/>
      </font>
    </dxf>
  </rfmt>
  <rcc rId="67482" sId="3" odxf="1" dxf="1" numFmtId="4">
    <oc r="F148">
      <v>29587.001</v>
    </oc>
    <nc r="F148">
      <v>83974.821219999998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3" sId="3" odxf="1" dxf="1" numFmtId="4">
    <oc r="F149">
      <v>0</v>
    </oc>
    <nc r="F149">
      <v>2831.5459999999998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4" sId="3" odxf="1" dxf="1" numFmtId="4">
    <oc r="F150">
      <v>0</v>
    </oc>
    <nc r="F150">
      <v>330.94499999999999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5" sId="3" odxf="1" dxf="1" numFmtId="4">
    <oc r="F151">
      <v>0</v>
    </oc>
    <nc r="F151">
      <v>2916.48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2" start="0" length="0">
    <dxf>
      <font>
        <sz val="18"/>
        <name val="Times New Roman"/>
        <scheme val="none"/>
      </font>
    </dxf>
  </rfmt>
  <rfmt sheetId="3" sqref="F153" start="0" length="0">
    <dxf>
      <font>
        <sz val="18"/>
        <name val="Times New Roman"/>
        <scheme val="none"/>
      </font>
    </dxf>
  </rfmt>
  <rfmt sheetId="3" sqref="F154" start="0" length="0">
    <dxf>
      <font>
        <sz val="18"/>
        <name val="Times New Roman"/>
        <scheme val="none"/>
      </font>
    </dxf>
  </rfmt>
  <rfmt sheetId="3" sqref="F155" start="0" length="0">
    <dxf>
      <font>
        <sz val="18"/>
        <name val="Times New Roman"/>
        <scheme val="none"/>
      </font>
    </dxf>
  </rfmt>
  <rcc rId="67486" sId="3" odxf="1" dxf="1" numFmtId="4">
    <oc r="F156">
      <v>0</v>
    </oc>
    <nc r="F156">
      <v>526.46100000000001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7" start="0" length="0">
    <dxf>
      <font>
        <sz val="18"/>
        <name val="Times New Roman"/>
        <scheme val="none"/>
      </font>
    </dxf>
  </rfmt>
  <rcc rId="67487" sId="3" odxf="1" dxf="1" numFmtId="4">
    <oc r="F158">
      <v>683</v>
    </oc>
    <nc r="F158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9" start="0" length="0">
    <dxf>
      <font>
        <sz val="18"/>
        <name val="Times New Roman"/>
        <scheme val="none"/>
      </font>
    </dxf>
  </rfmt>
  <rcc rId="67488" sId="3" odxf="1" dxf="1" numFmtId="4">
    <oc r="F160">
      <v>683</v>
    </oc>
    <nc r="F160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9" sId="3" odxf="1" dxf="1" numFmtId="4">
    <oc r="F161">
      <v>0</v>
    </oc>
    <nc r="F161">
      <v>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0" sId="3" odxf="1" dxf="1" numFmtId="4">
    <nc r="F162">
      <v>13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1" sId="3" odxf="1" dxf="1" numFmtId="4">
    <oc r="F163">
      <v>135.63499999999999</v>
    </oc>
    <nc r="F163">
      <v>736.53099999999995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4" start="0" length="0">
    <dxf>
      <font>
        <sz val="18"/>
        <name val="Times New Roman"/>
        <scheme val="none"/>
      </font>
    </dxf>
  </rfmt>
  <rfmt sheetId="3" sqref="F165" start="0" length="0">
    <dxf>
      <font>
        <sz val="18"/>
        <name val="Times New Roman"/>
        <scheme val="none"/>
      </font>
    </dxf>
  </rfmt>
  <rcc rId="67492" sId="3" odxf="1" dxf="1">
    <oc r="F166">
      <f>SUM(F167+F174)</f>
    </oc>
    <nc r="F166">
      <f>SUM(F167+F174)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3" sId="3" odxf="1" dxf="1" numFmtId="4">
    <oc r="F167">
      <v>6445.6</v>
    </oc>
    <nc r="F167">
      <v>12482.67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8" start="0" length="0">
    <dxf>
      <font>
        <sz val="18"/>
        <name val="Times New Roman"/>
        <scheme val="none"/>
      </font>
    </dxf>
  </rfmt>
  <rcc rId="67494" sId="3" odxf="1" dxf="1" numFmtId="4">
    <oc r="F169">
      <v>443.1</v>
    </oc>
    <nc r="F169">
      <v>567.66999999999996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0" start="0" length="0">
    <dxf>
      <font>
        <sz val="18"/>
        <name val="Times New Roman"/>
        <scheme val="none"/>
      </font>
    </dxf>
  </rfmt>
  <rfmt sheetId="3" sqref="F171" start="0" length="0">
    <dxf>
      <font>
        <sz val="18"/>
        <name val="Times New Roman"/>
        <scheme val="none"/>
      </font>
    </dxf>
  </rfmt>
  <rfmt sheetId="3" sqref="F172" start="0" length="0">
    <dxf>
      <font>
        <sz val="18"/>
        <name val="Times New Roman"/>
        <scheme val="none"/>
      </font>
    </dxf>
  </rfmt>
  <rfmt sheetId="3" sqref="F173" start="0" length="0">
    <dxf>
      <font>
        <sz val="18"/>
        <name val="Times New Roman"/>
        <scheme val="none"/>
      </font>
    </dxf>
  </rfmt>
  <rcc rId="67495" sId="3" odxf="1" dxf="1" numFmtId="4">
    <oc r="F174">
      <v>22.914000000000001</v>
    </oc>
    <nc r="F174">
      <v>259.13279999999997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6" sId="3" odxf="1" dxf="1">
    <oc r="F175">
      <f>SUM(F176+F177+F180+F186)</f>
    </oc>
    <nc r="F175">
      <f>F176+F177+F180+F186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7" sId="3" odxf="1" dxf="1" numFmtId="4">
    <oc r="F176">
      <v>0</v>
    </oc>
    <nc r="F176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8" sId="3" odxf="1" dxf="1" numFmtId="4">
    <oc r="F177">
      <v>223.09215</v>
    </oc>
    <nc r="F177">
      <v>1409.9030399999999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8" start="0" length="0">
    <dxf>
      <font>
        <sz val="18"/>
        <name val="Times New Roman"/>
        <scheme val="none"/>
      </font>
    </dxf>
  </rfmt>
  <rfmt sheetId="3" sqref="F179" start="0" length="0">
    <dxf>
      <font>
        <sz val="18"/>
        <name val="Times New Roman"/>
        <scheme val="none"/>
      </font>
    </dxf>
  </rfmt>
  <rcc rId="67499" sId="3" odxf="1" dxf="1" numFmtId="4">
    <oc r="F180">
      <v>0</v>
    </oc>
    <nc r="F180">
      <v>6869.5030999999999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500" sId="3" odxf="1" dxf="1" numFmtId="4">
    <oc r="F181">
      <v>0</v>
    </oc>
    <nc r="F181">
      <v>6869.5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182" start="0" length="0">
    <dxf>
      <font>
        <sz val="18"/>
        <color auto="1"/>
        <name val="Times New Roman"/>
        <scheme val="none"/>
      </font>
    </dxf>
  </rfmt>
  <rfmt sheetId="3" sqref="F183" start="0" length="0">
    <dxf>
      <font>
        <sz val="18"/>
        <color auto="1"/>
        <name val="Times New Roman"/>
        <scheme val="none"/>
      </font>
    </dxf>
  </rfmt>
  <rfmt sheetId="3" sqref="F184" start="0" length="0">
    <dxf>
      <font>
        <sz val="18"/>
        <color auto="1"/>
        <name val="Times New Roman"/>
        <scheme val="none"/>
      </font>
    </dxf>
  </rfmt>
  <rfmt sheetId="3" sqref="F185" start="0" length="0">
    <dxf>
      <font>
        <sz val="18"/>
        <color auto="1"/>
        <name val="Times New Roman"/>
        <scheme val="none"/>
      </font>
    </dxf>
  </rfmt>
  <rcc rId="67501" sId="3" odxf="1" dxf="1" numFmtId="4">
    <oc r="F186">
      <v>4.9660200000000003</v>
    </oc>
    <nc r="F186">
      <v>10.9962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2" sId="3" odxf="1" dxf="1">
    <oc r="F187">
      <f>SUM(F188:F190)</f>
    </oc>
    <nc r="F187">
      <f>F188+F190+F192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3" sId="3" odxf="1" dxf="1" numFmtId="4">
    <oc r="F188">
      <v>0</v>
    </oc>
    <nc r="F188">
      <v>123.33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89" start="0" length="0">
    <dxf>
      <font>
        <sz val="18"/>
        <name val="Times New Roman"/>
        <scheme val="none"/>
      </font>
    </dxf>
  </rfmt>
  <rcc rId="67504" sId="3" odxf="1" dxf="1" numFmtId="4">
    <oc r="F190">
      <v>360</v>
    </oc>
    <nc r="F190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5" sId="3" odxf="1" dxf="1" numFmtId="4">
    <oc r="F191">
      <v>360</v>
    </oc>
    <nc r="F191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6" sId="3" odxf="1" dxf="1" numFmtId="4">
    <oc r="F192">
      <v>870</v>
    </oc>
    <nc r="F192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93" start="0" length="0">
    <dxf>
      <font>
        <sz val="18"/>
        <name val="Times New Roman"/>
        <scheme val="none"/>
      </font>
    </dxf>
  </rfmt>
  <rcc rId="67507" sId="3" odxf="1" dxf="1" numFmtId="4">
    <oc r="F194">
      <v>870</v>
    </oc>
    <nc r="F194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8" sId="3" odxf="1" dxf="1">
    <oc r="F195">
      <f>F82+F92+F94+F99+F120+F138+F143+F166+F175+F187</f>
    </oc>
    <nc r="F195">
      <f>F81+F91+F93+F98+F119+F138+F143+F166+F175+F187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09" sId="3" odxf="1" s="1" dxf="1">
    <nc r="E79">
      <f>E78-E195</f>
    </nc>
    <odxf>
      <font>
        <b val="0"/>
        <i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i val="0"/>
        <sz val="20"/>
        <color auto="1"/>
        <name val="Times New Roman"/>
        <scheme val="none"/>
      </font>
      <border outline="0">
        <right style="thin">
          <color indexed="64"/>
        </right>
      </border>
    </ndxf>
  </rcc>
  <rcc rId="67510" sId="3" odxf="1" dxf="1">
    <oc r="F79">
      <f>F78-F195</f>
    </oc>
    <nc r="F79">
      <f>F78-F195</f>
    </nc>
    <ndxf>
      <border outline="0">
        <left style="thin">
          <color indexed="64"/>
        </left>
      </border>
    </ndxf>
  </rcc>
  <rfmt sheetId="3" s="1" sqref="E195" start="0" length="0">
    <dxf>
      <font>
        <i val="0"/>
        <sz val="20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medium">
          <color indexed="64"/>
        </left>
        <right style="thin">
          <color indexed="64"/>
        </right>
      </border>
    </dxf>
  </rfmt>
  <rfmt sheetId="3" sqref="F195" start="0" length="0">
    <dxf>
      <font>
        <sz val="20"/>
        <name val="Times New Roman"/>
        <scheme val="none"/>
      </font>
    </dxf>
  </rfmt>
  <rcc rId="67511" sId="3" odxf="1" s="1" dxf="1">
    <oc r="E195">
      <f>SUM(D195/C195*100)</f>
    </oc>
    <nc r="E195">
      <f>SUM(D195/C195*100)</f>
    </nc>
    <ndxf>
      <font>
        <b val="0"/>
        <i/>
        <sz val="20"/>
        <color auto="1"/>
        <name val="Times New Roman"/>
        <scheme val="none"/>
      </font>
      <fill>
        <patternFill patternType="none">
          <bgColor indexed="65"/>
        </patternFill>
      </fill>
      <alignment vertical="bottom" readingOrder="0"/>
      <border outline="0">
        <left style="thin">
          <color indexed="64"/>
        </left>
        <right style="medium">
          <color indexed="64"/>
        </right>
        <bottom style="thin">
          <color indexed="64"/>
        </bottom>
      </border>
    </ndxf>
  </rcc>
  <rcc rId="67512" sId="3">
    <oc r="F195">
      <f>F81+F91+F93+F98+F119+F138+F143+F166+F175+F187</f>
    </oc>
    <nc r="F195">
      <f>F82+F92+F94+F99+F120+F138+F143+F166+F175+F187</f>
    </nc>
  </rcc>
  <rcc rId="67513" sId="3">
    <oc r="D195">
      <f>D82+D92+D94+D99+D120+D138+D143+D166+D175+D187+D192</f>
    </oc>
    <nc r="D195">
      <f>D82+D92+D94+D99+D120+D138+D143+D166+D175+D187</f>
    </nc>
  </rcc>
  <rcc rId="67514" sId="3">
    <oc r="D187">
      <f>D188+D190</f>
    </oc>
    <nc r="D187">
      <f>SUM(D188+D190+D192)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15" sId="3" numFmtId="4">
    <oc r="D91">
      <v>3000</v>
    </oc>
    <nc r="D91">
      <v>6000</v>
    </nc>
  </rcc>
  <rcc rId="67516" sId="3" numFmtId="4">
    <oc r="D103">
      <v>36</v>
    </oc>
    <nc r="D103">
      <v>43.2</v>
    </nc>
  </rcc>
  <rcc rId="67517" sId="3" numFmtId="4">
    <oc r="C108">
      <v>34974.589999999997</v>
    </oc>
    <nc r="C108">
      <v>93116.646999999997</v>
    </nc>
  </rcc>
  <rcc rId="67518" sId="3" numFmtId="4">
    <nc r="D111">
      <v>250.67500000000001</v>
    </nc>
  </rcc>
  <rcc rId="67519" sId="3" numFmtId="4">
    <oc r="D113">
      <v>0</v>
    </oc>
    <nc r="D113">
      <v>12716.97</v>
    </nc>
  </rcc>
  <rcc rId="67520" sId="3" numFmtId="4">
    <nc r="D117">
      <v>37</v>
    </nc>
  </rcc>
  <rcc rId="67521" sId="3" numFmtId="4">
    <oc r="D119">
      <v>4.1970000000000001</v>
    </oc>
    <nc r="D119">
      <v>125.447</v>
    </nc>
  </rcc>
  <rcc rId="67522" sId="3" numFmtId="4">
    <oc r="D122">
      <v>0</v>
    </oc>
    <nc r="D122">
      <v>112.944</v>
    </nc>
  </rcc>
  <rcc rId="67523" sId="3" numFmtId="4">
    <oc r="C124">
      <v>12675</v>
    </oc>
    <nc r="C124">
      <v>55822.101000000002</v>
    </nc>
  </rcc>
  <rcc rId="67524" sId="3" numFmtId="4">
    <oc r="D125">
      <v>140.33000000000001</v>
    </oc>
    <nc r="D125">
      <v>474.39299999999997</v>
    </nc>
  </rcc>
  <rcc rId="67525" sId="3" numFmtId="4">
    <oc r="D132">
      <v>553.17399999999998</v>
    </oc>
    <nc r="D132">
      <v>1427.701</v>
    </nc>
  </rcc>
  <rcc rId="67526" sId="3" numFmtId="4">
    <oc r="D134">
      <v>86.662000000000006</v>
    </oc>
    <nc r="D134">
      <v>1596.17</v>
    </nc>
  </rcc>
  <rcc rId="67527" sId="3" numFmtId="4">
    <oc r="C136">
      <v>71097.100000000006</v>
    </oc>
    <nc r="C136">
      <v>106296.864</v>
    </nc>
  </rcc>
  <rcc rId="67528" sId="3" numFmtId="4">
    <oc r="D145">
      <v>1499.7</v>
    </oc>
    <nc r="D145">
      <v>3803.3</v>
    </nc>
  </rcc>
  <rcc rId="67529" sId="3" numFmtId="4">
    <nc r="D146">
      <v>353.6</v>
    </nc>
  </rcc>
  <rcc rId="67530" sId="3" numFmtId="4">
    <nc r="D149">
      <v>356.93</v>
    </nc>
  </rcc>
  <rcc rId="67531" sId="3" numFmtId="4">
    <nc r="D150">
      <v>0</v>
    </nc>
  </rcc>
  <rcc rId="67532" sId="3" numFmtId="4">
    <nc r="D151">
      <v>5728.8</v>
    </nc>
  </rcc>
  <rcc rId="67533" sId="3" numFmtId="4">
    <nc r="D152">
      <v>4657.0029999999997</v>
    </nc>
  </rcc>
  <rcc rId="67534" sId="3" numFmtId="4">
    <nc r="D153">
      <v>0</v>
    </nc>
  </rcc>
  <rcc rId="67535" sId="3" numFmtId="4">
    <oc r="C154">
      <v>0</v>
    </oc>
    <nc r="C154">
      <v>2670.8</v>
    </nc>
  </rcc>
  <rcc rId="67536" sId="3" numFmtId="4">
    <nc r="D154">
      <v>0</v>
    </nc>
  </rcc>
  <rcc rId="67537" sId="3" numFmtId="4">
    <nc r="D156">
      <v>511.7</v>
    </nc>
  </rcc>
  <rcc rId="67538" sId="3" numFmtId="4">
    <nc r="D159">
      <v>1442.8679999999999</v>
    </nc>
  </rcc>
  <rcc rId="67539" sId="3" numFmtId="4">
    <nc r="D160">
      <v>3500</v>
    </nc>
  </rcc>
  <rcc rId="67540" sId="3" numFmtId="4">
    <oc r="D169">
      <v>4000</v>
    </oc>
    <nc r="D169">
      <v>8558.0859999999993</v>
    </nc>
  </rcc>
  <rcc rId="67541" sId="3" numFmtId="4">
    <oc r="D170">
      <v>200</v>
    </oc>
    <nc r="D170">
      <v>400</v>
    </nc>
  </rcc>
  <rcc rId="67542" sId="3" numFmtId="4">
    <oc r="D171">
      <v>2000</v>
    </oc>
    <nc r="D171">
      <v>4000</v>
    </nc>
  </rcc>
  <rcc rId="67543" sId="3" numFmtId="4">
    <oc r="D181">
      <v>0</v>
    </oc>
    <nc r="D181">
      <v>6481.3130000000001</v>
    </nc>
  </rcc>
  <rcc rId="67544" sId="3" numFmtId="4">
    <oc r="C183">
      <v>14960.885</v>
    </oc>
    <nc r="C183">
      <v>11960.825000000001</v>
    </nc>
  </rcc>
  <rcc rId="67545" sId="3" numFmtId="4">
    <oc r="D189">
      <v>9</v>
    </oc>
    <nc r="D189">
      <v>267.94</v>
    </nc>
  </rcc>
  <rrc rId="67546" sId="3" ref="A191:XFD191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91:XFD19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1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1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1">
        <v>11117.4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1">
        <f>SUM(D191/C191*100)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1">
        <v>1440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91">
        <f>SUM(D191/F191*100)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7547" sId="3" ref="A193:XFD193" action="deleteRow"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3" t="inlineStr">
        <is>
          <t>Обеспечение деятельности муниципальных спортивных школ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3">
        <v>15383.4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3">
        <v>4470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48" sId="3" numFmtId="4">
    <nc r="C179">
      <v>330</v>
    </nc>
  </rcc>
  <rcc rId="67549" sId="3" numFmtId="4">
    <nc r="D179">
      <v>30.646999999999998</v>
    </nc>
  </rcc>
  <rcc rId="67550" sId="3">
    <nc r="E179">
      <f>SUM(D179/C179*100)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51" sId="3" numFmtId="4">
    <nc r="D90">
      <v>0</v>
    </nc>
  </rcc>
  <rcc rId="67552" sId="3" numFmtId="4">
    <nc r="D128">
      <v>0</v>
    </nc>
  </rcc>
  <rcc rId="67553" sId="3" numFmtId="4">
    <nc r="D129">
      <v>0</v>
    </nc>
  </rcc>
  <rcc rId="67554" sId="3" numFmtId="4">
    <nc r="C133">
      <v>0</v>
    </nc>
  </rcc>
  <rcc rId="67555" sId="3" numFmtId="4">
    <nc r="D147">
      <v>0</v>
    </nc>
  </rcc>
  <rcc rId="67556" sId="3" numFmtId="4">
    <nc r="D155">
      <v>0</v>
    </nc>
  </rcc>
  <rcc rId="67557" sId="3" numFmtId="4">
    <nc r="D161">
      <v>0</v>
    </nc>
  </rcc>
  <rcc rId="67558" sId="3" numFmtId="4">
    <nc r="D164">
      <v>0</v>
    </nc>
  </rcc>
  <rcc rId="67559" sId="3" numFmtId="4">
    <nc r="D165">
      <v>0</v>
    </nc>
  </rcc>
  <rcc rId="67560" sId="3" numFmtId="4">
    <nc r="D168">
      <v>0</v>
    </nc>
  </rcc>
  <rcc rId="67561" sId="3" numFmtId="4">
    <nc r="D184">
      <v>0</v>
    </nc>
  </rcc>
  <rcc rId="67562" sId="3" numFmtId="4">
    <nc r="D185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63" sId="3">
    <nc r="G180">
      <f>SUM(D180/F180*100)</f>
    </nc>
  </rcc>
  <rcc rId="67564" sId="3">
    <nc r="G181">
      <f>SUM(D181/F181*100)</f>
    </nc>
  </rcc>
  <rcc rId="67565" sId="3">
    <oc r="G186">
      <f>SUM(D186/F186*100)</f>
    </oc>
    <nc r="G186">
      <f>SUM(D186/F186*100)</f>
    </nc>
  </rcc>
  <rcc rId="67566" sId="3">
    <oc r="G187">
      <f>SUM(D187/F187*100)</f>
    </oc>
    <nc r="G187">
      <f>SUM(D187/F187*100)</f>
    </nc>
  </rcc>
  <rcc rId="67567" sId="3">
    <oc r="E184">
      <f>SUM(D184/C184*100)</f>
    </oc>
    <nc r="E184"/>
  </rcc>
  <rcc rId="67568" sId="3">
    <oc r="E185">
      <f>SUM(D185/C185*100)</f>
    </oc>
    <nc r="E185"/>
  </rcc>
  <rcc rId="67569" sId="3">
    <nc r="G149">
      <f>SUM(D149/F149*100)</f>
    </nc>
  </rcc>
  <rcc rId="67570" sId="3">
    <nc r="G150">
      <f>SUM(D150/F150*100)</f>
    </nc>
  </rcc>
  <rcc rId="67571" sId="3">
    <nc r="G151">
      <f>SUM(D151/F151*100)</f>
    </nc>
  </rcc>
  <rcc rId="67572" sId="3">
    <nc r="G156">
      <f>SUM(D156/F156*100)</f>
    </nc>
  </rcc>
  <rcc rId="67573" sId="3">
    <nc r="G145">
      <f>SUM(D145/F145*100)</f>
    </nc>
  </rcc>
  <rcc rId="67574" sId="3">
    <nc r="G146">
      <f>SUM(D146/F146*100)</f>
    </nc>
  </rcc>
  <rcc rId="67575" sId="3">
    <nc r="G132">
      <f>SUM(D132/F132*100)</f>
    </nc>
  </rcc>
  <rcc rId="67576" sId="3">
    <nc r="G134">
      <f>SUM(D134/F134*100)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77" sId="3">
    <nc r="G188">
      <f>SUM(D188/F188*100)</f>
    </nc>
  </rcc>
  <rcc rId="67578" sId="3">
    <oc r="G190">
      <f>SUM(D190/F190*100)</f>
    </oc>
    <nc r="G190">
      <f>SUM(D190/F190*100)</f>
    </nc>
  </rcc>
  <rcc rId="67579" sId="3">
    <nc r="G191">
      <f>SUM(D191/F191*100)</f>
    </nc>
  </rcc>
  <rcc rId="67580" sId="3">
    <nc r="G192">
      <f>SUM(D192/F192*100)</f>
    </nc>
  </rcc>
  <rcc rId="67581" sId="3" odxf="1" dxf="1">
    <oc r="G193">
      <f>SUM(D193/F193*100)</f>
    </oc>
    <nc r="G193">
      <f>SUM(D193/F193*100)</f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fmt sheetId="3" sqref="D82">
    <dxf>
      <numFmt numFmtId="4" formatCode="#,##0.00"/>
    </dxf>
  </rfmt>
  <rfmt sheetId="3" sqref="D82">
    <dxf>
      <numFmt numFmtId="187" formatCode="#,##0.000"/>
    </dxf>
  </rfmt>
  <rfmt sheetId="3" sqref="D82">
    <dxf>
      <numFmt numFmtId="186" formatCode="#,##0.0000"/>
    </dxf>
  </rfmt>
  <rfmt sheetId="3" sqref="D82">
    <dxf>
      <numFmt numFmtId="172" formatCode="#,##0.00000"/>
    </dxf>
  </rfmt>
  <rfmt sheetId="3" sqref="D82">
    <dxf>
      <numFmt numFmtId="186" formatCode="#,##0.0000"/>
    </dxf>
  </rfmt>
  <rfmt sheetId="3" sqref="D82">
    <dxf>
      <numFmt numFmtId="187" formatCode="#,##0.000"/>
    </dxf>
  </rfmt>
  <rfmt sheetId="3" sqref="D82">
    <dxf>
      <numFmt numFmtId="4" formatCode="#,##0.00"/>
    </dxf>
  </rfmt>
  <rfmt sheetId="3" sqref="D82">
    <dxf>
      <numFmt numFmtId="167" formatCode="#,##0.0"/>
    </dxf>
  </rfmt>
  <rfmt sheetId="3" sqref="D92">
    <dxf>
      <numFmt numFmtId="4" formatCode="#,##0.00"/>
    </dxf>
  </rfmt>
  <rfmt sheetId="3" sqref="D92">
    <dxf>
      <numFmt numFmtId="187" formatCode="#,##0.000"/>
    </dxf>
  </rfmt>
  <rfmt sheetId="3" sqref="D92">
    <dxf>
      <numFmt numFmtId="186" formatCode="#,##0.0000"/>
    </dxf>
  </rfmt>
  <rfmt sheetId="3" sqref="D92">
    <dxf>
      <numFmt numFmtId="172" formatCode="#,##0.00000"/>
    </dxf>
  </rfmt>
  <rfmt sheetId="3" sqref="D92">
    <dxf>
      <numFmt numFmtId="186" formatCode="#,##0.0000"/>
    </dxf>
  </rfmt>
  <rfmt sheetId="3" sqref="D92">
    <dxf>
      <numFmt numFmtId="187" formatCode="#,##0.000"/>
    </dxf>
  </rfmt>
  <rfmt sheetId="3" sqref="D92">
    <dxf>
      <numFmt numFmtId="4" formatCode="#,##0.00"/>
    </dxf>
  </rfmt>
  <rfmt sheetId="3" sqref="D92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99">
    <dxf>
      <numFmt numFmtId="4" formatCode="#,##0.00"/>
    </dxf>
  </rfmt>
  <rfmt sheetId="3" sqref="D99">
    <dxf>
      <numFmt numFmtId="187" formatCode="#,##0.000"/>
    </dxf>
  </rfmt>
  <rfmt sheetId="3" sqref="D99">
    <dxf>
      <numFmt numFmtId="186" formatCode="#,##0.0000"/>
    </dxf>
  </rfmt>
  <rfmt sheetId="3" sqref="D99">
    <dxf>
      <numFmt numFmtId="172" formatCode="#,##0.00000"/>
    </dxf>
  </rfmt>
  <rcc rId="67582" sId="3" numFmtId="4">
    <oc r="D107">
      <v>12967.656010000001</v>
    </oc>
    <nc r="D107">
      <v>12967.64601</v>
    </nc>
  </rcc>
  <rfmt sheetId="3" sqref="D99">
    <dxf>
      <numFmt numFmtId="186" formatCode="#,##0.0000"/>
    </dxf>
  </rfmt>
  <rfmt sheetId="3" sqref="D99">
    <dxf>
      <numFmt numFmtId="187" formatCode="#,##0.000"/>
    </dxf>
  </rfmt>
  <rfmt sheetId="3" sqref="D99">
    <dxf>
      <numFmt numFmtId="4" formatCode="#,##0.00"/>
    </dxf>
  </rfmt>
  <rfmt sheetId="3" sqref="D99">
    <dxf>
      <numFmt numFmtId="167" formatCode="#,##0.0"/>
    </dxf>
  </rfmt>
  <rfmt sheetId="3" sqref="D193">
    <dxf>
      <numFmt numFmtId="4" formatCode="#,##0.00"/>
    </dxf>
  </rfmt>
  <rfmt sheetId="3" sqref="D193">
    <dxf>
      <numFmt numFmtId="187" formatCode="#,##0.000"/>
    </dxf>
  </rfmt>
  <rfmt sheetId="3" sqref="D193">
    <dxf>
      <numFmt numFmtId="186" formatCode="#,##0.0000"/>
    </dxf>
  </rfmt>
  <rfmt sheetId="3" sqref="D193">
    <dxf>
      <numFmt numFmtId="172" formatCode="#,##0.00000"/>
    </dxf>
  </rfmt>
  <rfmt sheetId="3" sqref="D193">
    <dxf>
      <numFmt numFmtId="186" formatCode="#,##0.0000"/>
    </dxf>
  </rfmt>
  <rfmt sheetId="3" sqref="D193">
    <dxf>
      <numFmt numFmtId="187" formatCode="#,##0.000"/>
    </dxf>
  </rfmt>
  <rfmt sheetId="3" sqref="D193">
    <dxf>
      <numFmt numFmtId="4" formatCode="#,##0.00"/>
    </dxf>
  </rfmt>
  <rfmt sheetId="3" sqref="D193">
    <dxf>
      <numFmt numFmtId="167" formatCode="#,##0.0"/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83" sId="3" numFmtId="4">
    <nc r="D88">
      <v>0</v>
    </nc>
  </rcc>
  <rcc rId="67584" sId="3" numFmtId="4">
    <nc r="D8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96" start="0" length="2147483647">
    <dxf>
      <font>
        <sz val="18"/>
      </font>
    </dxf>
  </rfmt>
  <rfmt sheetId="3" sqref="A4:XFD4" start="0" length="2147483647">
    <dxf>
      <font>
        <sz val="18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G1048576" start="0" length="2147483647">
    <dxf>
      <font>
        <sz val="18"/>
      </font>
    </dxf>
  </rfmt>
  <rfmt sheetId="3" sqref="A1:G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5:XFD147" start="0" length="2147483647">
    <dxf>
      <font>
        <sz val="18"/>
      </font>
    </dxf>
  </rfmt>
  <rfmt sheetId="3" sqref="A149:XFD157" start="0" length="2147483647">
    <dxf>
      <font>
        <sz val="18"/>
      </font>
    </dxf>
  </rfmt>
  <rfmt sheetId="3" sqref="A159:XFD160" start="0" length="2147483647">
    <dxf>
      <font>
        <sz val="18"/>
      </font>
    </dxf>
  </rfmt>
  <rfmt sheetId="3" sqref="A164:XFD165" start="0" length="2147483647">
    <dxf>
      <font>
        <sz val="18"/>
      </font>
    </dxf>
  </rfmt>
  <rfmt sheetId="3" sqref="A168:XFD173" start="0" length="2147483647">
    <dxf>
      <font>
        <sz val="18"/>
      </font>
    </dxf>
  </rfmt>
  <rfmt sheetId="3" sqref="A178:XFD179" start="0" length="2147483647">
    <dxf>
      <font>
        <sz val="18"/>
      </font>
    </dxf>
  </rfmt>
  <rfmt sheetId="3" sqref="A181:XFD185" start="0" length="2147483647">
    <dxf>
      <font>
        <sz val="18"/>
      </font>
    </dxf>
  </rfmt>
  <rfmt sheetId="3" sqref="A189:XFD189" start="0" length="2147483647">
    <dxf>
      <font>
        <sz val="18"/>
      </font>
    </dxf>
  </rfmt>
  <rfmt sheetId="3" sqref="A141:XFD142" start="0" length="2147483647">
    <dxf>
      <font>
        <sz val="18"/>
      </font>
    </dxf>
  </rfmt>
  <rfmt sheetId="3" sqref="A131:XFD136" start="0" length="2147483647">
    <dxf>
      <font>
        <sz val="18"/>
      </font>
    </dxf>
  </rfmt>
  <rfmt sheetId="3" sqref="A103:XFD105" start="0" length="2147483647">
    <dxf>
      <font>
        <sz val="18"/>
      </font>
    </dxf>
  </rfmt>
  <rfmt sheetId="3" sqref="A108:XFD114" start="0" length="2147483647">
    <dxf>
      <font>
        <sz val="18"/>
      </font>
    </dxf>
  </rfmt>
  <rfmt sheetId="3" sqref="A116:XFD119" start="0" length="2147483647">
    <dxf>
      <font>
        <sz val="18"/>
      </font>
    </dxf>
  </rfmt>
  <rfmt sheetId="3" sqref="A90:XFD91" start="0" length="2147483647">
    <dxf>
      <font>
        <sz val="18"/>
      </font>
    </dxf>
  </rfmt>
  <rfmt sheetId="3" sqref="A101:XFD10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35" sId="3">
    <o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oc>
    <nc r="B103" t="inlineStr">
      <is>
        <t xml:space="preserve">                                                        </t>
      </is>
    </nc>
  </rcc>
  <rfmt sheetId="3" sqref="A1:A1048576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66" sId="3">
    <oc r="A63">
      <v>11610060000</v>
    </oc>
    <nc r="A63">
      <v>1161006000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97" sId="3" numFmtId="4">
    <oc r="F57">
      <f>F58</f>
    </oc>
    <nc r="F57">
      <v>0</v>
    </nc>
  </rcc>
  <rfmt sheetId="3" sqref="F57" start="0" length="2147483647">
    <dxf>
      <font>
        <b val="0"/>
      </font>
    </dxf>
  </rfmt>
  <rcc rId="67798" sId="3" numFmtId="4">
    <oc r="F62">
      <v>0</v>
    </oc>
    <nc r="F62">
      <v>42.8</v>
    </nc>
  </rcc>
  <rcc rId="67799" sId="3" numFmtId="4">
    <oc r="F61">
      <v>42.764499999999998</v>
    </oc>
    <nc r="F61">
      <v>325.8</v>
    </nc>
  </rcc>
  <rfmt sheetId="3" sqref="F60" start="0" length="2147483647">
    <dxf>
      <font>
        <b/>
      </font>
    </dxf>
  </rfmt>
  <rcc rId="67800" sId="3">
    <oc r="F53">
      <f>F54+F55+F56</f>
    </oc>
    <nc r="F53">
      <f>SUM(F54:F57)</f>
    </nc>
  </rcc>
  <rcc rId="67801" sId="3" numFmtId="4">
    <oc r="F59">
      <f>SUM(F60:F64)</f>
    </oc>
    <nc r="F59">
      <v>0</v>
    </nc>
  </rcc>
  <rfmt sheetId="3" sqref="F59" start="0" length="2147483647">
    <dxf>
      <font>
        <b val="0"/>
      </font>
    </dxf>
  </rfmt>
  <rcc rId="67802" sId="3" numFmtId="4">
    <oc r="F65">
      <f>F66+F67</f>
    </oc>
    <nc r="F65">
      <v>40</v>
    </nc>
  </rcc>
  <rcc rId="67803" sId="3" numFmtId="4">
    <oc r="F64">
      <v>40</v>
    </oc>
    <nc r="F64">
      <v>0</v>
    </nc>
  </rcc>
  <rfmt sheetId="3" sqref="F65" start="0" length="2147483647">
    <dxf>
      <font>
        <b val="0"/>
      </font>
    </dxf>
  </rfmt>
  <rcc rId="67804" sId="3">
    <oc r="F60">
      <v>325.84321999999997</v>
    </oc>
    <nc r="F60">
      <f>SUM(F61:F65)</f>
    </nc>
  </rcc>
  <rcc rId="67805" sId="3" numFmtId="4">
    <nc r="F71">
      <v>24519.4</v>
    </nc>
  </rcc>
  <rcc rId="67806" sId="3" numFmtId="4">
    <oc r="F70">
      <v>24519.4</v>
    </oc>
    <nc r="F70">
      <f>SUM(F71:F77)</f>
    </nc>
  </rcc>
  <rcc rId="67807" sId="3" odxf="1" s="1" dxf="1" numFmtId="4">
    <oc r="F68">
      <f>SUM(F5,F37)</f>
    </oc>
    <nc r="F68">
      <v>3326.43606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20"/>
        <color auto="1"/>
        <name val="Times New Roman"/>
        <scheme val="none"/>
      </font>
      <fill>
        <patternFill patternType="none">
          <bgColor indexed="65"/>
        </patternFill>
      </fill>
    </ndxf>
  </rcc>
  <rcc rId="67808" sId="3" odxf="1" dxf="1" numFmtId="4">
    <oc r="F67">
      <v>3326.43606</v>
    </oc>
    <nc r="F67">
      <v>0.95</v>
    </nc>
    <odxf/>
    <ndxf/>
  </rcc>
  <rcc rId="67809" sId="3" numFmtId="4">
    <oc r="F66">
      <v>0.95</v>
    </oc>
    <nc r="F66">
      <f>SUM(F67:F68)</f>
    </nc>
  </rcc>
  <rfmt sheetId="3" sqref="F66" start="0" length="2147483647">
    <dxf>
      <font>
        <b/>
      </font>
    </dxf>
  </rfmt>
  <rcc rId="67810" sId="3">
    <oc r="F37">
      <f>F38+F48+F50+F53+F57+F59+F65</f>
    </oc>
    <nc r="F37">
      <f>F38+F48+F50+F53+F60+F66</f>
    </nc>
  </rcc>
  <rcc rId="67811" sId="3">
    <oc r="F69">
      <f>SUM(F70+F71+F72+F73+F74+F75+F76+F77)</f>
    </oc>
    <nc r="F69">
      <f>SUM(F5+F37)</f>
    </nc>
  </rcc>
  <rcc rId="67812" sId="3">
    <oc r="F78">
      <f>F68+F69</f>
    </oc>
    <nc r="F78">
      <f>F69+F70</f>
    </nc>
  </rcc>
  <rfmt sheetId="3" sqref="F70" start="0" length="2147483647">
    <dxf>
      <font>
        <b/>
      </font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13" sId="3">
    <nc r="G72">
      <f>SUM(D72/F72*100)</f>
    </nc>
  </rcc>
  <rcc rId="67814" sId="3">
    <oc r="G73">
      <f>G82</f>
    </oc>
    <nc r="G73">
      <f>SUM(D73/F73*100)</f>
    </nc>
  </rcc>
  <rcc rId="67815" sId="3">
    <nc r="G74">
      <f>SUM(D74/F74*100)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46" sId="3">
    <oc r="A2" t="inlineStr">
      <is>
        <t xml:space="preserve">                                                                                Моргаушского муниципального округа на 01.03.2026 г.</t>
      </is>
    </oc>
    <nc r="A2" t="inlineStr">
      <is>
        <t xml:space="preserve">                                                                                Моргаушского муниципального округа на 01.04.2026 г.</t>
      </is>
    </nc>
  </rcc>
  <rcc rId="67847" sId="3">
    <oc r="D4" t="inlineStr">
      <is>
        <t>исполнено на 01.03.2026 г.</t>
      </is>
    </oc>
    <nc r="D4" t="inlineStr">
      <is>
        <t>исполнено на 01.04.2026 г.</t>
      </is>
    </nc>
  </rcc>
  <rcc rId="67848" sId="3">
    <oc r="F4" t="inlineStr">
      <is>
        <t>исполнено на 01.03.2025г.</t>
      </is>
    </oc>
    <nc r="F4" t="inlineStr">
      <is>
        <t>исполнено на 01.04.2025г.</t>
      </is>
    </nc>
  </rcc>
  <rcc rId="67849" sId="3">
    <oc r="D81" t="inlineStr">
      <is>
        <t>исполнено на 01.03.2026 г.</t>
      </is>
    </oc>
    <nc r="D81" t="inlineStr">
      <is>
        <t>исполнено на 01.04.2026 г.</t>
      </is>
    </nc>
  </rcc>
  <rcc rId="67850" sId="3">
    <oc r="F81" t="inlineStr">
      <is>
        <t>исполнено на 01.03.2025г.</t>
      </is>
    </oc>
    <nc r="F81" t="inlineStr">
      <is>
        <t>исполнено на 01.04.2025г.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81" sId="3" odxf="1" dxf="1" numFmtId="4">
    <oc r="F7">
      <v>25633.7035</v>
    </oc>
    <nc r="F7">
      <v>41718.665670000002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2" sId="3" odxf="1" dxf="1" numFmtId="4">
    <oc r="F9">
      <v>1149.3642400000001</v>
    </oc>
    <nc r="F9">
      <v>2701.9185400000001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3" sId="3" odxf="1" dxf="1" numFmtId="4">
    <oc r="F10">
      <v>7.0419400000000003</v>
    </oc>
    <nc r="F10">
      <v>15.35238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4" sId="3" odxf="1" dxf="1" numFmtId="4">
    <oc r="F11">
      <v>1298.17626</v>
    </oc>
    <nc r="F11">
      <v>3015.70721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5" sId="3" odxf="1" dxf="1" numFmtId="4">
    <oc r="F12">
      <v>-149.00725</v>
    </oc>
    <nc r="F12">
      <v>-232.35296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6" sId="3" odxf="1" dxf="1" numFmtId="4">
    <oc r="F14">
      <v>894.55289000000005</v>
    </oc>
    <nc r="F14">
      <v>3823.5482000000002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887" sId="3" odxf="1" dxf="1" numFmtId="4">
    <oc r="F16">
      <v>-1629.9880000000001</v>
    </oc>
    <nc r="F16">
      <v>1957.52835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8" sId="3" odxf="1" dxf="1" numFmtId="4">
    <oc r="F17">
      <v>1695.4211</v>
    </oc>
    <nc r="F17">
      <v>1728.5633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9" sId="3" odxf="1" dxf="1" numFmtId="4">
    <oc r="F19">
      <v>483.62840999999997</v>
    </oc>
    <nc r="F19">
      <v>574.51720999999998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90" sId="3" numFmtId="4">
    <oc r="F21">
      <v>25.917400000000001</v>
    </oc>
    <nc r="F21">
      <v>56.614170000000001</v>
    </nc>
  </rcc>
  <rcc rId="67891" sId="3" numFmtId="4">
    <oc r="F22">
      <v>121.37482</v>
    </oc>
    <nc r="F22">
      <v>186.40349000000001</v>
    </nc>
  </rcc>
  <rcc rId="67892" sId="3" numFmtId="4">
    <oc r="F24">
      <v>796.65143</v>
    </oc>
    <nc r="F24">
      <v>1331.92434</v>
    </nc>
  </rcc>
  <rcc rId="67893" sId="3" numFmtId="4">
    <oc r="F25">
      <v>423.85354999999998</v>
    </oc>
    <nc r="F25">
      <v>579.09779000000003</v>
    </nc>
  </rcc>
  <rcc rId="67894" sId="3" numFmtId="4">
    <nc r="F27">
      <v>20.297999999999998</v>
    </nc>
  </rcc>
  <rcc rId="67895" sId="3" numFmtId="4">
    <oc r="F29">
      <v>933.85042999999996</v>
    </oc>
    <nc r="F29">
      <v>1532.8022100000001</v>
    </nc>
  </rcc>
  <rcc rId="67896" sId="3" numFmtId="4">
    <oc r="F30">
      <v>11.65</v>
    </oc>
    <nc r="F30">
      <v>17.95</v>
    </nc>
  </rcc>
  <rcc rId="67897" sId="3" numFmtId="4">
    <oc r="F41">
      <v>1505.78603</v>
    </oc>
    <nc r="F41">
      <v>2116.01955</v>
    </nc>
  </rcc>
  <rcc rId="67898" sId="3" numFmtId="4">
    <oc r="F42">
      <v>187.66118</v>
    </oc>
    <nc r="F42">
      <v>510.65553999999997</v>
    </nc>
  </rcc>
  <rcc rId="67899" sId="3" numFmtId="4">
    <oc r="F43">
      <v>112.17204</v>
    </oc>
    <nc r="F43">
      <v>153.13408000000001</v>
    </nc>
  </rcc>
  <rcc rId="67900" sId="3" numFmtId="4">
    <nc r="F45">
      <v>358.93099999999998</v>
    </nc>
  </rcc>
  <rcc rId="67901" sId="3" numFmtId="4">
    <oc r="F47">
      <v>150.51795999999999</v>
    </oc>
    <nc r="F47">
      <v>191.78389000000001</v>
    </nc>
  </rcc>
  <rcc rId="67902" sId="3" numFmtId="4">
    <oc r="F49">
      <v>715.38891000000001</v>
    </oc>
    <nc r="F49">
      <v>878.81452999999999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03" sId="3" numFmtId="4">
    <oc r="F52">
      <v>268.49254000000002</v>
    </oc>
    <nc r="F52">
      <v>2776.9113499999999</v>
    </nc>
  </rcc>
  <rcc rId="67904" sId="3" numFmtId="4">
    <oc r="F54">
      <v>195.48187999999999</v>
    </oc>
    <nc r="F54">
      <v>325.08188000000001</v>
    </nc>
  </rcc>
  <rcc rId="67905" sId="3" numFmtId="4">
    <oc r="F55">
      <v>3313.6589600000002</v>
    </oc>
    <nc r="F55">
      <v>3602.97768</v>
    </nc>
  </rcc>
  <rcc rId="67906" sId="3" numFmtId="4">
    <oc r="F61">
      <v>325.8</v>
    </oc>
    <nc r="F61">
      <v>523.24774000000002</v>
    </nc>
  </rcc>
  <rcc rId="67907" sId="3" numFmtId="4">
    <oc r="F62">
      <v>42.8</v>
    </oc>
    <nc r="F62">
      <v>83.545749999999998</v>
    </nc>
  </rcc>
  <rcc rId="67908" sId="3" numFmtId="4">
    <nc r="F63">
      <v>0</v>
    </nc>
  </rcc>
  <rcc rId="67909" sId="3" numFmtId="4">
    <oc r="F64">
      <v>0</v>
    </oc>
    <nc r="F64"/>
  </rcc>
  <rcc rId="67910" sId="3" numFmtId="4">
    <oc r="F67">
      <v>0.95</v>
    </oc>
    <nc r="F67">
      <v>50.166089999999997</v>
    </nc>
  </rcc>
  <rcc rId="67911" sId="3" numFmtId="4">
    <oc r="F68">
      <v>3326.43606</v>
    </oc>
    <nc r="F68">
      <v>6857.4880700000003</v>
    </nc>
  </rcc>
  <rcc rId="67912" sId="3" numFmtId="4">
    <oc r="F71">
      <v>24519.4</v>
    </oc>
    <nc r="F71">
      <v>36779.1</v>
    </nc>
  </rcc>
  <rcc rId="67913" sId="3" numFmtId="4">
    <oc r="F72">
      <v>30799.396489999999</v>
    </oc>
    <nc r="F72">
      <v>50682.152049999997</v>
    </nc>
  </rcc>
  <rcc rId="67914" sId="3" numFmtId="4">
    <oc r="F73">
      <v>78373.286609999996</v>
    </oc>
    <nc r="F73">
      <v>119074.93382000001</v>
    </nc>
  </rcc>
  <rcc rId="67915" sId="3" numFmtId="4">
    <oc r="F74">
      <v>3442.9418999999998</v>
    </oc>
    <nc r="F74">
      <v>8021.8284700000004</v>
    </nc>
  </rcc>
  <rcc rId="67916" sId="3" numFmtId="4">
    <oc r="F84">
      <v>9511.6956900000005</v>
    </oc>
    <nc r="F84">
      <v>16530.970410000002</v>
    </nc>
  </rcc>
  <rcc rId="67917" sId="3" numFmtId="4">
    <oc r="F86">
      <v>714.02626999999995</v>
    </oc>
    <nc r="F86">
      <v>1795.86851</v>
    </nc>
  </rcc>
  <rcc rId="67918" sId="3" numFmtId="4">
    <oc r="F89">
      <v>6784.3257800000001</v>
    </oc>
    <nc r="F89">
      <v>10788.558789999999</v>
    </nc>
  </rcc>
  <rcc rId="67919" sId="3" numFmtId="4">
    <oc r="F91">
      <v>4500</v>
    </oc>
    <nc r="F91">
      <v>7000</v>
    </nc>
  </rcc>
  <rcc rId="67920" sId="3" numFmtId="4">
    <oc r="F82">
      <f>SUM(F83:F89)</f>
    </oc>
    <nc r="F82">
      <f>SUM(F83:F89)</f>
    </nc>
  </rcc>
  <rcc rId="67921" sId="3" numFmtId="4">
    <oc r="F93">
      <v>126.92064000000001</v>
    </oc>
    <nc r="F93">
      <v>415.9708</v>
    </nc>
  </rcc>
  <rcc rId="67922" sId="3" numFmtId="4">
    <oc r="F95">
      <v>166.95174</v>
    </oc>
    <nc r="F95">
      <v>400</v>
    </nc>
  </rcc>
  <rcc rId="67923" sId="3" numFmtId="4">
    <oc r="F96">
      <v>718.70087000000001</v>
    </oc>
    <nc r="F96">
      <v>1058.21174</v>
    </nc>
  </rcc>
  <rcc rId="67924" sId="3" numFmtId="4">
    <oc r="F97">
      <v>3.15</v>
    </oc>
    <nc r="F97">
      <v>32.325000000000003</v>
    </nc>
  </rcc>
  <rcc rId="67925" sId="3" numFmtId="4">
    <oc r="F98">
      <v>13.8</v>
    </oc>
    <nc r="F98">
      <v>53.75</v>
    </nc>
  </rcc>
  <rcc rId="67926" sId="3" numFmtId="4">
    <oc r="F100">
      <v>39.200000000000003</v>
    </oc>
    <nc r="F100">
      <v>98</v>
    </nc>
  </rcc>
  <rcc rId="67927" sId="3" numFmtId="4">
    <oc r="F101">
      <v>39.200000000000003</v>
    </oc>
    <nc r="F101">
      <v>98</v>
    </nc>
  </rcc>
  <rcc rId="67928" sId="3" numFmtId="4">
    <oc r="F102">
      <v>24.3</v>
    </oc>
    <nc r="F102">
      <v>175.57249999999999</v>
    </nc>
  </rcc>
  <rcc rId="67929" sId="3" numFmtId="4">
    <oc r="F103">
      <v>24.3</v>
    </oc>
    <nc r="F103">
      <v>65.4315</v>
    </nc>
  </rcc>
  <rcc rId="67930" sId="3" numFmtId="4">
    <oc r="F107">
      <v>12611.755569999999</v>
    </oc>
    <nc r="F107">
      <v>20380.325789999999</v>
    </nc>
  </rcc>
  <rcc rId="67931" sId="3" numFmtId="4">
    <oc r="F111">
      <v>3730.5509999999999</v>
    </oc>
    <nc r="F111">
      <v>3811.5515799999998</v>
    </nc>
  </rcc>
  <rcc rId="67932" sId="3" numFmtId="4">
    <oc r="F113">
      <v>8830.4859899999992</v>
    </oc>
    <nc r="F113">
      <v>16518.056209999999</v>
    </nc>
  </rcc>
  <rcc rId="67933" sId="3" numFmtId="4">
    <oc r="F115">
      <v>83.284000000000006</v>
    </oc>
    <nc r="F115">
      <v>233.28399999999999</v>
    </nc>
  </rcc>
  <rcc rId="67934" sId="3" numFmtId="4">
    <oc r="F117">
      <v>1.5</v>
    </oc>
    <nc r="F117">
      <v>151.5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35" sId="3" numFmtId="4">
    <oc r="F121">
      <v>74.379739999999998</v>
    </oc>
    <nc r="F121">
      <v>141.18512999999999</v>
    </nc>
  </rcc>
  <rcc rId="67936" sId="3" numFmtId="4">
    <oc r="F123">
      <v>525.31871000000001</v>
    </oc>
    <nc r="F123">
      <v>744.78153999999995</v>
    </nc>
  </rcc>
  <rcc rId="67937" sId="3" numFmtId="4">
    <oc r="F124">
      <v>54.287999999999997</v>
    </oc>
    <nc r="F124">
      <v>199.88493</v>
    </nc>
  </rcc>
  <rcc rId="67938" sId="3" numFmtId="4">
    <oc r="F125">
      <v>471.03</v>
    </oc>
    <nc r="F125">
      <v>544.89661000000001</v>
    </nc>
  </rcc>
  <rcc rId="67939" sId="3" numFmtId="4">
    <oc r="F130">
      <v>1345.1695500000001</v>
    </oc>
    <nc r="F130">
      <v>3128.73812</v>
    </nc>
  </rcc>
  <rcc rId="67940" sId="3" numFmtId="4">
    <oc r="F132">
      <v>1175.2</v>
    </oc>
    <nc r="F132">
      <v>1949.136</v>
    </nc>
  </rcc>
  <rcc rId="67941" sId="3" numFmtId="4">
    <oc r="F133">
      <v>0</v>
    </oc>
    <nc r="F133">
      <v>1075.3399999999999</v>
    </nc>
  </rcc>
  <rcc rId="67942" sId="3" numFmtId="4">
    <oc r="F144">
      <v>23975.237000000001</v>
    </oc>
    <nc r="F144">
      <v>36749.94</v>
    </nc>
  </rcc>
  <rcc rId="67943" sId="3" numFmtId="4">
    <oc r="F145">
      <v>2254.4319999999998</v>
    </oc>
    <nc r="F145">
      <v>4216.9359999999997</v>
    </nc>
  </rcc>
  <rcc rId="67944" sId="3" numFmtId="4">
    <oc r="F148">
      <v>83974.821219999998</v>
    </oc>
    <nc r="F148">
      <v>125831.99155000001</v>
    </nc>
  </rcc>
  <rcc rId="67945" sId="3" numFmtId="4">
    <oc r="F150">
      <v>330.94499999999999</v>
    </oc>
    <nc r="F150">
      <v>490.80500000000001</v>
    </nc>
  </rcc>
  <rcc rId="67946" sId="3" numFmtId="4">
    <oc r="F151">
      <v>2916.48</v>
    </oc>
    <nc r="F151">
      <v>5832.96</v>
    </nc>
  </rcc>
  <rcc rId="67947" sId="3" numFmtId="4">
    <oc r="F152">
      <v>0</v>
    </oc>
    <nc r="F152">
      <v>5858.46</v>
    </nc>
  </rcc>
  <rcc rId="67948" sId="3" numFmtId="4">
    <oc r="F153">
      <v>0</v>
    </oc>
    <nc r="F153">
      <v>299.709</v>
    </nc>
  </rcc>
  <rcc rId="67949" sId="3" numFmtId="4">
    <nc r="F154">
      <v>260</v>
    </nc>
  </rcc>
  <rcc rId="67950" sId="3" numFmtId="4">
    <oc r="F156">
      <v>526.46100000000001</v>
    </oc>
    <nc r="F156">
      <v>789.69200000000001</v>
    </nc>
  </rcc>
  <rcc rId="67951" sId="3" numFmtId="4">
    <oc r="F162">
      <v>13</v>
    </oc>
    <nc r="F162">
      <v>40.799999999999997</v>
    </nc>
  </rcc>
  <rcc rId="67952" sId="3" numFmtId="4">
    <oc r="F163">
      <v>736.53099999999995</v>
    </oc>
    <nc r="F163">
      <v>1703.57707</v>
    </nc>
  </rcc>
  <rcc rId="67953" sId="3" numFmtId="4">
    <oc r="F167">
      <v>12482.67</v>
    </oc>
    <nc r="F167">
      <v>19245.012920000001</v>
    </nc>
  </rcc>
  <rcc rId="67954" sId="3" numFmtId="4">
    <oc r="F169">
      <v>567.66999999999996</v>
    </oc>
    <nc r="F169">
      <v>729.35</v>
    </nc>
  </rcc>
  <rcc rId="67955" sId="3" numFmtId="4">
    <oc r="F170">
      <v>0</v>
    </oc>
    <nc r="F170">
      <v>450</v>
    </nc>
  </rcc>
  <rcc rId="67956" sId="3" numFmtId="4">
    <oc r="F171">
      <v>90</v>
    </oc>
    <nc r="F171">
      <v>243.16200000000001</v>
    </nc>
  </rcc>
  <rcc rId="67957" sId="3" numFmtId="4">
    <oc r="F174">
      <v>259.13279999999997</v>
    </oc>
    <nc r="F174">
      <v>996.51316999999995</v>
    </nc>
  </rcc>
  <rcc rId="67958" sId="3" numFmtId="4">
    <oc r="F177">
      <v>1409.9030399999999</v>
    </oc>
    <nc r="F177">
      <v>2916.6205599999998</v>
    </nc>
  </rcc>
  <rcc rId="67959" sId="3" numFmtId="4">
    <nc r="F179">
      <v>77.855000000000004</v>
    </nc>
  </rcc>
  <rcc rId="67960" sId="3" numFmtId="4">
    <oc r="F180">
      <v>6869.5030999999999</v>
    </oc>
    <nc r="F180">
      <v>15881.73407</v>
    </nc>
  </rcc>
  <rcc rId="67961" sId="3" numFmtId="4">
    <oc r="F181">
      <v>6869.5</v>
    </oc>
    <nc r="F181">
      <v>15729.011</v>
    </nc>
  </rcc>
  <rcc rId="67962" sId="3" numFmtId="4">
    <oc r="F186">
      <v>10.9962</v>
    </oc>
    <nc r="F186">
      <v>42.072180000000003</v>
    </nc>
  </rcc>
  <rcc rId="67963" sId="3" numFmtId="4">
    <oc r="F188">
      <v>123.33</v>
    </oc>
    <nc r="F188">
      <v>340.23327999999998</v>
    </nc>
  </rcc>
  <rcc rId="67964" sId="3" numFmtId="4">
    <oc r="F189">
      <v>0</v>
    </oc>
    <nc r="F189">
      <v>340.233</v>
    </nc>
  </rcc>
  <rfmt sheetId="3" sqref="F193">
    <dxf>
      <numFmt numFmtId="4" formatCode="#,##0.00"/>
    </dxf>
  </rfmt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65" sId="3" numFmtId="4">
    <oc r="D7">
      <v>30939.06913</v>
    </oc>
    <nc r="D7">
      <v>50740.45145</v>
    </nc>
  </rcc>
  <rcc rId="67966" sId="3" numFmtId="4">
    <oc r="D9">
      <v>979.35999000000004</v>
    </oc>
    <nc r="D9">
      <v>2732.1522399999999</v>
    </nc>
  </rcc>
  <rcc rId="67967" sId="3" numFmtId="4">
    <oc r="D10">
      <v>4.8160299999999996</v>
    </oc>
    <nc r="D10">
      <v>12.372999999999999</v>
    </nc>
  </rcc>
  <rcc rId="67968" sId="3" numFmtId="4">
    <oc r="D11">
      <v>1078.1299899999999</v>
    </oc>
    <nc r="D11">
      <v>3026.7438000000002</v>
    </nc>
  </rcc>
  <rcc rId="67969" sId="3" numFmtId="4">
    <oc r="D12">
      <v>-101.59435999999999</v>
    </oc>
    <nc r="D12">
      <v>-269.78095000000002</v>
    </nc>
  </rcc>
  <rcc rId="67970" sId="3" numFmtId="4">
    <oc r="D14">
      <v>65.482770000000002</v>
    </oc>
    <nc r="D14">
      <v>1658.20046</v>
    </nc>
  </rcc>
  <rcc rId="67971" sId="3" numFmtId="4">
    <oc r="C16">
      <v>24000</v>
    </oc>
    <nc r="C16">
      <v>4826</v>
    </nc>
  </rcc>
  <rcc rId="67972" sId="3" numFmtId="4">
    <oc r="D16">
      <v>-19174.13</v>
    </oc>
    <nc r="D16">
      <v>-17230.359530000002</v>
    </nc>
  </rcc>
  <rcc rId="67973" sId="3" numFmtId="4">
    <oc r="D17">
      <v>87.557550000000006</v>
    </oc>
    <nc r="D17">
      <v>86.256410000000002</v>
    </nc>
  </rcc>
  <rcc rId="67974" sId="3" numFmtId="4">
    <oc r="D19">
      <v>431.28818999999999</v>
    </oc>
    <nc r="D19">
      <v>637.68749000000003</v>
    </nc>
  </rcc>
  <rcc rId="67975" sId="3" numFmtId="4">
    <oc r="D21">
      <v>1.7424200000000001</v>
    </oc>
    <nc r="D21">
      <v>55.073880000000003</v>
    </nc>
  </rcc>
  <rcc rId="67976" sId="3" numFmtId="4">
    <oc r="D22">
      <v>-54.249699999999997</v>
    </oc>
    <nc r="D22">
      <v>-13.18829</v>
    </nc>
  </rcc>
  <rcc rId="67977" sId="3" numFmtId="4">
    <oc r="D24">
      <v>-21.479569999999999</v>
    </oc>
    <nc r="D24">
      <v>1349.82501</v>
    </nc>
  </rcc>
  <rcc rId="67978" sId="3" numFmtId="4">
    <oc r="D25">
      <v>472.05153000000001</v>
    </oc>
    <nc r="D25">
      <v>594.49150999999995</v>
    </nc>
  </rcc>
  <rcc rId="67979" sId="3" numFmtId="4">
    <oc r="D27">
      <v>52.567</v>
    </oc>
    <nc r="D27">
      <v>67.906999999999996</v>
    </nc>
  </rcc>
  <rcc rId="67980" sId="3" numFmtId="4">
    <oc r="D29">
      <v>1186.9348299999999</v>
    </oc>
    <nc r="D29">
      <v>2136.1173399999998</v>
    </nc>
  </rcc>
  <rcc rId="67981" sId="3" numFmtId="4">
    <oc r="D30">
      <v>8.1999999999999993</v>
    </oc>
    <nc r="D30">
      <v>123.58815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1:F1048576" start="0" length="2147483647">
    <dxf>
      <font>
        <sz val="20"/>
      </font>
    </dxf>
  </rfmt>
  <rfmt sheetId="3" sqref="B30">
    <dxf>
      <alignment wrapText="0" readingOrder="0"/>
    </dxf>
  </rfmt>
  <rfmt sheetId="3" sqref="D5" start="0" length="0">
    <dxf>
      <border outline="0">
        <left style="medium">
          <color indexed="64"/>
        </left>
      </border>
    </dxf>
  </rfmt>
  <rcc rId="67982" sId="3">
    <oc r="D5">
      <f>D6+D13+D18+D26+D28+D32+D8</f>
    </oc>
    <nc r="D5">
      <f>D6+D13+D18+D26+D28+D32+D8</f>
    </nc>
  </rcc>
  <rcc rId="67983" sId="3" numFmtId="4">
    <oc r="D41">
      <v>2482.65996</v>
    </oc>
    <nc r="D41">
      <v>3200.8228399999998</v>
    </nc>
  </rcc>
  <rcc rId="67984" sId="3" numFmtId="4">
    <oc r="D42">
      <v>161.60713999999999</v>
    </oc>
    <nc r="D42">
      <v>376.82587999999998</v>
    </nc>
  </rcc>
  <rcc rId="67985" sId="3" numFmtId="4">
    <oc r="D43">
      <v>69.632660000000001</v>
    </oc>
    <nc r="D43">
      <v>118.07041</v>
    </nc>
  </rcc>
  <rcc rId="67986" sId="3" numFmtId="4">
    <nc r="D45">
      <v>427.13099999999997</v>
    </nc>
  </rcc>
  <rcc rId="67987" sId="3" numFmtId="4">
    <oc r="D47">
      <v>286.56178999999997</v>
    </oc>
    <nc r="D47">
      <v>450.21559999999999</v>
    </nc>
  </rcc>
  <rcc rId="67988" sId="3" numFmtId="4">
    <oc r="D55">
      <v>105.8184</v>
    </oc>
    <nc r="D55">
      <v>1591.2761399999999</v>
    </nc>
  </rcc>
  <rcc rId="67989" sId="3" numFmtId="4">
    <oc r="D56">
      <v>296.52960000000002</v>
    </oc>
    <nc r="D56">
      <v>319.02780000000001</v>
    </nc>
  </rcc>
  <rcc rId="67990" sId="3" numFmtId="4">
    <oc r="D57">
      <v>49.516280000000002</v>
    </oc>
    <nc r="D57">
      <v>192.68485000000001</v>
    </nc>
  </rcc>
  <rcc rId="67991" sId="3" numFmtId="4">
    <oc r="D62">
      <v>960.6413</v>
    </oc>
    <nc r="D62">
      <v>990.26536999999996</v>
    </nc>
  </rcc>
  <rcc rId="67992" sId="3" numFmtId="4">
    <oc r="C68">
      <v>34462.131999999998</v>
    </oc>
    <nc r="C68">
      <v>30115.936259999999</v>
    </nc>
  </rcc>
  <rcc rId="67993" sId="3" numFmtId="4">
    <oc r="D68">
      <v>4477.3026099999997</v>
    </oc>
    <nc r="D68">
      <v>25170.315180000001</v>
    </nc>
  </rcc>
  <rcc rId="67994" sId="3" numFmtId="4">
    <oc r="D71">
      <v>26061.200000000001</v>
    </oc>
    <nc r="D71">
      <v>39091.800000000003</v>
    </nc>
  </rcc>
  <rcc rId="67995" sId="3" numFmtId="4">
    <oc r="C72">
      <v>278707.31361000001</v>
    </oc>
    <nc r="C72">
      <v>378351.55196999997</v>
    </nc>
  </rcc>
  <rcc rId="67996" sId="3" numFmtId="4">
    <oc r="D72">
      <v>25982.854650000001</v>
    </oc>
    <nc r="D72">
      <v>49906.129009999997</v>
    </nc>
  </rcc>
  <rcc rId="67997" sId="3" numFmtId="4">
    <oc r="C73">
      <v>504197.12117</v>
    </oc>
    <nc r="C73">
      <v>650325.26344000001</v>
    </nc>
  </rcc>
  <rcc rId="67998" sId="3" numFmtId="4">
    <oc r="D73">
      <v>74122.944239999997</v>
    </oc>
    <nc r="D73">
      <v>123697.41181000001</v>
    </nc>
  </rcc>
  <rcc rId="67999" sId="3" numFmtId="4">
    <oc r="C74">
      <v>40432.00202</v>
    </oc>
    <nc r="C74">
      <v>59702.802020000003</v>
    </nc>
  </rcc>
  <rcc rId="68000" sId="3" numFmtId="4">
    <oc r="D74">
      <v>6138.93</v>
    </oc>
    <nc r="D74">
      <v>10823.94413</v>
    </nc>
  </rcc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cc rId="68001" sId="3" numFmtId="4">
    <oc r="D61">
      <v>123.52964</v>
    </oc>
    <nc r="D61">
      <v>187.2176</v>
    </nc>
  </rcc>
  <rcc rId="68002" sId="3" numFmtId="4">
    <oc r="D77">
      <v>-81529.383990000002</v>
    </oc>
    <nc r="D77">
      <v>-25594.683199999999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0">
    <dxf>
      <numFmt numFmtId="4" formatCode="#,##0.00"/>
    </dxf>
  </rfmt>
  <rfmt sheetId="3" sqref="D70">
    <dxf>
      <numFmt numFmtId="187" formatCode="#,##0.000"/>
    </dxf>
  </rfmt>
  <rfmt sheetId="3" sqref="D70">
    <dxf>
      <numFmt numFmtId="186" formatCode="#,##0.0000"/>
    </dxf>
  </rfmt>
  <rfmt sheetId="3" sqref="D70">
    <dxf>
      <numFmt numFmtId="172" formatCode="#,##0.00000"/>
    </dxf>
  </rfmt>
  <rcc rId="68003" sId="3" odxf="1" dxf="1">
    <oc r="B103" t="inlineStr">
      <is>
        <t xml:space="preserve">                                                        </t>
      </is>
    </oc>
    <n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odxf>
      <font>
        <sz val="18"/>
        <name val="Times New Roman"/>
        <scheme val="none"/>
      </font>
    </odxf>
    <ndxf>
      <font>
        <sz val="16"/>
        <name val="Times New Roman"/>
        <scheme val="none"/>
      </font>
    </ndxf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fmt sheetId="3" sqref="D13">
    <dxf>
      <numFmt numFmtId="4" formatCode="#,##0.00"/>
    </dxf>
  </rfmt>
  <rfmt sheetId="3" sqref="D13">
    <dxf>
      <numFmt numFmtId="187" formatCode="#,##0.000"/>
    </dxf>
  </rfmt>
  <rfmt sheetId="3" sqref="D13">
    <dxf>
      <numFmt numFmtId="186" formatCode="#,##0.0000"/>
    </dxf>
  </rfmt>
  <rfmt sheetId="3" sqref="D13">
    <dxf>
      <numFmt numFmtId="172" formatCode="#,##0.00000"/>
    </dxf>
  </rfmt>
  <rfmt sheetId="3" sqref="D13">
    <dxf>
      <numFmt numFmtId="186" formatCode="#,##0.0000"/>
    </dxf>
  </rfmt>
  <rfmt sheetId="3" sqref="D13">
    <dxf>
      <numFmt numFmtId="187" formatCode="#,##0.000"/>
    </dxf>
  </rfmt>
  <rfmt sheetId="3" sqref="D13">
    <dxf>
      <numFmt numFmtId="4" formatCode="#,##0.00"/>
    </dxf>
  </rfmt>
  <rfmt sheetId="3" sqref="D13">
    <dxf>
      <numFmt numFmtId="167" formatCode="#,##0.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cc rId="68004" sId="3" numFmtId="4">
    <oc r="D24">
      <v>1349.82501</v>
    </oc>
    <nc r="D24">
      <v>1349.9250099999999</v>
    </nc>
  </rcc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cc rId="68005" sId="3" numFmtId="4">
    <oc r="D30">
      <v>123.58815</v>
    </oc>
    <nc r="D30">
      <v>12.2</v>
    </nc>
  </rcc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8006" sId="3" numFmtId="4">
    <oc r="D44">
      <v>2625.0527499999998</v>
    </oc>
    <nc r="D44">
      <v>2625.0648700000002</v>
    </nc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7" sId="3" numFmtId="4">
    <oc r="D52">
      <v>64.259770000000003</v>
    </oc>
    <nc r="D52">
      <v>215.5188</v>
    </nc>
  </rcc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60">
    <dxf>
      <numFmt numFmtId="4" formatCode="#,##0.00"/>
    </dxf>
  </rfmt>
  <rfmt sheetId="3" sqref="D60">
    <dxf>
      <numFmt numFmtId="187" formatCode="#,##0.000"/>
    </dxf>
  </rfmt>
  <rfmt sheetId="3" sqref="D60">
    <dxf>
      <numFmt numFmtId="186" formatCode="#,##0.0000"/>
    </dxf>
  </rfmt>
  <rfmt sheetId="3" sqref="D60">
    <dxf>
      <numFmt numFmtId="172" formatCode="#,##0.00000"/>
    </dxf>
  </rfmt>
  <rfmt sheetId="3" sqref="D60">
    <dxf>
      <numFmt numFmtId="186" formatCode="#,##0.0000"/>
    </dxf>
  </rfmt>
  <rfmt sheetId="3" sqref="D60">
    <dxf>
      <numFmt numFmtId="187" formatCode="#,##0.000"/>
    </dxf>
  </rfmt>
  <rfmt sheetId="3" sqref="D60">
    <dxf>
      <numFmt numFmtId="4" formatCode="#,##0.00"/>
    </dxf>
  </rfmt>
  <rfmt sheetId="3" sqref="D60">
    <dxf>
      <numFmt numFmtId="167" formatCode="#,##0.0"/>
    </dxf>
  </rfmt>
  <rfmt sheetId="3" sqref="D66">
    <dxf>
      <numFmt numFmtId="4" formatCode="#,##0.00"/>
    </dxf>
  </rfmt>
  <rfmt sheetId="3" sqref="D66">
    <dxf>
      <numFmt numFmtId="187" formatCode="#,##0.000"/>
    </dxf>
  </rfmt>
  <rfmt sheetId="3" sqref="D66">
    <dxf>
      <numFmt numFmtId="186" formatCode="#,##0.0000"/>
    </dxf>
  </rfmt>
  <rfmt sheetId="3" sqref="D66">
    <dxf>
      <numFmt numFmtId="172" formatCode="#,##0.00000"/>
    </dxf>
  </rfmt>
  <rfmt sheetId="3" sqref="D66">
    <dxf>
      <numFmt numFmtId="186" formatCode="#,##0.0000"/>
    </dxf>
  </rfmt>
  <rfmt sheetId="3" sqref="D66">
    <dxf>
      <numFmt numFmtId="187" formatCode="#,##0.000"/>
    </dxf>
  </rfmt>
  <rfmt sheetId="3" sqref="D66">
    <dxf>
      <numFmt numFmtId="4" formatCode="#,##0.00"/>
    </dxf>
  </rfmt>
  <rfmt sheetId="3" sqref="D66">
    <dxf>
      <numFmt numFmtId="167" formatCode="#,##0.0"/>
    </dxf>
  </rfmt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fmt sheetId="3" sqref="D70">
    <dxf>
      <numFmt numFmtId="186" formatCode="#,##0.0000"/>
    </dxf>
  </rfmt>
  <rfmt sheetId="3" sqref="D70">
    <dxf>
      <numFmt numFmtId="187" formatCode="#,##0.000"/>
    </dxf>
  </rfmt>
  <rfmt sheetId="3" sqref="D70">
    <dxf>
      <numFmt numFmtId="4" formatCode="#,##0.00"/>
    </dxf>
  </rfmt>
  <rfmt sheetId="3" sqref="D70">
    <dxf>
      <numFmt numFmtId="167" formatCode="#,##0.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8" sId="3" numFmtId="4">
    <oc r="C91">
      <v>32808.199999999997</v>
    </oc>
    <nc r="C91">
      <v>28808.2</v>
    </nc>
  </rcc>
  <rcc rId="68009" sId="3" numFmtId="4">
    <oc r="D91">
      <v>6000</v>
    </oc>
    <nc r="D91">
      <v>9000</v>
    </nc>
  </rcc>
  <rcc rId="68010" sId="3" numFmtId="4">
    <oc r="C103">
      <v>581</v>
    </oc>
    <nc r="C103">
      <v>626</v>
    </nc>
  </rcc>
  <rcc rId="68011" sId="3" numFmtId="4">
    <oc r="D103">
      <v>43.2</v>
    </oc>
    <nc r="D103">
      <v>72</v>
    </nc>
  </rcc>
  <rcc rId="68012" sId="3" numFmtId="4">
    <oc r="C108">
      <v>93116.646999999997</v>
    </oc>
    <nc r="C108">
      <v>96064.54</v>
    </nc>
  </rcc>
  <rcc rId="68013" sId="3" numFmtId="4">
    <oc r="C111">
      <v>3890.0430000000001</v>
    </oc>
    <nc r="C111">
      <v>7962.84422</v>
    </nc>
  </rcc>
  <rcc rId="68014" sId="3" numFmtId="4">
    <oc r="D111">
      <v>250.67500000000001</v>
    </oc>
    <nc r="D111">
      <v>291.90713</v>
    </nc>
  </rcc>
  <rcc rId="68015" sId="3" numFmtId="4">
    <oc r="C112">
      <v>8500</v>
    </oc>
    <nc r="C112">
      <v>14000</v>
    </nc>
  </rcc>
  <rcc rId="68016" sId="3" numFmtId="4">
    <oc r="D112">
      <v>0</v>
    </oc>
    <nc r="D112">
      <v>60</v>
    </nc>
  </rcc>
  <rcc rId="68017" sId="3" numFmtId="4">
    <oc r="D113">
      <v>12716.97</v>
    </oc>
    <nc r="D113">
      <v>31655.399119999998</v>
    </nc>
  </rcc>
  <rcc rId="68018" sId="3" numFmtId="4">
    <oc r="C118">
      <v>700</v>
    </oc>
    <nc r="C118">
      <v>2250</v>
    </nc>
  </rcc>
  <rcc rId="68019" sId="3" numFmtId="4">
    <oc r="D118">
      <v>0</v>
    </oc>
    <nc r="D118">
      <v>440</v>
    </nc>
  </rcc>
  <rcc rId="68020" sId="3" numFmtId="4">
    <oc r="D122">
      <v>112.944</v>
    </oc>
    <nc r="D122">
      <v>172.03100000000001</v>
    </nc>
  </rcc>
  <rcc rId="68021" sId="3" numFmtId="4">
    <oc r="D121">
      <v>112.94472</v>
    </oc>
    <nc r="D121">
      <v>172.03100000000001</v>
    </nc>
  </rcc>
  <rcc rId="68022" sId="3" numFmtId="4">
    <oc r="C124">
      <v>55822.101000000002</v>
    </oc>
    <nc r="C124">
      <v>19985.151000000002</v>
    </nc>
  </rcc>
  <rcc rId="68023" sId="3" numFmtId="4">
    <oc r="D125">
      <v>474.39299999999997</v>
    </oc>
    <nc r="D125">
      <v>1281.49</v>
    </nc>
  </rcc>
  <rcc rId="68024" sId="3" numFmtId="4">
    <oc r="C129">
      <v>30339.892</v>
    </oc>
    <nc r="C129">
      <v>75849.732000000004</v>
    </nc>
  </rcc>
  <rcc rId="68025" sId="3" numFmtId="4">
    <oc r="D132">
      <v>1427.701</v>
    </oc>
    <nc r="D132">
      <v>2807.0120000000002</v>
    </nc>
  </rcc>
  <rcc rId="68026" sId="3" numFmtId="4">
    <oc r="C134">
      <v>15000</v>
    </oc>
    <nc r="C134">
      <v>17363.367999999999</v>
    </nc>
  </rcc>
  <rcc rId="68027" sId="3" numFmtId="4">
    <oc r="D134">
      <v>1596.17</v>
    </oc>
    <nc r="D134">
      <v>3650.4070000000002</v>
    </nc>
  </rcc>
  <rcc rId="68028" sId="3" numFmtId="4">
    <oc r="C136">
      <v>106296.864</v>
    </oc>
    <nc r="C136">
      <v>128846.18631999999</v>
    </nc>
  </rcc>
  <rcc rId="68029" sId="3" numFmtId="4">
    <oc r="C140">
      <v>0</v>
    </oc>
    <nc r="C140">
      <v>3744.4749999999999</v>
    </nc>
  </rcc>
  <rcc rId="68030" sId="3" numFmtId="4">
    <nc r="D140">
      <v>0</v>
    </nc>
  </rcc>
  <rcc rId="68031" sId="3" numFmtId="4">
    <oc r="C141">
      <v>0</v>
    </oc>
    <nc r="C141">
      <v>250</v>
    </nc>
  </rcc>
  <rcc rId="68032" sId="3" numFmtId="4">
    <oc r="C142">
      <v>0</v>
    </oc>
    <nc r="C142">
      <v>626.36315000000002</v>
    </nc>
  </rcc>
  <rcc rId="68033" sId="3" numFmtId="4">
    <oc r="C145">
      <v>18491.7</v>
    </oc>
    <nc r="C145">
      <v>16833.990000000002</v>
    </nc>
  </rcc>
  <rcc rId="68034" sId="3" numFmtId="4">
    <oc r="D145">
      <v>3803.3</v>
    </oc>
    <nc r="D145">
      <v>6302.79</v>
    </nc>
  </rcc>
  <rcc rId="68035" sId="3" numFmtId="4">
    <oc r="C149">
      <v>8033.27</v>
    </oc>
    <nc r="C149">
      <v>11078.328</v>
    </nc>
  </rcc>
  <rcc rId="68036" sId="3" numFmtId="4">
    <oc r="D149">
      <v>356.93</v>
    </oc>
    <nc r="D149">
      <v>2207.6880000000001</v>
    </nc>
  </rcc>
  <rcc rId="68037" sId="3" numFmtId="4">
    <oc r="D151">
      <v>5728.8</v>
    </oc>
    <nc r="D151">
      <v>8593.2000000000007</v>
    </nc>
  </rcc>
  <rcc rId="68038" sId="3" numFmtId="4">
    <oc r="D152">
      <v>4657.0029999999997</v>
    </oc>
    <nc r="D152">
      <v>9314.0067400000007</v>
    </nc>
  </rcc>
  <rcc rId="68039" sId="3" numFmtId="4">
    <oc r="D156">
      <v>511.7</v>
    </oc>
    <nc r="D156">
      <v>767.55152999999996</v>
    </nc>
  </rcc>
  <rcc rId="68040" sId="3" numFmtId="4">
    <oc r="D159">
      <v>1442.8679999999999</v>
    </oc>
    <nc r="D159">
      <v>2962.8679999999999</v>
    </nc>
  </rcc>
  <rcc rId="68041" sId="3" numFmtId="4">
    <oc r="C160">
      <v>20247.419000000002</v>
    </oc>
    <nc r="C160">
      <v>20265.419000000002</v>
    </nc>
  </rcc>
  <rcc rId="68042" sId="3" numFmtId="4">
    <oc r="D160">
      <v>3500</v>
    </oc>
    <nc r="D160">
      <v>4650</v>
    </nc>
  </rcc>
  <rcc rId="68043" sId="3" numFmtId="4">
    <oc r="C161">
      <v>190</v>
    </oc>
    <nc r="C161">
      <v>271</v>
    </nc>
  </rcc>
  <rcc rId="68044" sId="3" numFmtId="4">
    <oc r="C169">
      <v>58811.8</v>
    </oc>
    <nc r="C169">
      <v>57066.034</v>
    </nc>
  </rcc>
  <rcc rId="68045" sId="3" numFmtId="4">
    <oc r="D169">
      <v>8558.0859999999993</v>
    </oc>
    <nc r="D169">
      <v>12558.085999999999</v>
    </nc>
  </rcc>
  <rcc rId="68046" sId="3" numFmtId="4">
    <oc r="D170">
      <v>400</v>
    </oc>
    <nc r="D170">
      <v>850</v>
    </nc>
  </rcc>
  <rcc rId="68047" sId="3" numFmtId="4">
    <oc r="D171">
      <v>4000</v>
    </oc>
    <nc r="D171">
      <v>6000</v>
    </nc>
  </rcc>
  <rcc rId="68048" sId="3" numFmtId="4">
    <oc r="D179">
      <v>30.646999999999998</v>
    </oc>
    <nc r="D179">
      <v>67.846000000000004</v>
    </nc>
  </rcc>
  <rcc rId="68049" sId="3" numFmtId="4">
    <oc r="C183">
      <v>11960.825000000001</v>
    </oc>
    <nc r="C183">
      <v>18849.694</v>
    </nc>
  </rcc>
  <rcc rId="68050" sId="3" numFmtId="4">
    <oc r="D189">
      <v>267.94</v>
    </oc>
    <nc r="D189">
      <v>402.83499999999998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51" sId="3" numFmtId="4">
    <oc r="D83">
      <v>7</v>
    </oc>
    <nc r="D83">
      <v>12.6</v>
    </nc>
  </rcc>
  <rcc rId="68052" sId="3" numFmtId="4">
    <oc r="C84">
      <v>87576.852369999993</v>
    </oc>
    <nc r="C84">
      <v>87957.877940000006</v>
    </nc>
  </rcc>
  <rcc rId="68053" sId="3" numFmtId="4">
    <oc r="D84">
      <v>10136.097669999999</v>
    </oc>
    <nc r="D84">
      <v>17289.628959999998</v>
    </nc>
  </rcc>
  <rcc rId="68054" sId="3" numFmtId="4">
    <oc r="C85">
      <v>110.7</v>
    </oc>
    <nc r="C85">
      <v>110.9</v>
    </nc>
  </rcc>
  <rcc rId="68055" sId="3" numFmtId="4">
    <oc r="D86">
      <v>828.19764999999995</v>
    </oc>
    <nc r="D86">
      <v>2066.4022</v>
    </nc>
  </rcc>
  <rcc rId="68056" sId="3" numFmtId="4">
    <oc r="C88">
      <v>19958.120320000002</v>
    </oc>
    <nc r="C88">
      <v>37600.167860000001</v>
    </nc>
  </rcc>
  <rcc rId="68057" sId="3" numFmtId="4">
    <oc r="C89">
      <v>54316.970909999996</v>
    </oc>
    <nc r="C89">
      <v>62553.278789999997</v>
    </nc>
  </rcc>
  <rcc rId="68058" sId="3" numFmtId="4">
    <oc r="D89">
      <v>8518.0235599999996</v>
    </oc>
    <nc r="D89">
      <v>16823.627329999999</v>
    </nc>
  </rcc>
  <rcc rId="68059" sId="3" numFmtId="4">
    <oc r="D93">
      <v>257.06689</v>
    </oc>
    <nc r="D93">
      <v>746.60244</v>
    </nc>
  </rcc>
  <rcc rId="68060" sId="3" numFmtId="4">
    <oc r="D95">
      <v>222.2002</v>
    </oc>
    <nc r="D95">
      <v>461.50200000000001</v>
    </nc>
  </rcc>
  <rcc rId="68061" sId="3" numFmtId="4">
    <oc r="C96">
      <v>4818.3999999999996</v>
    </oc>
    <nc r="C96">
      <v>5595.1</v>
    </nc>
  </rcc>
  <rcc rId="68062" sId="3" numFmtId="4">
    <oc r="D96">
      <v>701.71564000000001</v>
    </oc>
    <nc r="D96">
      <v>1112.8219999999999</v>
    </nc>
  </rcc>
  <rcc rId="68063" sId="3" numFmtId="4">
    <oc r="D97">
      <v>162.92841000000001</v>
    </oc>
    <nc r="D97">
      <v>195.21692999999999</v>
    </nc>
  </rcc>
  <rcc rId="68064" sId="3" numFmtId="4">
    <oc r="D98">
      <v>89.976690000000005</v>
    </oc>
    <nc r="D98">
      <v>174.12837999999999</v>
    </nc>
  </rcc>
  <rcc rId="68065" sId="3" numFmtId="4">
    <oc r="C102">
      <v>1427.74018</v>
    </oc>
    <nc r="C102">
      <v>1472.74018</v>
    </nc>
  </rcc>
  <rcc rId="68066" sId="3" numFmtId="4">
    <oc r="D102">
      <v>43.2</v>
    </oc>
    <nc r="D102">
      <v>243.91499999999999</v>
    </nc>
  </rcc>
  <rcc rId="68067" sId="3" numFmtId="4">
    <oc r="C106">
      <v>3059.0932899999998</v>
    </oc>
    <nc r="C106">
      <v>3473.0932899999998</v>
    </nc>
  </rcc>
  <rcc rId="68068" sId="3" numFmtId="4">
    <oc r="C107">
      <v>217547.76280999999</v>
    </oc>
    <nc r="C107">
      <v>235134.01704000001</v>
    </nc>
  </rcc>
  <rcc rId="68069" sId="3" numFmtId="4">
    <oc r="D107">
      <v>12967.64601</v>
    </oc>
    <nc r="D107">
      <v>32007.306250000001</v>
    </nc>
  </rcc>
  <rcc rId="68070" sId="3" numFmtId="4">
    <oc r="C115">
      <v>1732.5</v>
    </oc>
    <nc r="C115">
      <v>3282.5</v>
    </nc>
  </rcc>
  <rcc rId="68071" sId="3" numFmtId="4">
    <oc r="D115">
      <v>162.447</v>
    </oc>
    <nc r="D115">
      <v>602.447</v>
    </nc>
  </rcc>
  <rcc rId="68072" sId="3" numFmtId="4">
    <oc r="D121">
      <v>172.03100000000001</v>
    </oc>
    <nc r="D121">
      <v>172.03138999999999</v>
    </nc>
  </rcc>
  <rcc rId="68073" sId="3" numFmtId="4">
    <oc r="D122">
      <v>172.03100000000001</v>
    </oc>
    <nc r="D122">
      <v>172.03138999999999</v>
    </nc>
  </rcc>
  <rcc rId="68074" sId="3" numFmtId="4">
    <oc r="C123">
      <v>85117.101850000006</v>
    </oc>
    <nc r="C123">
      <v>183032.73360000001</v>
    </nc>
  </rcc>
  <rcc rId="68075" sId="3" numFmtId="4">
    <oc r="D123">
      <v>474.39395999999999</v>
    </oc>
    <nc r="D123">
      <v>1281.49098</v>
    </nc>
  </rcc>
  <rcc rId="68076" sId="3" numFmtId="4">
    <oc r="C130">
      <v>138246.90372999999</v>
    </oc>
    <nc r="C130">
      <v>163557.47261</v>
    </nc>
  </rcc>
  <rcc rId="68077" sId="3" numFmtId="4">
    <oc r="D130">
      <v>3023.8712399999999</v>
    </oc>
    <nc r="D130">
      <v>6457.4202699999996</v>
    </nc>
  </rcc>
  <rcc rId="68078" sId="3" numFmtId="4">
    <oc r="C140">
      <v>3744.4749999999999</v>
    </oc>
    <nc r="C140">
      <v>3744.4754600000001</v>
    </nc>
  </rcc>
  <rcc rId="68079" sId="3" numFmtId="4">
    <oc r="C144">
      <v>115035.9</v>
    </oc>
    <nc r="C144">
      <v>172884.26714000001</v>
    </nc>
  </rcc>
  <rcc rId="68080" sId="3" numFmtId="4">
    <oc r="D144">
      <v>19901.7</v>
    </oc>
    <nc r="D144">
      <v>34603.19</v>
    </nc>
  </rcc>
  <rcc rId="68081" sId="3" numFmtId="4">
    <oc r="C148">
      <v>477151.30106999999</v>
    </oc>
    <nc r="C148">
      <v>574458.78988000005</v>
    </nc>
  </rcc>
  <rcc rId="68082" sId="3" numFmtId="4">
    <oc r="D148">
      <v>84003.959390000004</v>
    </oc>
    <nc r="D148">
      <v>138401.77152000001</v>
    </nc>
  </rcc>
  <rcc rId="68083" sId="3" numFmtId="4">
    <oc r="C158">
      <v>30040.400000000001</v>
    </oc>
    <nc r="C158">
      <v>30178.400000000001</v>
    </nc>
  </rcc>
  <rcc rId="68084" sId="3" numFmtId="4">
    <oc r="D158">
      <v>4942.8680800000002</v>
    </oc>
    <nc r="D158">
      <v>7612.8680800000002</v>
    </nc>
  </rcc>
  <rcc rId="68085" sId="3" numFmtId="4">
    <oc r="D162">
      <v>53.4</v>
    </oc>
    <nc r="D162">
      <v>59.8</v>
    </nc>
  </rcc>
  <rcc rId="68086" sId="3" numFmtId="4">
    <oc r="C163">
      <v>15487.259</v>
    </oc>
    <nc r="C163">
      <v>15745.361999999999</v>
    </nc>
  </rcc>
  <rcc rId="68087" sId="3" numFmtId="4">
    <oc r="D163">
      <v>3620.8301299999998</v>
    </oc>
    <nc r="D163">
      <v>4400.6253500000003</v>
    </nc>
  </rcc>
  <rcc rId="68088" sId="3" numFmtId="4">
    <oc r="C167">
      <v>91537.759000000005</v>
    </oc>
    <nc r="C167">
      <v>105191.83514</v>
    </nc>
  </rcc>
  <rcc rId="68089" sId="3" numFmtId="4">
    <oc r="D167">
      <v>12958.085999999999</v>
    </oc>
    <nc r="D167">
      <v>19408.085999999999</v>
    </nc>
  </rcc>
  <rcc rId="68090" sId="3" numFmtId="4">
    <oc r="D174">
      <v>280.82655</v>
    </oc>
    <nc r="D174">
      <v>622.26964999999996</v>
    </nc>
  </rcc>
  <rcc rId="68091" sId="3" numFmtId="4">
    <oc r="C177">
      <v>14201.74331</v>
    </oc>
    <nc r="C177">
      <v>19628.220140000001</v>
    </nc>
  </rcc>
  <rcc rId="68092" sId="3" numFmtId="4">
    <oc r="D177">
      <v>2037.3597500000001</v>
    </oc>
    <nc r="D177">
      <v>3370.5909700000002</v>
    </nc>
  </rcc>
  <rcc rId="68093" sId="3" numFmtId="4">
    <oc r="C180">
      <v>50802.801959999997</v>
    </oc>
    <nc r="C180">
      <v>57691.670660000003</v>
    </nc>
  </rcc>
  <rcc rId="68094" sId="3" numFmtId="4">
    <oc r="D180">
      <v>6481.3131599999997</v>
    </oc>
    <nc r="D180">
      <v>6643.7592400000003</v>
    </nc>
  </rcc>
  <rcc rId="68095" sId="3" numFmtId="4">
    <oc r="D186">
      <v>27.844249999999999</v>
    </oc>
    <nc r="D186">
      <v>54.18591</v>
    </nc>
  </rcc>
  <rcc rId="68096" sId="3" numFmtId="4">
    <oc r="C188">
      <v>13685.3212</v>
    </oc>
    <nc r="C188">
      <v>18235.321199999998</v>
    </nc>
  </rcc>
  <rcc rId="68097" sId="3" numFmtId="4">
    <oc r="D188">
      <v>1267.94</v>
    </oc>
    <nc r="D188">
      <v>1402.835</v>
    </nc>
  </rcc>
  <rcc rId="68098" sId="3" numFmtId="4">
    <oc r="C191">
      <v>15383.448</v>
    </oc>
    <nc r="C191">
      <v>11060.948</v>
    </nc>
  </rcc>
  <rcc rId="68099" sId="3" numFmtId="4">
    <oc r="D191">
      <v>1700</v>
    </oc>
    <nc r="D191">
      <v>3700</v>
    </nc>
  </rcc>
  <rfmt sheetId="3" sqref="C193:D193">
    <dxf>
      <numFmt numFmtId="4" formatCode="#,##0.00"/>
    </dxf>
  </rfmt>
  <rfmt sheetId="3" sqref="C193:D193">
    <dxf>
      <numFmt numFmtId="187" formatCode="#,##0.000"/>
    </dxf>
  </rfmt>
  <rfmt sheetId="3" sqref="C193:D193">
    <dxf>
      <numFmt numFmtId="186" formatCode="#,##0.0000"/>
    </dxf>
  </rfmt>
  <rfmt sheetId="3" sqref="C193:D193">
    <dxf>
      <numFmt numFmtId="172" formatCode="#,##0.00000"/>
    </dxf>
  </rfmt>
  <rfmt sheetId="3" sqref="C193:D193">
    <dxf>
      <numFmt numFmtId="186" formatCode="#,##0.0000"/>
    </dxf>
  </rfmt>
  <rfmt sheetId="3" sqref="C193:D193">
    <dxf>
      <numFmt numFmtId="187" formatCode="#,##0.000"/>
    </dxf>
  </rfmt>
  <rfmt sheetId="3" sqref="C193:D193">
    <dxf>
      <numFmt numFmtId="4" formatCode="#,##0.00"/>
    </dxf>
  </rfmt>
  <rfmt sheetId="3" sqref="C193:D193">
    <dxf>
      <numFmt numFmtId="167" formatCode="#,##0.0"/>
    </dxf>
  </rfmt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00" sId="3" numFmtId="4">
    <oc r="C74">
      <v>59702.802020000003</v>
    </oc>
    <nc r="C74">
      <v>60755.86462</v>
    </nc>
  </rcc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31" sId="3">
    <oc r="A2" t="inlineStr">
      <is>
        <t xml:space="preserve">                                                                                Моргаушского муниципального округа на 01.04.2026 г.</t>
      </is>
    </oc>
    <nc r="A2" t="inlineStr">
      <is>
        <t xml:space="preserve">                                                                                Моргаушского муниципального округа на 01.05.2026 г.</t>
      </is>
    </nc>
  </rcc>
  <rcc rId="68132" sId="3">
    <oc r="D4" t="inlineStr">
      <is>
        <t>исполнено на 01.04.2026 г.</t>
      </is>
    </oc>
    <nc r="D4" t="inlineStr">
      <is>
        <t>исполнено на 01.05.2026 г.</t>
      </is>
    </nc>
  </rcc>
  <rcc rId="68133" sId="3">
    <oc r="D81" t="inlineStr">
      <is>
        <t>исполнено на 01.04.2026 г.</t>
      </is>
    </oc>
    <nc r="D81" t="inlineStr">
      <is>
        <t>исполнено на 01.05.2026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4" sId="3">
    <oc r="F4" t="inlineStr">
      <is>
        <t>исполнено на 01.04.2025г.</t>
      </is>
    </oc>
    <nc r="F4" t="inlineStr">
      <is>
        <t>исполнено на 01.05.2025г.</t>
      </is>
    </nc>
  </rcc>
  <rcc rId="68165" sId="3">
    <oc r="F81" t="inlineStr">
      <is>
        <t>исполнено на 01.04.2025г.</t>
      </is>
    </oc>
    <nc r="F81" t="inlineStr">
      <is>
        <t>исполнено на 01.05.2025г.</t>
      </is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6" sId="3" numFmtId="4">
    <oc r="F7">
      <v>41718.665670000002</v>
    </oc>
    <nc r="F7">
      <v>62879.744559999999</v>
    </nc>
  </rcc>
  <rcc rId="68167" sId="3" numFmtId="4">
    <oc r="F9">
      <v>2701.9185400000001</v>
    </oc>
    <nc r="F9">
      <v>3663.1382400000002</v>
    </nc>
  </rcc>
  <rcc rId="68168" sId="3" numFmtId="4">
    <oc r="F10">
      <v>15.35238</v>
    </oc>
    <nc r="F10">
      <v>21.166699999999999</v>
    </nc>
  </rcc>
  <rcc rId="68169" sId="3" numFmtId="4">
    <oc r="F11">
      <v>3015.70721</v>
    </oc>
    <nc r="F11">
      <v>4076.7606799999999</v>
    </nc>
  </rcc>
  <rcc rId="68170" sId="3" numFmtId="4">
    <oc r="F12">
      <v>-232.35296</v>
    </oc>
    <nc r="F12">
      <v>-301.21814999999998</v>
    </nc>
  </rcc>
  <rcc rId="68171" sId="3" numFmtId="4">
    <oc r="F14">
      <v>3823.5482000000002</v>
    </oc>
    <nc r="F14">
      <v>19606.516869999999</v>
    </nc>
  </rcc>
  <rcc rId="68172" sId="3" numFmtId="4">
    <oc r="F16">
      <v>1957.52835</v>
    </oc>
    <nc r="F16">
      <v>2884.4221400000001</v>
    </nc>
  </rcc>
  <rcc rId="68173" sId="3" numFmtId="4">
    <oc r="F17">
      <v>1728.5633</v>
    </oc>
    <nc r="F17">
      <v>3000.4340499999998</v>
    </nc>
  </rcc>
  <rcc rId="68174" sId="3" numFmtId="4">
    <oc r="F19">
      <v>574.51720999999998</v>
    </oc>
    <nc r="F19">
      <v>626.21227999999996</v>
    </nc>
  </rcc>
  <rcc rId="68175" sId="3" numFmtId="4">
    <oc r="F21">
      <v>56.614170000000001</v>
    </oc>
    <nc r="F21">
      <v>103.6452</v>
    </nc>
  </rcc>
  <rcc rId="68176" sId="3" numFmtId="4">
    <oc r="F22">
      <v>186.40349000000001</v>
    </oc>
    <nc r="F22">
      <v>216.90894</v>
    </nc>
  </rcc>
  <rcc rId="68177" sId="3" numFmtId="4">
    <oc r="F24">
      <v>1331.92434</v>
    </oc>
    <nc r="F24">
      <v>2756.4507100000001</v>
    </nc>
  </rcc>
  <rcc rId="68178" sId="3" numFmtId="4">
    <oc r="F25">
      <v>579.09779000000003</v>
    </oc>
    <nc r="F25">
      <v>675.08855000000005</v>
    </nc>
  </rcc>
  <rcc rId="68179" sId="3" numFmtId="4">
    <oc r="F27">
      <v>20.297999999999998</v>
    </oc>
    <nc r="F27">
      <v>56.692680000000003</v>
    </nc>
  </rcc>
  <rcc rId="68180" sId="3" numFmtId="4">
    <oc r="F29">
      <v>1532.8022100000001</v>
    </oc>
    <nc r="F29">
      <v>2213.3742299999999</v>
    </nc>
  </rcc>
  <rcc rId="68181" sId="3" numFmtId="4">
    <oc r="F30">
      <v>17.95</v>
    </oc>
    <nc r="F30">
      <v>22.4</v>
    </nc>
  </rcc>
  <rcc rId="68182" sId="3" numFmtId="4">
    <nc r="F39">
      <v>358.93099999999998</v>
    </nc>
  </rcc>
  <rcc rId="68183" sId="3" numFmtId="4">
    <oc r="F41">
      <v>2116.01955</v>
    </oc>
    <nc r="F41">
      <v>3277.1860000000001</v>
    </nc>
  </rcc>
  <rcc rId="68184" sId="3" numFmtId="4">
    <oc r="F42">
      <v>510.65553999999997</v>
    </oc>
    <nc r="F42">
      <v>939.99933999999996</v>
    </nc>
  </rcc>
  <rcc rId="68185" sId="3" numFmtId="4">
    <oc r="F43">
      <v>153.13408000000001</v>
    </oc>
    <nc r="F43">
      <v>261.31889999999999</v>
    </nc>
  </rcc>
  <rcc rId="68186" sId="3" numFmtId="4">
    <oc r="F44">
      <v>2.6800000000000001E-2</v>
    </oc>
    <nc r="F44">
      <v>1.7500000000000002E-2</v>
    </nc>
  </rcc>
  <rcc rId="68187" sId="3" numFmtId="4">
    <oc r="F45">
      <v>358.93099999999998</v>
    </oc>
    <nc r="F45">
      <v>0</v>
    </nc>
  </rcc>
  <rcc rId="68188" sId="3" numFmtId="4">
    <oc r="F47">
      <v>191.78389000000001</v>
    </oc>
    <nc r="F47">
      <v>415.49241999999998</v>
    </nc>
  </rcc>
  <rcc rId="68189" sId="3" numFmtId="4">
    <oc r="F49">
      <v>878.81452999999999</v>
    </oc>
    <nc r="F49">
      <v>1027.62923</v>
    </nc>
  </rcc>
  <rcc rId="68190" sId="3" numFmtId="4">
    <oc r="F52">
      <v>2776.9113499999999</v>
    </oc>
    <nc r="F52">
      <v>2890.5983999999999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91" sId="3" numFmtId="4">
    <oc r="F54">
      <v>325.08188000000001</v>
    </oc>
    <nc r="F54">
      <v>470.00188000000003</v>
    </nc>
  </rcc>
  <rcc rId="68192" sId="3" numFmtId="4">
    <oc r="F55">
      <v>3602.97768</v>
    </oc>
    <nc r="F55">
      <v>11378.047769999999</v>
    </nc>
  </rcc>
  <rcc rId="68193" sId="3" numFmtId="4">
    <oc r="F56">
      <v>10.997719999999999</v>
    </oc>
    <nc r="F56">
      <v>940.35371999999995</v>
    </nc>
  </rcc>
  <rcc rId="68194" sId="3" odxf="1" s="1" dxf="1" numFmtId="4">
    <oc r="F61">
      <v>523.24774000000002</v>
    </oc>
    <nc r="F61">
      <v>596.28650000000005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195" sId="3" numFmtId="4">
    <oc r="F62">
      <v>83.545749999999998</v>
    </oc>
    <nc r="F62">
      <v>205.87217999999999</v>
    </nc>
  </rcc>
  <rfmt sheetId="3" sqref="F65" start="0" length="0">
    <dxf>
      <fill>
        <patternFill patternType="solid">
          <bgColor indexed="9"/>
        </patternFill>
      </fill>
    </dxf>
  </rfmt>
  <rcc rId="68196" sId="3" numFmtId="4">
    <oc r="F67">
      <v>50.166089999999997</v>
    </oc>
    <nc r="F67">
      <v>0.6</v>
    </nc>
  </rcc>
  <rcc rId="68197" sId="3" numFmtId="4">
    <oc r="F68">
      <v>6857.4880700000003</v>
    </oc>
    <nc r="F68">
      <v>13238.20433</v>
    </nc>
  </rcc>
  <rcc rId="68198" sId="3" numFmtId="4">
    <oc r="F71">
      <v>36779.1</v>
    </oc>
    <nc r="F71">
      <v>49038.8</v>
    </nc>
  </rcc>
  <rcc rId="68199" sId="3" odxf="1" s="1" dxf="1" numFmtId="4">
    <oc r="F72">
      <v>50682.152049999997</v>
    </oc>
    <nc r="F7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  <rcc rId="68200" sId="3" odxf="1" s="1" dxf="1" numFmtId="4">
    <oc r="F73">
      <v>119074.93382000001</v>
    </oc>
    <nc r="F73">
      <v>72783.391409999997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none"/>
      </fill>
      <alignment shrinkToFit="0" readingOrder="0"/>
    </ndxf>
  </rcc>
  <rcc rId="68201" sId="3" odxf="1" s="1" dxf="1" numFmtId="4">
    <oc r="F74">
      <v>8021.8284700000004</v>
    </oc>
    <nc r="F74">
      <v>166912.18659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202" sId="3" numFmtId="4">
    <nc r="F75">
      <v>14519.39725</v>
    </nc>
  </rcc>
  <rcc rId="68203" sId="3" odxf="1" s="1" dxf="1" numFmtId="4">
    <oc r="F77">
      <v>-6.7999999999999996E-3</v>
    </oc>
    <nc r="F77">
      <v>-6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04" sId="3" numFmtId="4">
    <oc r="D7">
      <v>50740.45145</v>
    </oc>
    <nc r="D7">
      <v>75160.382930000007</v>
    </nc>
  </rcc>
  <rcc rId="68205" sId="3" numFmtId="4">
    <oc r="D9">
      <v>2732.1522399999999</v>
    </oc>
    <nc r="D9">
      <v>7507.4776300000003</v>
    </nc>
  </rcc>
  <rcc rId="68206" sId="3" numFmtId="4">
    <oc r="D10">
      <v>12.372999999999999</v>
    </oc>
    <nc r="D10">
      <v>20.892589999999998</v>
    </nc>
  </rcc>
  <rcc rId="68207" sId="3" numFmtId="4">
    <oc r="D11">
      <v>3026.7438000000002</v>
    </oc>
    <nc r="D11">
      <v>4107.7798300000004</v>
    </nc>
  </rcc>
  <rcc rId="68208" sId="3" numFmtId="4">
    <oc r="D12">
      <v>-269.78095000000002</v>
    </oc>
    <nc r="D12">
      <v>-388.15571999999997</v>
    </nc>
  </rcc>
  <rcc rId="68209" sId="3" numFmtId="4">
    <oc r="D14">
      <v>1658.20046</v>
    </oc>
    <nc r="D14">
      <v>13891.23964</v>
    </nc>
  </rcc>
  <rcc rId="68210" sId="3" numFmtId="4">
    <oc r="D16">
      <v>-17230.359530000002</v>
    </oc>
    <nc r="D16">
      <v>-16412.962329999998</v>
    </nc>
  </rcc>
  <rcc rId="68211" sId="3" numFmtId="4">
    <oc r="D17">
      <v>86.256410000000002</v>
    </oc>
    <nc r="D17">
      <v>1025.0784200000001</v>
    </nc>
  </rcc>
  <rcc rId="68212" sId="3" numFmtId="4">
    <oc r="D19">
      <v>637.68749000000003</v>
    </oc>
    <nc r="D19">
      <v>525.18668000000002</v>
    </nc>
  </rcc>
  <rcc rId="68213" sId="3" numFmtId="4">
    <oc r="D21">
      <v>55.073880000000003</v>
    </oc>
    <nc r="D21">
      <v>108.66758</v>
    </nc>
  </rcc>
  <rcc rId="68214" sId="3" numFmtId="4">
    <oc r="D22">
      <v>-13.18829</v>
    </oc>
    <nc r="D22">
      <v>15.93628</v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15" sId="3" numFmtId="4">
    <oc r="D24">
      <v>1349.9250099999999</v>
    </oc>
    <nc r="D24">
      <v>2655.1747700000001</v>
    </nc>
  </rcc>
  <rcc rId="68216" sId="3" numFmtId="4">
    <oc r="D25">
      <v>594.49150999999995</v>
    </oc>
    <nc r="D25">
      <v>874.78390999999999</v>
    </nc>
  </rcc>
  <rcc rId="68217" sId="3" numFmtId="4">
    <oc r="D27">
      <v>67.906999999999996</v>
    </oc>
    <nc r="D27">
      <v>90.463999999999999</v>
    </nc>
  </rcc>
  <rcc rId="68218" sId="3" numFmtId="4">
    <oc r="D29">
      <v>2136.1173399999998</v>
    </oc>
    <nc r="D29">
      <v>2797.9541800000002</v>
    </nc>
  </rcc>
  <rcc rId="68219" sId="3" numFmtId="4">
    <oc r="D30">
      <v>12.2</v>
    </oc>
    <nc r="D30">
      <v>156.50422</v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0" sId="3" numFmtId="4">
    <oc r="D41">
      <v>3200.8228399999998</v>
    </oc>
    <nc r="D41">
      <v>4294.8939399999999</v>
    </nc>
  </rcc>
  <rcc rId="68221" sId="3" numFmtId="4">
    <oc r="D42">
      <v>376.82587999999998</v>
    </oc>
    <nc r="D42">
      <v>533.37415999999996</v>
    </nc>
  </rcc>
  <rcc rId="68222" sId="3" numFmtId="4">
    <oc r="D43">
      <v>118.07041</v>
    </oc>
    <nc r="D43">
      <v>144.39724000000001</v>
    </nc>
  </rcc>
  <rcc rId="68223" sId="3" numFmtId="4">
    <oc r="D47">
      <v>450.21559999999999</v>
    </oc>
    <nc r="D47">
      <v>572.05984999999998</v>
    </nc>
  </rcc>
  <rcc rId="68224" sId="3" numFmtId="4">
    <oc r="D52">
      <v>215.5188</v>
    </oc>
    <nc r="D52">
      <v>29.19849</v>
    </nc>
  </rcc>
  <rcc rId="68225" sId="3" numFmtId="4">
    <oc r="D55">
      <v>1591.2761399999999</v>
    </oc>
    <nc r="D55">
      <v>2062.9420399999999</v>
    </nc>
  </rcc>
  <rcc rId="68226" sId="3" numFmtId="4">
    <oc r="D56">
      <v>319.02780000000001</v>
    </oc>
    <nc r="D56">
      <v>342.70780000000002</v>
    </nc>
  </rcc>
  <rcc rId="68227" sId="3" numFmtId="4">
    <oc r="D57">
      <v>192.68485000000001</v>
    </oc>
    <nc r="D57">
      <v>323.17207999999999</v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8" sId="3" numFmtId="4">
    <oc r="D61">
      <v>187.2176</v>
    </oc>
    <nc r="D61">
      <v>235.12876</v>
    </nc>
  </rcc>
  <rcc rId="68229" sId="3" numFmtId="4">
    <oc r="D62">
      <v>990.26536999999996</v>
    </oc>
    <nc r="D62">
      <v>1095.5453500000001</v>
    </nc>
  </rcc>
  <rcc rId="68230" sId="3" numFmtId="4">
    <oc r="D67">
      <v>-334.45688000000001</v>
    </oc>
    <nc r="D67">
      <v>-325.57805999999999</v>
    </nc>
  </rcc>
  <rcc rId="68231" sId="3" numFmtId="4">
    <oc r="D68">
      <v>25170.315180000001</v>
    </oc>
    <nc r="D68">
      <v>29122.13062</v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2" sId="3" numFmtId="4">
    <oc r="D71">
      <v>39091.800000000003</v>
    </oc>
    <nc r="D71">
      <v>65153</v>
    </nc>
  </rcc>
  <rcc rId="68233" sId="3" numFmtId="4">
    <oc r="D72">
      <v>49906.129009999997</v>
    </oc>
    <nc r="D72">
      <v>69231.488809999995</v>
    </nc>
  </rcc>
  <rcc rId="68234" sId="3" numFmtId="4">
    <oc r="D73">
      <v>123697.41181000001</v>
    </oc>
    <nc r="D73">
      <v>219946.23559</v>
    </nc>
  </rcc>
  <rcc rId="68235" sId="3" numFmtId="4">
    <oc r="D74">
      <v>10823.94413</v>
    </oc>
    <nc r="D74">
      <v>33625.124640000002</v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6" sId="3" numFmtId="4">
    <oc r="D9">
      <v>7507.4776300000003</v>
    </oc>
    <nc r="D9">
      <v>3766.9609300000002</v>
    </nc>
  </rcc>
  <rfmt sheetId="3" sqref="C23:D23" start="0" length="2147483647">
    <dxf>
      <font>
        <b/>
      </font>
    </dxf>
  </rfmt>
  <rfmt sheetId="3" sqref="F23" start="0" length="2147483647">
    <dxf>
      <font>
        <b/>
      </font>
    </dxf>
  </rfmt>
  <rcc rId="68237" sId="3" numFmtId="4">
    <oc r="D30">
      <v>156.50422</v>
    </oc>
    <nc r="D30">
      <v>15.48</v>
    </nc>
  </rcc>
  <rcc rId="68238" sId="3" numFmtId="4">
    <oc r="D52">
      <v>29.19849</v>
    </oc>
    <nc r="D52">
      <v>348.99247000000003</v>
    </nc>
  </rcc>
  <rcc rId="68239" sId="3" numFmtId="4">
    <oc r="C74">
      <v>60755.86462</v>
    </oc>
    <nc r="C74">
      <v>61558.61462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40" sId="3" numFmtId="4">
    <oc r="D83">
      <v>12.6</v>
    </oc>
    <nc r="D83">
      <v>14.076000000000001</v>
    </nc>
  </rcc>
  <rcc rId="68241" sId="3" numFmtId="4">
    <oc r="D84">
      <v>17289.628959999998</v>
    </oc>
    <nc r="D84">
      <v>25703.61016</v>
    </nc>
  </rcc>
  <rcc rId="68242" sId="3" numFmtId="4">
    <oc r="D86">
      <v>2066.4022</v>
    </oc>
    <nc r="D86">
      <v>2687.1782899999998</v>
    </nc>
  </rcc>
  <rcc rId="68243" sId="3" numFmtId="4">
    <oc r="C88">
      <v>37600.167860000001</v>
    </oc>
    <nc r="C88">
      <v>37557.917860000001</v>
    </nc>
  </rcc>
  <rcc rId="68244" sId="3" numFmtId="4">
    <oc r="D89">
      <v>16823.627329999999</v>
    </oc>
    <nc r="D89">
      <v>21850.61004</v>
    </nc>
  </rcc>
  <rcc rId="68245" sId="3" numFmtId="4">
    <oc r="D93">
      <v>746.60244</v>
    </oc>
    <nc r="D93">
      <v>1005.73596</v>
    </nc>
  </rcc>
  <rcc rId="68246" sId="3" numFmtId="4">
    <oc r="D95">
      <v>461.50200000000001</v>
    </oc>
    <nc r="D95">
      <v>579.02723000000003</v>
    </nc>
  </rcc>
  <rcc rId="68247" sId="3" numFmtId="4">
    <oc r="D96">
      <v>1112.8219999999999</v>
    </oc>
    <nc r="D96">
      <v>1692.22974</v>
    </nc>
  </rcc>
  <rcc rId="68248" sId="3" numFmtId="4">
    <oc r="C97">
      <v>4707.5820000000003</v>
    </oc>
    <nc r="C97">
      <v>5552.5820000000003</v>
    </nc>
  </rcc>
  <rcc rId="68249" sId="3" numFmtId="4">
    <oc r="D97">
      <v>195.21692999999999</v>
    </oc>
    <nc r="D97">
      <v>287.20544999999998</v>
    </nc>
  </rcc>
  <rcc rId="68250" sId="3" numFmtId="4">
    <oc r="D98">
      <v>174.12837999999999</v>
    </oc>
    <nc r="D98">
      <v>210.42466999999999</v>
    </nc>
  </rcc>
  <rcc rId="68251" sId="3" numFmtId="4">
    <oc r="D100">
      <v>60</v>
    </oc>
    <nc r="D100">
      <v>203.75</v>
    </nc>
  </rcc>
  <rcc rId="68252" sId="3" numFmtId="4">
    <oc r="D102">
      <v>243.91499999999999</v>
    </oc>
    <nc r="D102">
      <v>316.74892</v>
    </nc>
  </rcc>
  <rcc rId="68253" sId="3" numFmtId="4">
    <oc r="D107">
      <v>32007.306250000001</v>
    </oc>
    <nc r="D107">
      <v>49612.60499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54" sId="3" numFmtId="4">
    <oc r="D115">
      <v>602.447</v>
    </oc>
    <nc r="D115">
      <v>1171.644</v>
    </nc>
  </rcc>
  <rcc rId="68255" sId="3" numFmtId="4">
    <oc r="D121">
      <v>172.03138999999999</v>
    </oc>
    <nc r="D121">
      <v>269.28113000000002</v>
    </nc>
  </rcc>
  <rcc rId="68256" sId="3" numFmtId="4">
    <oc r="D123">
      <v>1281.49098</v>
    </oc>
    <nc r="D123">
      <v>2294.1879600000002</v>
    </nc>
  </rcc>
  <rcc rId="68257" sId="3" numFmtId="4">
    <oc r="D130">
      <v>6457.4202699999996</v>
    </oc>
    <nc r="D130">
      <v>8702.6877899999999</v>
    </nc>
  </rcc>
  <rcc rId="68258" sId="3" numFmtId="4">
    <oc r="D144">
      <v>34603.19</v>
    </oc>
    <nc r="D144">
      <v>63839.09</v>
    </nc>
  </rcc>
  <rcc rId="68259" sId="3" numFmtId="4">
    <oc r="D148">
      <v>138401.77152000001</v>
    </oc>
    <nc r="D148">
      <v>223375.40078</v>
    </nc>
  </rcc>
  <rcc rId="68260" sId="3" numFmtId="4">
    <oc r="D158">
      <v>7612.8680800000002</v>
    </oc>
    <nc r="D158">
      <v>13075.887280000001</v>
    </nc>
  </rcc>
  <rcc rId="68261" sId="3" numFmtId="4">
    <oc r="D161">
      <v>0</v>
    </oc>
    <nc r="D161">
      <v>35</v>
    </nc>
  </rcc>
  <rcc rId="68262" sId="3" numFmtId="4">
    <oc r="D162">
      <v>59.8</v>
    </oc>
    <nc r="D162">
      <v>67.400000000000006</v>
    </nc>
  </rcc>
  <rcc rId="68263" sId="3" numFmtId="4">
    <oc r="D163">
      <v>4400.6253500000003</v>
    </oc>
    <nc r="D163">
      <v>5159.0102900000002</v>
    </nc>
  </rcc>
  <rcc rId="68264" sId="3" numFmtId="4">
    <oc r="D167">
      <v>19408.085999999999</v>
    </oc>
    <nc r="D167">
      <v>37243.744129999999</v>
    </nc>
  </rcc>
  <rcc rId="68265" sId="3" numFmtId="4">
    <oc r="D174">
      <v>622.26964999999996</v>
    </oc>
    <nc r="D174">
      <v>983.36458000000005</v>
    </nc>
  </rcc>
  <rcc rId="68266" sId="3" numFmtId="4">
    <oc r="D176">
      <v>71.938159999999996</v>
    </oc>
    <nc r="D176">
      <v>296.43920000000003</v>
    </nc>
  </rcc>
  <rcc rId="68267" sId="3" numFmtId="4">
    <oc r="D177">
      <v>3370.5909700000002</v>
    </oc>
    <nc r="D177">
      <v>4475.7340400000003</v>
    </nc>
  </rcc>
  <rcc rId="68268" sId="3" numFmtId="4">
    <oc r="D180">
      <v>6643.7592400000003</v>
    </oc>
    <nc r="D180">
      <v>6755.5791300000001</v>
    </nc>
  </rcc>
  <rcc rId="68269" sId="3" numFmtId="4">
    <oc r="D186">
      <v>54.18591</v>
    </oc>
    <nc r="D186">
      <v>87.316490000000002</v>
    </nc>
  </rcc>
  <rcc rId="68270" sId="3" numFmtId="4">
    <oc r="D188">
      <v>1402.835</v>
    </oc>
    <nc r="D188">
      <v>7873.6642000000002</v>
    </nc>
  </rcc>
  <rcc rId="68271" sId="3" numFmtId="4">
    <oc r="D191">
      <v>3700</v>
    </oc>
    <nc r="D191">
      <v>4700</v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72" sId="3" odxf="1" dxf="1" numFmtId="4">
    <oc r="F83">
      <v>0</v>
    </oc>
    <nc r="F83">
      <v>2.7191399999999999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3" sId="3" odxf="1" dxf="1" numFmtId="4">
    <oc r="F84">
      <v>16530.970410000002</v>
    </oc>
    <nc r="F84">
      <v>24128.367630000001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5" start="0" length="0">
    <dxf>
      <font>
        <sz val="18"/>
        <name val="Times New Roman"/>
        <scheme val="none"/>
      </font>
      <numFmt numFmtId="172" formatCode="#,##0.00000"/>
    </dxf>
  </rfmt>
  <rcc rId="68274" sId="3" odxf="1" dxf="1" numFmtId="4">
    <oc r="F86">
      <v>1795.86851</v>
    </oc>
    <nc r="F86">
      <v>2447.57186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7" start="0" length="0">
    <dxf>
      <font>
        <sz val="18"/>
        <name val="Times New Roman"/>
        <scheme val="none"/>
      </font>
      <numFmt numFmtId="172" formatCode="#,##0.00000"/>
    </dxf>
  </rfmt>
  <rfmt sheetId="3" sqref="F88" start="0" length="0">
    <dxf>
      <font>
        <sz val="18"/>
        <name val="Times New Roman"/>
        <scheme val="none"/>
      </font>
      <numFmt numFmtId="172" formatCode="#,##0.00000"/>
    </dxf>
  </rfmt>
  <rcc rId="68275" sId="3" odxf="1" dxf="1" numFmtId="4">
    <oc r="F89">
      <v>10788.558789999999</v>
    </oc>
    <nc r="F89">
      <v>15054.56459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6" sId="3" numFmtId="4">
    <oc r="F91">
      <v>7000</v>
    </oc>
    <nc r="F91">
      <v>9500</v>
    </nc>
  </rcc>
  <rcc rId="68277" sId="3" numFmtId="4">
    <oc r="F93">
      <v>415.9708</v>
    </oc>
    <nc r="F93">
      <v>461.13592</v>
    </nc>
  </rcc>
  <rcc rId="68278" sId="3" numFmtId="4">
    <oc r="F95">
      <v>400</v>
    </oc>
    <nc r="F95">
      <v>451.01218</v>
    </nc>
  </rcc>
  <rcc rId="68279" sId="3" numFmtId="4">
    <oc r="F96">
      <v>1058.21174</v>
    </oc>
    <nc r="F96">
      <v>1393.07799</v>
    </nc>
  </rcc>
  <rcc rId="68280" sId="3" numFmtId="4">
    <oc r="F97">
      <v>32.325000000000003</v>
    </oc>
    <nc r="F97">
      <v>91.94</v>
    </nc>
  </rcc>
  <rcc rId="68281" sId="3" numFmtId="4">
    <oc r="F98">
      <v>53.75</v>
    </oc>
    <nc r="F98">
      <v>125.35303999999999</v>
    </nc>
  </rcc>
  <rcc rId="68282" sId="3" numFmtId="4">
    <oc r="F100">
      <v>98</v>
    </oc>
    <nc r="F100">
      <v>147</v>
    </nc>
  </rcc>
  <rcc rId="68283" sId="3" numFmtId="4">
    <oc r="F101">
      <v>98</v>
    </oc>
    <nc r="F101">
      <v>147</v>
    </nc>
  </rcc>
  <rcc rId="68284" sId="3" numFmtId="4">
    <oc r="F102">
      <v>175.57249999999999</v>
    </oc>
    <nc r="F102">
      <v>180.9725</v>
    </nc>
  </rcc>
  <rcc rId="68285" sId="3" numFmtId="4">
    <oc r="F103">
      <v>65.4315</v>
    </oc>
    <nc r="F103">
      <v>70.831500000000005</v>
    </nc>
  </rcc>
  <rcc rId="68286" sId="3" numFmtId="4">
    <oc r="F107">
      <v>20380.325789999999</v>
    </oc>
    <nc r="F107">
      <v>21357.755379999999</v>
    </nc>
  </rcc>
  <rcc rId="68287" sId="3" numFmtId="4">
    <oc r="F112">
      <v>50.718000000000004</v>
    </oc>
    <nc r="F112">
      <v>154.143</v>
    </nc>
  </rcc>
  <rcc rId="68288" sId="3" numFmtId="4">
    <oc r="F113">
      <v>16518.056209999999</v>
    </oc>
    <nc r="F113">
      <v>17392.060000000001</v>
    </nc>
  </rcc>
  <rcc rId="68289" sId="3" numFmtId="4">
    <oc r="F115">
      <v>233.28399999999999</v>
    </oc>
    <nc r="F115">
      <v>237.08799999999999</v>
    </nc>
  </rcc>
  <rcc rId="68290" sId="3" numFmtId="4">
    <oc r="F119">
      <v>81.784000000000006</v>
    </oc>
    <nc r="F119">
      <v>85.587999999999994</v>
    </nc>
  </rcc>
  <rcc rId="68291" sId="3" numFmtId="4">
    <oc r="F121">
      <v>141.18512999999999</v>
    </oc>
    <nc r="F121">
      <v>208.38345000000001</v>
    </nc>
  </rcc>
  <rcc rId="68292" sId="3" numFmtId="4">
    <oc r="F122">
      <v>74.379739999999998</v>
    </oc>
    <nc r="F122">
      <v>208.38345000000001</v>
    </nc>
  </rcc>
  <rcc rId="68293" sId="3" numFmtId="4">
    <oc r="F123">
      <v>744.78153999999995</v>
    </oc>
    <nc r="F123">
      <v>1477.3983000000001</v>
    </nc>
  </rcc>
  <rcc rId="68294" sId="3" numFmtId="4">
    <oc r="F124">
      <v>199.88493</v>
    </oc>
    <nc r="F124">
      <v>280.79530999999997</v>
    </nc>
  </rcc>
  <rcc rId="68295" sId="3" numFmtId="4">
    <oc r="F125">
      <v>544.89661000000001</v>
    </oc>
    <nc r="F125">
      <v>1196.6029900000001</v>
    </nc>
  </rcc>
  <rcc rId="68296" sId="3" numFmtId="4">
    <oc r="F130">
      <v>3128.73812</v>
    </oc>
    <nc r="F130">
      <v>4846.0711899999997</v>
    </nc>
  </rcc>
  <rcc rId="68297" sId="3" numFmtId="4">
    <oc r="F132">
      <v>1949.136</v>
    </oc>
    <nc r="F132">
      <v>2572.9009999999998</v>
    </nc>
  </rcc>
  <rcc rId="68298" sId="3" numFmtId="4">
    <oc r="F133">
      <v>1075.3399999999999</v>
    </oc>
    <nc r="F133">
      <v>0</v>
    </nc>
  </rcc>
  <rcc rId="68299" sId="3" numFmtId="4">
    <oc r="F134">
      <v>169.94</v>
    </oc>
    <nc r="F134">
      <v>2168.9079999999999</v>
    </nc>
  </rcc>
  <rcc rId="68300" sId="3" numFmtId="4">
    <oc r="F140">
      <v>0</v>
    </oc>
    <nc r="F140">
      <v>194.874</v>
    </nc>
  </rcc>
  <rcc rId="68301" sId="3">
    <oc r="F138">
      <f>SUM(F139)</f>
    </oc>
    <nc r="F138">
      <f>SUM(F139:F140)</f>
    </nc>
  </rcc>
  <rcc rId="68302" sId="3" numFmtId="4">
    <oc r="F144">
      <v>36749.94</v>
    </oc>
    <nc r="F144">
      <v>51826.559999999998</v>
    </nc>
  </rcc>
  <rcc rId="68303" sId="3" numFmtId="4">
    <oc r="F145">
      <v>4216.9359999999997</v>
    </oc>
    <nc r="F145">
      <v>7397.3549999999996</v>
    </nc>
  </rcc>
  <rcc rId="68304" sId="3" numFmtId="4">
    <oc r="F146">
      <v>96.4</v>
    </oc>
    <nc r="F146">
      <v>377.20499999999998</v>
    </nc>
  </rcc>
  <rcc rId="68305" sId="3" numFmtId="4">
    <oc r="F148">
      <v>125831.99155000001</v>
    </oc>
    <nc r="F148">
      <v>191610.97643000001</v>
    </nc>
  </rcc>
  <rcc rId="68306" sId="3" numFmtId="4">
    <oc r="F149">
      <v>2831.5459999999998</v>
    </oc>
    <nc r="F149">
      <v>3209.326</v>
    </nc>
  </rcc>
  <rcc rId="68307" sId="3" numFmtId="4">
    <oc r="F150">
      <v>490.80500000000001</v>
    </oc>
    <nc r="F150">
      <v>627.80499999999995</v>
    </nc>
  </rcc>
  <rcc rId="68308" sId="3" numFmtId="4">
    <oc r="F151">
      <v>5832.96</v>
    </oc>
    <nc r="F151">
      <v>8749.44</v>
    </nc>
  </rcc>
  <rcc rId="68309" sId="3" numFmtId="4">
    <oc r="F153">
      <v>299.709</v>
    </oc>
    <nc r="F153">
      <v>659.36</v>
    </nc>
  </rcc>
  <rcc rId="68310" sId="3" numFmtId="4">
    <oc r="F154">
      <v>260</v>
    </oc>
    <nc r="F154">
      <v>630</v>
    </nc>
  </rcc>
  <rcc rId="68311" sId="3" numFmtId="4">
    <oc r="F156">
      <v>789.69200000000001</v>
    </oc>
    <nc r="F156">
      <v>1011.68623</v>
    </nc>
  </rcc>
  <rcc rId="68312" sId="3" numFmtId="4">
    <oc r="F157">
      <v>0</v>
    </oc>
    <nc r="F157">
      <v>139.345</v>
    </nc>
  </rcc>
  <rcc rId="68313" sId="3" numFmtId="4">
    <oc r="F158">
      <v>5183</v>
    </oc>
    <nc r="F158">
      <v>10926.55408</v>
    </nc>
  </rcc>
  <rcc rId="68314" sId="3" numFmtId="4">
    <oc r="F159">
      <v>0</v>
    </oc>
    <nc r="F159">
      <v>3552.4929999999999</v>
    </nc>
  </rcc>
  <rcc rId="68315" sId="3" numFmtId="4">
    <oc r="F160">
      <v>5183</v>
    </oc>
    <nc r="F160">
      <v>7374.06</v>
    </nc>
  </rcc>
  <rcc rId="68316" sId="3" numFmtId="4">
    <oc r="F162">
      <v>40.799999999999997</v>
    </oc>
    <nc r="F162">
      <v>68.724999999999994</v>
    </nc>
  </rcc>
  <rcc rId="68317" sId="3" numFmtId="4">
    <oc r="F163">
      <v>1703.57707</v>
    </oc>
    <nc r="F163">
      <v>2432.21173</v>
    </nc>
  </rcc>
  <rcc rId="68318" sId="3" numFmtId="4">
    <oc r="F167">
      <v>19245.012920000001</v>
    </oc>
    <nc r="F167">
      <v>25760.832920000001</v>
    </nc>
  </rcc>
  <rcc rId="68319" sId="3" numFmtId="4">
    <oc r="F169">
      <v>729.35</v>
    </oc>
    <nc r="F169">
      <v>1216.67</v>
    </nc>
  </rcc>
  <rcc rId="68320" sId="3" numFmtId="4">
    <oc r="F170">
      <v>450</v>
    </oc>
    <nc r="F170">
      <v>566</v>
    </nc>
  </rcc>
  <rcc rId="68321" sId="3" numFmtId="4">
    <oc r="F174">
      <v>996.51316999999995</v>
    </oc>
    <nc r="F174">
      <v>1108.8221699999999</v>
    </nc>
  </rcc>
  <rcc rId="68322" sId="3" numFmtId="4">
    <oc r="F177">
      <v>2916.6205599999998</v>
    </oc>
    <nc r="F177">
      <v>4125.4469099999997</v>
    </nc>
  </rcc>
  <rcc rId="68323" sId="3" numFmtId="4">
    <oc r="F179">
      <v>77.855000000000004</v>
    </oc>
    <nc r="F179">
      <v>87.17</v>
    </nc>
  </rcc>
  <rcc rId="68324" sId="3" numFmtId="4">
    <oc r="F180">
      <v>15881.73407</v>
    </oc>
    <nc r="F180">
      <v>15940.53363</v>
    </nc>
  </rcc>
  <rcc rId="68325" sId="3" numFmtId="4">
    <oc r="F186">
      <v>42.072180000000003</v>
    </oc>
    <nc r="F186">
      <v>58.142310000000002</v>
    </nc>
  </rcc>
  <rcc rId="68326" sId="3" numFmtId="4">
    <oc r="F188">
      <v>340.23327999999998</v>
    </oc>
    <nc r="F188">
      <v>2094.9762799999999</v>
    </nc>
  </rcc>
  <rcc rId="68327" sId="3" numFmtId="4">
    <oc r="F189">
      <v>340.233</v>
    </oc>
    <nc r="F189">
      <v>470.327</v>
    </nc>
  </rcc>
  <rcc rId="68328" sId="3" numFmtId="4">
    <oc r="F190">
      <v>1440</v>
    </oc>
    <nc r="F190">
      <v>2840</v>
    </nc>
  </rcc>
  <rcc rId="68329" sId="3" numFmtId="4">
    <oc r="F191">
      <v>4470</v>
    </oc>
    <nc r="F191">
      <v>6570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0" sId="3" numFmtId="4">
    <oc r="D91">
      <v>9000</v>
    </oc>
    <nc r="D91">
      <v>12000</v>
    </nc>
  </rcc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1" sId="3" numFmtId="4">
    <oc r="D101">
      <v>60</v>
    </oc>
    <nc r="D101">
      <v>203.75</v>
    </nc>
  </rcc>
  <rcc rId="68362" sId="3" numFmtId="4">
    <oc r="D103">
      <v>72</v>
    </oc>
    <nc r="D103">
      <v>144.83392000000001</v>
    </nc>
  </rcc>
  <rcc rId="68363" sId="3" numFmtId="4">
    <oc r="D110">
      <v>0</v>
    </oc>
    <nc r="D110">
      <v>10388.040000000001</v>
    </nc>
  </rcc>
  <rcc rId="68364" sId="3" numFmtId="4">
    <oc r="D111">
      <v>291.90713</v>
    </oc>
    <nc r="D111">
      <v>327.827</v>
    </nc>
  </rcc>
  <rcc rId="68365" sId="3" numFmtId="4">
    <oc r="D113">
      <v>31655.399119999998</v>
    </oc>
    <nc r="D113">
      <v>38836.737990000001</v>
    </nc>
  </rcc>
  <rcc rId="68366" sId="3" numFmtId="4">
    <oc r="D117">
      <v>37</v>
    </oc>
    <nc r="D117">
      <v>42</v>
    </nc>
  </rcc>
  <rcc rId="68367" sId="3" numFmtId="4">
    <oc r="D118">
      <v>440</v>
    </oc>
    <nc r="D118">
      <v>1000</v>
    </nc>
  </rcc>
  <rcc rId="68368" sId="3" numFmtId="4">
    <oc r="D119">
      <v>125.447</v>
    </oc>
    <nc r="D119">
      <v>129.64400000000001</v>
    </nc>
  </rcc>
  <rcc rId="68369" sId="3" numFmtId="4">
    <oc r="D122">
      <v>172.03138999999999</v>
    </oc>
    <nc r="D122">
      <v>269.3</v>
    </nc>
  </rcc>
  <rcc rId="68370" sId="3" numFmtId="4">
    <nc r="D124">
      <v>218.53954999999999</v>
    </nc>
  </rcc>
  <rcc rId="68371" sId="3" numFmtId="4">
    <oc r="D125">
      <v>1281.49</v>
    </oc>
    <nc r="D125">
      <v>2075.6480000000001</v>
    </nc>
  </rcc>
  <rcc rId="68372" sId="3" numFmtId="4">
    <oc r="D132">
      <v>2807.0120000000002</v>
    </oc>
    <nc r="D132">
      <v>3831.7198899999999</v>
    </nc>
  </rcc>
  <rcc rId="68373" sId="3" numFmtId="4">
    <oc r="D134">
      <v>3650.4070000000002</v>
    </oc>
    <nc r="D134">
      <v>4870.9678999999996</v>
    </nc>
  </rcc>
  <rcc rId="68374" sId="3" numFmtId="4">
    <oc r="D145">
      <v>6302.79</v>
    </oc>
    <nc r="D145">
      <v>10407.790000000001</v>
    </nc>
  </rcc>
  <rcc rId="68375" sId="3" numFmtId="4">
    <oc r="D146">
      <v>353.6</v>
    </oc>
    <nc r="D146">
      <v>707.2</v>
    </nc>
  </rcc>
  <rcc rId="68376" sId="3" numFmtId="4">
    <oc r="D149">
      <v>2207.6880000000001</v>
    </oc>
    <nc r="D149">
      <v>2964.1370000000002</v>
    </nc>
  </rcc>
  <rcc rId="68377" sId="3" numFmtId="4">
    <oc r="D150">
      <v>0</v>
    </oc>
    <nc r="D150">
      <v>876</v>
    </nc>
  </rcc>
  <rcc rId="68378" sId="3" numFmtId="4">
    <oc r="D151">
      <v>8593.2000000000007</v>
    </oc>
    <nc r="D151">
      <v>11457.6</v>
    </nc>
  </rcc>
  <rcc rId="68379" sId="3" numFmtId="4">
    <oc r="D153">
      <v>0</v>
    </oc>
    <nc r="D153">
      <v>833</v>
    </nc>
  </rcc>
  <rcc rId="68380" sId="3" numFmtId="4">
    <oc r="D154">
      <v>0</v>
    </oc>
    <nc r="D154">
      <v>570</v>
    </nc>
  </rcc>
  <rcc rId="68381" sId="3" numFmtId="4">
    <oc r="D156">
      <v>767.55152999999996</v>
    </oc>
    <nc r="D156">
      <v>1023.402</v>
    </nc>
  </rcc>
  <rcc rId="68382" sId="3" numFmtId="4">
    <oc r="D159">
      <v>2962.8679999999999</v>
    </oc>
    <nc r="D159">
      <v>4452.8680000000004</v>
    </nc>
  </rcc>
  <rcc rId="68383" sId="3" numFmtId="4">
    <oc r="D160">
      <v>4650</v>
    </oc>
    <nc r="D160">
      <v>8623.0190000000002</v>
    </nc>
  </rcc>
  <rcc rId="68384" sId="3" numFmtId="4">
    <oc r="D169">
      <v>12558.085999999999</v>
    </oc>
    <nc r="D169">
      <v>19437.186000000002</v>
    </nc>
  </rcc>
  <rcc rId="68385" sId="3" numFmtId="4">
    <oc r="D171">
      <v>6000</v>
    </oc>
    <nc r="D171">
      <v>8269.8729999999996</v>
    </nc>
  </rcc>
  <rcc rId="68386" sId="3" numFmtId="4">
    <oc r="D179">
      <v>67.846000000000004</v>
    </oc>
    <nc r="D179">
      <v>104.125</v>
    </nc>
  </rcc>
  <rcc rId="68387" sId="3" numFmtId="4">
    <oc r="D189">
      <v>402.83499999999998</v>
    </oc>
    <nc r="D189">
      <v>455.08499999999998</v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88" sId="3">
    <nc r="G16">
      <f>SUM(D16/F16*100)</f>
    </nc>
  </rcc>
  <rcc rId="68389" sId="3">
    <nc r="G21">
      <f>SUM(D21/F21*100)</f>
    </nc>
  </rcc>
  <rcc rId="68390" sId="3">
    <nc r="G26">
      <f>SUM(D26/F26*100)</f>
    </nc>
  </rcc>
  <rcc rId="68391" sId="3">
    <nc r="G27">
      <f>SUM(D27/F27*100)</f>
    </nc>
  </rcc>
  <rcc rId="68392" sId="3">
    <oc r="E45">
      <f>SUM(D45/C45*100)</f>
    </oc>
    <nc r="E45"/>
  </rcc>
  <rcc rId="68393" sId="3">
    <nc r="G65">
      <f>SUM(D65/F65*100)</f>
    </nc>
  </rcc>
  <rcc rId="68394" sId="3">
    <nc r="G66">
      <f>SUM(D66/F66*100)</f>
    </nc>
  </rcc>
  <rcc rId="68395" sId="3">
    <nc r="G68">
      <f>SUM(D68/F68*100)</f>
    </nc>
  </rcc>
  <rfmt sheetId="3" sqref="F83:F89">
    <dxf>
      <numFmt numFmtId="186" formatCode="#,##0.0000"/>
    </dxf>
  </rfmt>
  <rfmt sheetId="3" sqref="F83:F89">
    <dxf>
      <numFmt numFmtId="187" formatCode="#,##0.000"/>
    </dxf>
  </rfmt>
  <rfmt sheetId="3" sqref="F83:F89">
    <dxf>
      <numFmt numFmtId="4" formatCode="#,##0.00"/>
    </dxf>
  </rfmt>
  <rfmt sheetId="3" sqref="F83:F89">
    <dxf>
      <numFmt numFmtId="167" formatCode="#,##0.0"/>
    </dxf>
  </rfmt>
  <rfmt sheetId="3" sqref="F83:F91" start="0" length="2147483647">
    <dxf>
      <font>
        <sz val="20"/>
      </font>
    </dxf>
  </rfmt>
  <rfmt sheetId="3" sqref="G90" start="0" length="0">
    <dxf>
      <font>
        <sz val="20"/>
        <name val="Times New Roman"/>
        <scheme val="none"/>
      </font>
    </dxf>
  </rfmt>
  <rcc rId="68396" sId="3" odxf="1" dxf="1">
    <nc r="G91">
      <f>SUM(D91/F91*100)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397" sId="3">
    <nc r="G98">
      <f>SUM(D98/F98*100)</f>
    </nc>
  </rcc>
  <rcc rId="68398" sId="3">
    <nc r="G100">
      <f>SUM(D100/F100*100)</f>
    </nc>
  </rcc>
  <rcc rId="68399" sId="3" odxf="1" dxf="1">
    <nc r="G101">
      <f>SUM(D101/F101*100)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0" sId="3">
    <nc r="G102">
      <f>SUM(D102/F102*100)</f>
    </nc>
  </rcc>
  <rcc rId="68401" sId="3" odxf="1" dxf="1">
    <nc r="G103">
      <f>SUM(D103/F103*100)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08" start="0" length="0">
    <dxf>
      <font>
        <sz val="20"/>
        <name val="Times New Roman"/>
        <scheme val="none"/>
      </font>
    </dxf>
  </rfmt>
  <rfmt sheetId="3" sqref="G109" start="0" length="0">
    <dxf>
      <font>
        <sz val="20"/>
        <name val="Times New Roman"/>
        <scheme val="none"/>
      </font>
    </dxf>
  </rfmt>
  <rfmt sheetId="3" sqref="G110" start="0" length="0">
    <dxf>
      <font>
        <sz val="20"/>
        <name val="Times New Roman"/>
        <scheme val="none"/>
      </font>
    </dxf>
  </rfmt>
  <rcc rId="68402" sId="3" odxf="1" dxf="1">
    <nc r="G111">
      <f>SUM(D111/F111*100)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3" sId="3" odxf="1" dxf="1">
    <nc r="G112">
      <f>SUM(D112/F112*100)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4" sId="3" odxf="1" dxf="1">
    <nc r="G113">
      <f>SUM(D113/F113*100)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4" start="0" length="0">
    <dxf>
      <font>
        <sz val="20"/>
        <name val="Times New Roman"/>
        <scheme val="none"/>
      </font>
    </dxf>
  </rfmt>
  <rfmt sheetId="3" sqref="G116" start="0" length="0">
    <dxf>
      <font>
        <sz val="20"/>
        <name val="Times New Roman"/>
        <scheme val="none"/>
      </font>
    </dxf>
  </rfmt>
  <rcc rId="68405" sId="3" odxf="1" dxf="1">
    <nc r="G117">
      <f>SUM(D117/F117*100)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8" start="0" length="0">
    <dxf>
      <font>
        <sz val="20"/>
        <name val="Times New Roman"/>
        <scheme val="none"/>
      </font>
    </dxf>
  </rfmt>
  <rcc rId="68406" sId="3" odxf="1" dxf="1">
    <nc r="G119">
      <f>SUM(D119/F119*100)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7" sId="3">
    <nc r="G121">
      <f>SUM(D121/F121*100)</f>
    </nc>
  </rcc>
  <rcc rId="68408" sId="3">
    <nc r="G122">
      <f>SUM(D122/F122*100)</f>
    </nc>
  </rcc>
  <rcc rId="68409" sId="3">
    <nc r="G124">
      <f>SUM(D124/F124*100)</f>
    </nc>
  </rcc>
  <rcc rId="68410" sId="3">
    <nc r="G125">
      <f>SUM(D125/F125*100)</f>
    </nc>
  </rcc>
  <rfmt sheetId="3" sqref="C146:G146">
    <dxf>
      <alignment vertical="bottom" readingOrder="0"/>
    </dxf>
  </rfmt>
  <rfmt sheetId="3" sqref="C147:G147">
    <dxf>
      <alignment vertical="bottom" readingOrder="0"/>
    </dxf>
  </rfmt>
  <rcc rId="68411" sId="3">
    <nc r="G152">
      <f>SUM(D152/F152*100)</f>
    </nc>
  </rcc>
  <rcc rId="68412" sId="3">
    <nc r="G153">
      <f>SUM(D153/F153*100)</f>
    </nc>
  </rcc>
  <rcc rId="68413" sId="3">
    <nc r="G154">
      <f>SUM(D154/F154*100)</f>
    </nc>
  </rcc>
  <rcc rId="68414" sId="3" odxf="1" dxf="1">
    <nc r="G159">
      <f>SUM(D159/F159*100)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5" sId="3" odxf="1" dxf="1">
    <nc r="G160">
      <f>SUM(D160/F160*100)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6" sId="3">
    <nc r="G161">
      <f>SUM(D161/F161*100)</f>
    </nc>
  </rcc>
  <rcc rId="68417" sId="3">
    <nc r="G162">
      <f>SUM(D162/F162*100)</f>
    </nc>
  </rcc>
  <rcc rId="68418" sId="3" odxf="1" dxf="1">
    <nc r="G168">
      <f>SUM(D168/F168*100)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69" start="0" length="0">
    <dxf>
      <font>
        <sz val="20"/>
        <name val="Times New Roman"/>
        <scheme val="none"/>
      </font>
    </dxf>
  </rfmt>
  <rcc rId="68419" sId="3" odxf="1" dxf="1">
    <nc r="G170">
      <f>SUM(D170/F170*100)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71" start="0" length="0">
    <dxf>
      <font>
        <sz val="20"/>
        <name val="Times New Roman"/>
        <scheme val="none"/>
      </font>
    </dxf>
  </rfmt>
  <rfmt sheetId="3" sqref="G172" start="0" length="0">
    <dxf>
      <font>
        <sz val="20"/>
        <name val="Times New Roman"/>
        <scheme val="none"/>
      </font>
    </dxf>
  </rfmt>
  <rfmt sheetId="3" sqref="G173" start="0" length="0">
    <dxf>
      <font>
        <sz val="20"/>
        <name val="Times New Roman"/>
        <scheme val="none"/>
      </font>
    </dxf>
  </rfmt>
  <rcc rId="68420" sId="3">
    <oc r="G174">
      <f>SUM(D174/F174*100)</f>
    </oc>
    <nc r="G174">
      <f>SUM(D174/F174*100)</f>
    </nc>
  </rcc>
  <rfmt sheetId="3" sqref="G178" start="0" length="0">
    <dxf>
      <font>
        <sz val="20"/>
        <name val="Times New Roman"/>
        <scheme val="none"/>
      </font>
    </dxf>
  </rfmt>
  <rcc rId="68421" sId="3" odxf="1" dxf="1">
    <nc r="G179">
      <f>SUM(D179/F179*100)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22" sId="3" odxf="1" dxf="1">
    <nc r="G189">
      <f>SUM(D189/F189*100)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B184" start="0" length="2147483647">
    <dxf>
      <font>
        <sz val="14"/>
      </font>
    </dxf>
  </rfmt>
  <rfmt sheetId="3" sqref="B185" start="0" length="2147483647">
    <dxf>
      <font>
        <sz val="14"/>
      </font>
    </dxf>
  </rfmt>
  <rfmt sheetId="3" sqref="B153" start="0" length="2147483647">
    <dxf>
      <font>
        <sz val="14"/>
      </font>
    </dxf>
  </rfmt>
  <rfmt sheetId="3" sqref="B153" start="0" length="2147483647">
    <dxf>
      <font>
        <sz val="16"/>
      </font>
    </dxf>
  </rfmt>
  <rfmt sheetId="3" sqref="B154" start="0" length="2147483647">
    <dxf>
      <font>
        <sz val="16"/>
      </font>
    </dxf>
  </rfmt>
  <rfmt sheetId="3" sqref="B156" start="0" length="2147483647">
    <dxf>
      <font>
        <sz val="16"/>
      </font>
    </dxf>
  </rfmt>
  <rfmt sheetId="3" sqref="B155" start="0" length="2147483647">
    <dxf>
      <font>
        <sz val="16"/>
      </font>
    </dxf>
  </rfmt>
  <rfmt sheetId="3" sqref="B151:B152" start="0" length="2147483647">
    <dxf>
      <font>
        <sz val="16"/>
      </font>
    </dxf>
  </rfmt>
  <rfmt sheetId="3" sqref="B149:B150" start="0" length="2147483647">
    <dxf>
      <font>
        <sz val="16"/>
      </font>
    </dxf>
  </rfmt>
  <rfmt sheetId="3" sqref="B146" start="0" length="2147483647">
    <dxf>
      <font>
        <sz val="16"/>
      </font>
    </dxf>
  </rfmt>
  <rfmt sheetId="3" sqref="B122" start="0" length="2147483647">
    <dxf>
      <font>
        <sz val="16"/>
      </font>
    </dxf>
  </rfmt>
  <rfmt sheetId="3" sqref="B124:B128" start="0" length="2147483647">
    <dxf>
      <font>
        <sz val="16"/>
      </font>
    </dxf>
  </rfmt>
  <rfmt sheetId="3" sqref="B132:B136" start="0" length="2147483647">
    <dxf>
      <font>
        <sz val="16"/>
      </font>
    </dxf>
  </rfmt>
  <rfmt sheetId="3" sqref="B132:B136" start="0" length="2147483647">
    <dxf>
      <font>
        <sz val="18"/>
      </font>
    </dxf>
  </rfmt>
  <rfmt sheetId="3" sqref="B124:B129" start="0" length="2147483647">
    <dxf>
      <font>
        <sz val="16"/>
      </font>
    </dxf>
  </rfmt>
  <rfmt sheetId="3" sqref="B124:B129" start="0" length="2147483647">
    <dxf>
      <font/>
    </dxf>
  </rfmt>
  <rfmt sheetId="3" sqref="B124:B128" start="0" length="2147483647">
    <dxf>
      <font>
        <sz val="18"/>
      </font>
    </dxf>
  </rfmt>
  <rfmt sheetId="3" sqref="B103" start="0" length="2147483647">
    <dxf>
      <font>
        <sz val="18"/>
      </font>
    </dxf>
  </rfmt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B184:B185" start="0" length="2147483647">
    <dxf>
      <font>
        <sz val="18"/>
      </font>
    </dxf>
  </rfmt>
  <rcc rId="68423" sId="3">
    <oc r="G72">
      <f>SUM(D72/F72*100)</f>
    </oc>
    <nc r="G7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  <userInfo guid="{465BC410-80B9-443B-B234-862A4E23270E}" name="Смирнова Любовь Юрьевна" id="-2041186690" dateTime="2026-03-16T11:21:4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65" t="s">
        <v>435</v>
      </c>
      <c r="B1" s="565"/>
      <c r="C1" s="565"/>
      <c r="D1" s="565"/>
      <c r="E1" s="565"/>
      <c r="F1" s="565"/>
      <c r="G1" s="565"/>
      <c r="H1" s="565"/>
      <c r="I1" s="121"/>
      <c r="J1" s="121"/>
      <c r="K1" s="121"/>
      <c r="L1" s="121"/>
    </row>
    <row r="2" spans="1:12" ht="33.75" customHeight="1">
      <c r="A2" s="563" t="s">
        <v>169</v>
      </c>
      <c r="B2" s="564" t="s">
        <v>170</v>
      </c>
      <c r="C2" s="560" t="s">
        <v>171</v>
      </c>
      <c r="D2" s="561"/>
      <c r="E2" s="561"/>
      <c r="F2" s="560" t="s">
        <v>172</v>
      </c>
      <c r="G2" s="561"/>
      <c r="H2" s="561"/>
    </row>
    <row r="3" spans="1:12" ht="53.25" customHeight="1">
      <c r="A3" s="563"/>
      <c r="B3" s="564"/>
      <c r="C3" s="77" t="s">
        <v>436</v>
      </c>
      <c r="D3" s="77" t="s">
        <v>429</v>
      </c>
      <c r="E3" s="135" t="s">
        <v>305</v>
      </c>
      <c r="F3" s="77" t="s">
        <v>436</v>
      </c>
      <c r="G3" s="77" t="s">
        <v>429</v>
      </c>
      <c r="H3" s="135" t="s">
        <v>305</v>
      </c>
    </row>
    <row r="4" spans="1:12" s="79" customFormat="1" ht="30.75" customHeight="1">
      <c r="A4" s="78" t="s">
        <v>4</v>
      </c>
      <c r="B4" s="75"/>
      <c r="C4" s="194">
        <f>SUM(C5:C13)</f>
        <v>411895.424</v>
      </c>
      <c r="D4" s="194">
        <f>SUM(D5:D13)</f>
        <v>88254.863689999998</v>
      </c>
      <c r="E4" s="194">
        <f>D4/C4*100</f>
        <v>21.426522012053233</v>
      </c>
      <c r="F4" s="194">
        <f>SUM(F5:F13)</f>
        <v>411895.424</v>
      </c>
      <c r="G4" s="194">
        <f>SUM(G5:G13)</f>
        <v>88254.863689999998</v>
      </c>
      <c r="H4" s="194">
        <f>G4/F4*100</f>
        <v>21.426522012053233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75160.382930000007</v>
      </c>
      <c r="E5" s="196">
        <f t="shared" ref="E5:E12" si="0">D5/C5*100</f>
        <v>25.114984316580859</v>
      </c>
      <c r="F5" s="195">
        <f>район!C6</f>
        <v>299265.09999999998</v>
      </c>
      <c r="G5" s="195">
        <f>район!D6</f>
        <v>75160.382930000007</v>
      </c>
      <c r="H5" s="196">
        <f t="shared" ref="H5:H43" si="1">G5/F5*100</f>
        <v>25.114984316580859</v>
      </c>
    </row>
    <row r="6" spans="1:12" ht="41.25" customHeight="1">
      <c r="A6" s="80" t="s">
        <v>258</v>
      </c>
      <c r="B6" s="76">
        <v>10300</v>
      </c>
      <c r="C6" s="195">
        <f t="shared" ref="C6:C13" si="2">F6</f>
        <v>25111.324000000001</v>
      </c>
      <c r="D6" s="195">
        <f t="shared" ref="D6:D13" si="3">G6</f>
        <v>7507.4776300000012</v>
      </c>
      <c r="E6" s="196">
        <f t="shared" si="0"/>
        <v>29.896781348526268</v>
      </c>
      <c r="F6" s="195">
        <f>район!C8</f>
        <v>25111.324000000001</v>
      </c>
      <c r="G6" s="195">
        <f>район!D8</f>
        <v>7507.4776300000012</v>
      </c>
      <c r="H6" s="196">
        <f t="shared" si="1"/>
        <v>29.896781348526268</v>
      </c>
    </row>
    <row r="7" spans="1:12" ht="19.5" customHeight="1">
      <c r="A7" s="80" t="s">
        <v>174</v>
      </c>
      <c r="B7" s="76">
        <v>10500</v>
      </c>
      <c r="C7" s="195">
        <f t="shared" si="2"/>
        <v>47550</v>
      </c>
      <c r="D7" s="195">
        <f t="shared" si="3"/>
        <v>-1496.6442699999986</v>
      </c>
      <c r="E7" s="196">
        <f t="shared" si="0"/>
        <v>-3.1475168664563591</v>
      </c>
      <c r="F7" s="195">
        <f>район!C13</f>
        <v>47550</v>
      </c>
      <c r="G7" s="195">
        <f>район!D13</f>
        <v>-1496.6442699999986</v>
      </c>
      <c r="H7" s="196">
        <f t="shared" si="1"/>
        <v>-3.1475168664563591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525.18668000000002</v>
      </c>
      <c r="E8" s="196">
        <f t="shared" si="0"/>
        <v>5.036312619869582</v>
      </c>
      <c r="F8" s="195">
        <f>SUM(район!C19)</f>
        <v>10428</v>
      </c>
      <c r="G8" s="195">
        <f>SUM(район!D19)</f>
        <v>525.18668000000002</v>
      </c>
      <c r="H8" s="196"/>
    </row>
    <row r="9" spans="1:12" ht="19.5" customHeight="1">
      <c r="A9" s="80" t="s">
        <v>259</v>
      </c>
      <c r="B9" s="76">
        <v>10604</v>
      </c>
      <c r="C9" s="195">
        <f t="shared" si="2"/>
        <v>3365</v>
      </c>
      <c r="D9" s="195">
        <f t="shared" si="3"/>
        <v>124.60386</v>
      </c>
      <c r="E9" s="196">
        <f t="shared" si="0"/>
        <v>3.7029378900445762</v>
      </c>
      <c r="F9" s="195">
        <f>SUM(район!C20)</f>
        <v>3365</v>
      </c>
      <c r="G9" s="195">
        <f>район!D20</f>
        <v>124.60386</v>
      </c>
      <c r="H9" s="196">
        <f t="shared" si="1"/>
        <v>3.7029378900445762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3529.9586800000002</v>
      </c>
      <c r="E10" s="196">
        <f t="shared" si="0"/>
        <v>20.041779821722592</v>
      </c>
      <c r="F10" s="195">
        <f>SUM(район!C23)</f>
        <v>17613</v>
      </c>
      <c r="G10" s="195">
        <f>SUM(район!D23)</f>
        <v>3529.9586800000002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90.463999999999999</v>
      </c>
      <c r="E11" s="196">
        <f t="shared" si="0"/>
        <v>17.913663366336632</v>
      </c>
      <c r="F11" s="195">
        <f>район!C26</f>
        <v>505</v>
      </c>
      <c r="G11" s="195">
        <f>район!D26</f>
        <v>90.463999999999999</v>
      </c>
      <c r="H11" s="196">
        <f t="shared" si="1"/>
        <v>17.913663366336632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2813.4341800000002</v>
      </c>
      <c r="E12" s="196">
        <f t="shared" si="0"/>
        <v>34.914794986348973</v>
      </c>
      <c r="F12" s="195">
        <f>район!C28</f>
        <v>8058</v>
      </c>
      <c r="G12" s="195">
        <f>район!D28</f>
        <v>2813.4341800000002</v>
      </c>
      <c r="H12" s="196">
        <f t="shared" si="1"/>
        <v>34.914794986348973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район!C32</f>
        <v>0</v>
      </c>
      <c r="G13" s="195">
        <f>район!D32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59455.936260000002</v>
      </c>
      <c r="D14" s="194">
        <f>SUM(D15:D21)</f>
        <v>42062.212120000004</v>
      </c>
      <c r="E14" s="194">
        <f t="shared" ref="E14:E41" si="4">D14/C14*100</f>
        <v>70.745185032597107</v>
      </c>
      <c r="F14" s="194">
        <f>F15+F16+F17+F18+F20+F21+F19</f>
        <v>59455.936260000002</v>
      </c>
      <c r="G14" s="194">
        <f>G15+G16+G17+G18+G20+G21+G19</f>
        <v>42062.212119999997</v>
      </c>
      <c r="H14" s="194">
        <f t="shared" si="1"/>
        <v>70.745185032597107</v>
      </c>
    </row>
    <row r="15" spans="1:12" ht="52.5" customHeight="1">
      <c r="A15" s="80" t="s">
        <v>180</v>
      </c>
      <c r="B15" s="76">
        <v>11100</v>
      </c>
      <c r="C15" s="195">
        <f>F15</f>
        <v>13340</v>
      </c>
      <c r="D15" s="195">
        <f>G15</f>
        <v>8596.9210600000006</v>
      </c>
      <c r="E15" s="195">
        <f t="shared" si="4"/>
        <v>64.444685607196405</v>
      </c>
      <c r="F15" s="195">
        <f>район!C38</f>
        <v>13340</v>
      </c>
      <c r="G15" s="195">
        <f>район!D38</f>
        <v>8596.9210600000006</v>
      </c>
      <c r="H15" s="195">
        <f t="shared" si="1"/>
        <v>64.444685607196405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район!C48</f>
        <v>0</v>
      </c>
      <c r="G16" s="195">
        <f>район!D48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348.99247000000003</v>
      </c>
      <c r="E17" s="195">
        <f>D17/C17*100</f>
        <v>34.899247000000003</v>
      </c>
      <c r="F17" s="195">
        <f>район!C50</f>
        <v>1000</v>
      </c>
      <c r="G17" s="195">
        <f>район!D50</f>
        <v>348.99247000000003</v>
      </c>
      <c r="H17" s="195">
        <f t="shared" si="1"/>
        <v>34.899247000000003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2728.8219199999999</v>
      </c>
      <c r="E18" s="195">
        <f t="shared" si="4"/>
        <v>21.830575359999997</v>
      </c>
      <c r="F18" s="195">
        <f>район!C53</f>
        <v>12500</v>
      </c>
      <c r="G18" s="195">
        <f>район!D53</f>
        <v>2728.8219199999999</v>
      </c>
      <c r="H18" s="195">
        <f t="shared" si="1"/>
        <v>21.830575359999997</v>
      </c>
    </row>
    <row r="19" spans="1:10" ht="23.25" customHeight="1">
      <c r="A19" s="80" t="s">
        <v>231</v>
      </c>
      <c r="B19" s="76">
        <v>11500</v>
      </c>
      <c r="C19" s="195">
        <f t="shared" si="5"/>
        <v>0</v>
      </c>
      <c r="D19" s="195">
        <f t="shared" si="6"/>
        <v>28796.55256</v>
      </c>
      <c r="E19" s="195"/>
      <c r="F19" s="195">
        <f>район!C58</f>
        <v>0</v>
      </c>
      <c r="G19" s="195">
        <f>район!D66</f>
        <v>28796.55256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2500</v>
      </c>
      <c r="D20" s="195">
        <f t="shared" si="6"/>
        <v>1590.9241100000002</v>
      </c>
      <c r="E20" s="195">
        <f t="shared" si="4"/>
        <v>63.636964400000004</v>
      </c>
      <c r="F20" s="195">
        <f>район!C60</f>
        <v>2500</v>
      </c>
      <c r="G20" s="195">
        <f>район!D60</f>
        <v>1590.9241100000002</v>
      </c>
      <c r="H20" s="195">
        <f t="shared" si="1"/>
        <v>63.636964400000004</v>
      </c>
    </row>
    <row r="21" spans="1:10" ht="29.25" customHeight="1">
      <c r="A21" s="80" t="s">
        <v>185</v>
      </c>
      <c r="B21" s="76">
        <v>11700</v>
      </c>
      <c r="C21" s="195">
        <f t="shared" si="5"/>
        <v>30115.936259999999</v>
      </c>
      <c r="D21" s="195">
        <f t="shared" si="6"/>
        <v>0</v>
      </c>
      <c r="E21" s="195"/>
      <c r="F21" s="195">
        <f>район!C66</f>
        <v>30115.936259999999</v>
      </c>
      <c r="G21" s="389"/>
      <c r="H21" s="195"/>
    </row>
    <row r="22" spans="1:10" ht="28.5" customHeight="1">
      <c r="A22" s="78" t="s">
        <v>186</v>
      </c>
      <c r="B22" s="75">
        <v>30000</v>
      </c>
      <c r="C22" s="373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471351.36025999999</v>
      </c>
      <c r="D23" s="402">
        <f>SUM(D4,D14,)</f>
        <v>130317.07581000001</v>
      </c>
      <c r="E23" s="194">
        <f t="shared" si="4"/>
        <v>27.647544230723426</v>
      </c>
      <c r="F23" s="197">
        <f>SUM(F4,F14,)</f>
        <v>471351.36025999999</v>
      </c>
      <c r="G23" s="401">
        <f>SUM(G4,G14,G22)</f>
        <v>130317.07580999999</v>
      </c>
      <c r="H23" s="194">
        <f t="shared" si="1"/>
        <v>27.647544230723419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район!C70</f>
        <v>1246602.1300299999</v>
      </c>
      <c r="G24" s="197">
        <f>район!D70</f>
        <v>362361.16584000003</v>
      </c>
      <c r="H24" s="196">
        <f t="shared" si="1"/>
        <v>29.067908445758849</v>
      </c>
    </row>
    <row r="25" spans="1:10" ht="33" customHeight="1">
      <c r="A25" s="78" t="s">
        <v>277</v>
      </c>
      <c r="B25" s="75">
        <v>20700</v>
      </c>
      <c r="C25" s="388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398</v>
      </c>
      <c r="B26" s="385">
        <v>20800</v>
      </c>
      <c r="C26" s="388">
        <f>F26</f>
        <v>0</v>
      </c>
      <c r="D26" s="199">
        <f>район!D75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393</v>
      </c>
      <c r="B27" s="376">
        <v>21800</v>
      </c>
      <c r="C27" s="199">
        <v>0</v>
      </c>
      <c r="D27" s="199">
        <f>SUM(район!D76)</f>
        <v>0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242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район!C77</f>
        <v>0</v>
      </c>
      <c r="G28" s="196">
        <f>район!D77</f>
        <v>-25594.683199999999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1188576.0215699999</v>
      </c>
      <c r="D29" s="400">
        <f>D24+D23+D25+D27+D26</f>
        <v>83749.283380000008</v>
      </c>
      <c r="E29" s="200">
        <f t="shared" si="4"/>
        <v>7.0461865173230471</v>
      </c>
      <c r="F29" s="200">
        <f>F24+F23</f>
        <v>1717953.4902899999</v>
      </c>
      <c r="G29" s="400">
        <f>G24+G23+G26</f>
        <v>492678.24165000004</v>
      </c>
      <c r="H29" s="200">
        <f t="shared" si="1"/>
        <v>28.678206041936171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196851.11459000001</v>
      </c>
      <c r="D31" s="257">
        <f>G31</f>
        <v>50255.474490000001</v>
      </c>
      <c r="E31" s="202">
        <f t="shared" si="4"/>
        <v>25.529687548212117</v>
      </c>
      <c r="F31" s="195">
        <f>район!C82</f>
        <v>196851.11459000001</v>
      </c>
      <c r="G31" s="202">
        <f>район!D82</f>
        <v>50255.474490000001</v>
      </c>
      <c r="H31" s="203">
        <f t="shared" si="1"/>
        <v>25.529687548212117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1005.73596</v>
      </c>
      <c r="E32" s="202">
        <f t="shared" si="4"/>
        <v>28.936213136922063</v>
      </c>
      <c r="F32" s="195">
        <f>район!C92</f>
        <v>3475.7</v>
      </c>
      <c r="G32" s="202">
        <f>район!D92</f>
        <v>1005.73596</v>
      </c>
      <c r="H32" s="203">
        <f t="shared" si="1"/>
        <v>28.936213136922063</v>
      </c>
    </row>
    <row r="33" spans="1:9" ht="33" customHeight="1">
      <c r="A33" s="80" t="s">
        <v>192</v>
      </c>
      <c r="B33" s="81" t="s">
        <v>47</v>
      </c>
      <c r="C33" s="257">
        <f t="shared" si="7"/>
        <v>14619.282000000001</v>
      </c>
      <c r="D33" s="257">
        <f t="shared" si="8"/>
        <v>2768.8870899999997</v>
      </c>
      <c r="E33" s="202">
        <f t="shared" si="4"/>
        <v>18.93996634034421</v>
      </c>
      <c r="F33" s="195">
        <f>район!C94</f>
        <v>14619.282000000001</v>
      </c>
      <c r="G33" s="202">
        <f>район!D94</f>
        <v>2768.8870899999997</v>
      </c>
      <c r="H33" s="203">
        <f t="shared" si="1"/>
        <v>18.93996634034421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район!C99</f>
        <v>243862.35051000002</v>
      </c>
      <c r="G34" s="202">
        <f>район!D99</f>
        <v>51304.747909999998</v>
      </c>
      <c r="H34" s="203">
        <f t="shared" si="1"/>
        <v>21.038404576476907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район!C120</f>
        <v>347092.50620999996</v>
      </c>
      <c r="G35" s="202">
        <f>район!D120</f>
        <v>11266.15688</v>
      </c>
      <c r="H35" s="203">
        <f t="shared" si="1"/>
        <v>3.2458657788433163</v>
      </c>
    </row>
    <row r="36" spans="1:9" ht="30" customHeight="1">
      <c r="A36" s="80" t="s">
        <v>195</v>
      </c>
      <c r="B36" s="81" t="s">
        <v>73</v>
      </c>
      <c r="C36" s="199">
        <f>F36</f>
        <v>3744.4754600000001</v>
      </c>
      <c r="D36" s="199">
        <f>G36</f>
        <v>0</v>
      </c>
      <c r="E36" s="202">
        <f t="shared" si="4"/>
        <v>0</v>
      </c>
      <c r="F36" s="195">
        <f>район!C138</f>
        <v>3744.4754600000001</v>
      </c>
      <c r="G36" s="202">
        <f>район!D138</f>
        <v>0</v>
      </c>
      <c r="H36" s="203">
        <f t="shared" si="1"/>
        <v>0</v>
      </c>
    </row>
    <row r="37" spans="1:9" ht="30" customHeight="1">
      <c r="A37" s="80" t="s">
        <v>196</v>
      </c>
      <c r="B37" s="81" t="s">
        <v>75</v>
      </c>
      <c r="C37" s="199">
        <f>F37</f>
        <v>794430.49002000003</v>
      </c>
      <c r="D37" s="199">
        <f>G37</f>
        <v>305551.78835000005</v>
      </c>
      <c r="E37" s="202">
        <f t="shared" si="4"/>
        <v>38.461739848669161</v>
      </c>
      <c r="F37" s="195">
        <f>район!C143</f>
        <v>794430.49002000003</v>
      </c>
      <c r="G37" s="202">
        <f>район!D143</f>
        <v>305551.78835000005</v>
      </c>
      <c r="H37" s="203">
        <f t="shared" si="1"/>
        <v>38.461739848669161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район!C166</f>
        <v>108191.83514</v>
      </c>
      <c r="G38" s="202">
        <f>район!D166</f>
        <v>38227.10871</v>
      </c>
      <c r="H38" s="203">
        <f t="shared" si="1"/>
        <v>35.33271125361189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район!C175</f>
        <v>78128.090800000005</v>
      </c>
      <c r="G39" s="202">
        <f>район!D175</f>
        <v>11615.068859999999</v>
      </c>
      <c r="H39" s="203">
        <f t="shared" si="1"/>
        <v>14.866699980847347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район!C187</f>
        <v>40413.69</v>
      </c>
      <c r="G40" s="202">
        <f>район!D187</f>
        <v>13573.664199999999</v>
      </c>
      <c r="H40" s="203">
        <f t="shared" si="1"/>
        <v>33.58679744413341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246</v>
      </c>
      <c r="D52" s="562"/>
      <c r="E52" s="562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3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4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5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8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9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10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84" t="s">
        <v>126</v>
      </c>
      <c r="AE1" s="584"/>
      <c r="AF1" s="584"/>
      <c r="AG1" s="151"/>
      <c r="AH1" s="151"/>
      <c r="AI1" s="151"/>
      <c r="AJ1" s="579"/>
      <c r="AK1" s="579"/>
      <c r="AL1" s="579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79"/>
      <c r="AK2" s="579"/>
      <c r="AL2" s="579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589" t="s">
        <v>128</v>
      </c>
      <c r="AE3" s="589"/>
      <c r="AF3" s="589"/>
      <c r="AG3" s="153"/>
      <c r="AH3" s="153"/>
      <c r="AI3" s="153"/>
      <c r="AJ3" s="583"/>
      <c r="AK3" s="583"/>
      <c r="AL3" s="583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87" t="s">
        <v>129</v>
      </c>
      <c r="C4" s="587"/>
      <c r="D4" s="587"/>
      <c r="E4" s="587"/>
      <c r="F4" s="587"/>
      <c r="G4" s="587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7"/>
      <c r="X4" s="587"/>
      <c r="Y4" s="587"/>
      <c r="Z4" s="587"/>
      <c r="AA4" s="587"/>
      <c r="AB4" s="587"/>
      <c r="AC4" s="587"/>
      <c r="AD4" s="587"/>
      <c r="AE4" s="587"/>
      <c r="AF4" s="587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85" t="s">
        <v>422</v>
      </c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585"/>
      <c r="N5" s="585"/>
      <c r="O5" s="585"/>
      <c r="P5" s="585"/>
      <c r="Q5" s="585"/>
      <c r="R5" s="585"/>
      <c r="S5" s="585"/>
      <c r="T5" s="585"/>
      <c r="U5" s="585"/>
      <c r="V5" s="585"/>
      <c r="W5" s="585"/>
      <c r="X5" s="585"/>
      <c r="Y5" s="585"/>
      <c r="Z5" s="585"/>
      <c r="AA5" s="585"/>
      <c r="AB5" s="585"/>
      <c r="AC5" s="585"/>
      <c r="AD5" s="585"/>
      <c r="AE5" s="585"/>
      <c r="AF5" s="585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78" t="s">
        <v>130</v>
      </c>
      <c r="B7" s="578" t="s">
        <v>131</v>
      </c>
      <c r="C7" s="569" t="s">
        <v>132</v>
      </c>
      <c r="D7" s="570"/>
      <c r="E7" s="571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69" t="s">
        <v>134</v>
      </c>
      <c r="DN7" s="570"/>
      <c r="DO7" s="571"/>
      <c r="DP7" s="569"/>
      <c r="DQ7" s="570"/>
      <c r="DR7" s="570"/>
      <c r="DS7" s="570"/>
      <c r="DT7" s="570"/>
      <c r="DU7" s="570"/>
      <c r="DV7" s="570"/>
      <c r="DW7" s="570"/>
      <c r="DX7" s="570"/>
      <c r="DY7" s="570"/>
      <c r="DZ7" s="570"/>
      <c r="EA7" s="570"/>
      <c r="EB7" s="570"/>
      <c r="EC7" s="570"/>
      <c r="ED7" s="570"/>
      <c r="EE7" s="570"/>
      <c r="EF7" s="570"/>
      <c r="EG7" s="570"/>
      <c r="EH7" s="570"/>
      <c r="EI7" s="570"/>
      <c r="EJ7" s="570"/>
      <c r="EK7" s="570"/>
      <c r="EL7" s="570"/>
      <c r="EM7" s="570"/>
      <c r="EN7" s="570"/>
      <c r="EO7" s="570"/>
      <c r="EP7" s="570"/>
      <c r="EQ7" s="570"/>
      <c r="ER7" s="570"/>
      <c r="ES7" s="570"/>
      <c r="ET7" s="570"/>
      <c r="EU7" s="570"/>
      <c r="EV7" s="570"/>
      <c r="EW7" s="570"/>
      <c r="EX7" s="570"/>
      <c r="EY7" s="570"/>
      <c r="EZ7" s="570"/>
      <c r="FA7" s="570"/>
      <c r="FB7" s="571"/>
      <c r="FC7" s="569" t="s">
        <v>135</v>
      </c>
      <c r="FD7" s="570"/>
      <c r="FE7" s="571"/>
    </row>
    <row r="8" spans="1:165" s="157" customFormat="1" ht="15" customHeight="1">
      <c r="A8" s="578"/>
      <c r="B8" s="578"/>
      <c r="C8" s="572"/>
      <c r="D8" s="573"/>
      <c r="E8" s="574"/>
      <c r="F8" s="572" t="s">
        <v>136</v>
      </c>
      <c r="G8" s="573"/>
      <c r="H8" s="574"/>
      <c r="I8" s="383"/>
      <c r="J8" s="383"/>
      <c r="K8" s="383"/>
      <c r="L8" s="580" t="s">
        <v>137</v>
      </c>
      <c r="M8" s="581"/>
      <c r="N8" s="581"/>
      <c r="O8" s="581"/>
      <c r="P8" s="581"/>
      <c r="Q8" s="581"/>
      <c r="R8" s="581"/>
      <c r="S8" s="581"/>
      <c r="T8" s="581"/>
      <c r="U8" s="581"/>
      <c r="V8" s="581"/>
      <c r="W8" s="581"/>
      <c r="X8" s="581"/>
      <c r="Y8" s="581"/>
      <c r="Z8" s="581"/>
      <c r="AA8" s="581"/>
      <c r="AB8" s="581"/>
      <c r="AC8" s="581"/>
      <c r="AD8" s="581"/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1"/>
      <c r="AU8" s="581"/>
      <c r="AV8" s="581"/>
      <c r="AW8" s="581"/>
      <c r="AX8" s="581"/>
      <c r="AY8" s="581"/>
      <c r="AZ8" s="581"/>
      <c r="BA8" s="581"/>
      <c r="BB8" s="581"/>
      <c r="BC8" s="581"/>
      <c r="BD8" s="582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78" t="s">
        <v>138</v>
      </c>
      <c r="CG8" s="578"/>
      <c r="CH8" s="578"/>
      <c r="CI8" s="575" t="s">
        <v>137</v>
      </c>
      <c r="CJ8" s="576"/>
      <c r="CK8" s="576"/>
      <c r="CL8" s="576"/>
      <c r="CM8" s="576"/>
      <c r="CN8" s="576"/>
      <c r="CO8" s="576"/>
      <c r="CP8" s="576"/>
      <c r="CQ8" s="576"/>
      <c r="CR8" s="576"/>
      <c r="CS8" s="576"/>
      <c r="CT8" s="576"/>
      <c r="CU8" s="277"/>
      <c r="CV8" s="277"/>
      <c r="CW8" s="277"/>
      <c r="CX8" s="277"/>
      <c r="CY8" s="277"/>
      <c r="CZ8" s="277"/>
      <c r="DA8" s="278"/>
      <c r="DB8" s="278"/>
      <c r="DC8" s="279"/>
      <c r="DD8" s="572" t="s">
        <v>139</v>
      </c>
      <c r="DE8" s="573"/>
      <c r="DF8" s="574"/>
      <c r="DG8" s="566"/>
      <c r="DH8" s="567"/>
      <c r="DI8" s="568"/>
      <c r="DJ8" s="566"/>
      <c r="DK8" s="567"/>
      <c r="DL8" s="568"/>
      <c r="DM8" s="572"/>
      <c r="DN8" s="573"/>
      <c r="DO8" s="574"/>
      <c r="DP8" s="572" t="s">
        <v>137</v>
      </c>
      <c r="DQ8" s="573"/>
      <c r="DR8" s="573"/>
      <c r="DS8" s="573"/>
      <c r="DT8" s="573"/>
      <c r="DU8" s="573"/>
      <c r="DV8" s="573"/>
      <c r="DW8" s="573"/>
      <c r="DX8" s="573"/>
      <c r="DY8" s="573"/>
      <c r="DZ8" s="573"/>
      <c r="EA8" s="573"/>
      <c r="EB8" s="573"/>
      <c r="EC8" s="573"/>
      <c r="ED8" s="573"/>
      <c r="EE8" s="573"/>
      <c r="EF8" s="573"/>
      <c r="EG8" s="573"/>
      <c r="EH8" s="573"/>
      <c r="EI8" s="573"/>
      <c r="EJ8" s="573"/>
      <c r="EK8" s="573"/>
      <c r="EL8" s="573"/>
      <c r="EM8" s="573"/>
      <c r="EN8" s="573"/>
      <c r="EO8" s="573"/>
      <c r="EP8" s="573"/>
      <c r="EQ8" s="573"/>
      <c r="ER8" s="573"/>
      <c r="ES8" s="573"/>
      <c r="ET8" s="573"/>
      <c r="EU8" s="573"/>
      <c r="EV8" s="573"/>
      <c r="EW8" s="573"/>
      <c r="EX8" s="573"/>
      <c r="EY8" s="573"/>
      <c r="EZ8" s="573"/>
      <c r="FA8" s="573"/>
      <c r="FB8" s="574"/>
      <c r="FC8" s="572"/>
      <c r="FD8" s="573"/>
      <c r="FE8" s="574"/>
    </row>
    <row r="9" spans="1:165" s="157" customFormat="1" ht="15" customHeight="1">
      <c r="A9" s="578"/>
      <c r="B9" s="578"/>
      <c r="C9" s="572"/>
      <c r="D9" s="573"/>
      <c r="E9" s="574"/>
      <c r="F9" s="572"/>
      <c r="G9" s="573"/>
      <c r="H9" s="574"/>
      <c r="I9" s="383"/>
      <c r="J9" s="383"/>
      <c r="K9" s="383"/>
      <c r="L9" s="569" t="s">
        <v>140</v>
      </c>
      <c r="M9" s="570"/>
      <c r="N9" s="571"/>
      <c r="O9" s="390"/>
      <c r="P9" s="390"/>
      <c r="Q9" s="390"/>
      <c r="R9" s="569" t="s">
        <v>267</v>
      </c>
      <c r="S9" s="570"/>
      <c r="T9" s="571"/>
      <c r="U9" s="569" t="s">
        <v>270</v>
      </c>
      <c r="V9" s="570"/>
      <c r="W9" s="571"/>
      <c r="X9" s="569" t="s">
        <v>268</v>
      </c>
      <c r="Y9" s="570"/>
      <c r="Z9" s="571"/>
      <c r="AA9" s="569" t="s">
        <v>269</v>
      </c>
      <c r="AB9" s="570"/>
      <c r="AC9" s="571"/>
      <c r="AD9" s="569" t="s">
        <v>141</v>
      </c>
      <c r="AE9" s="570"/>
      <c r="AF9" s="571"/>
      <c r="AG9" s="569" t="s">
        <v>142</v>
      </c>
      <c r="AH9" s="570"/>
      <c r="AI9" s="571"/>
      <c r="AJ9" s="569" t="s">
        <v>143</v>
      </c>
      <c r="AK9" s="570"/>
      <c r="AL9" s="571"/>
      <c r="AM9" s="578" t="s">
        <v>144</v>
      </c>
      <c r="AN9" s="578"/>
      <c r="AO9" s="578"/>
      <c r="AP9" s="569" t="s">
        <v>235</v>
      </c>
      <c r="AQ9" s="570"/>
      <c r="AR9" s="571"/>
      <c r="AS9" s="569" t="s">
        <v>145</v>
      </c>
      <c r="AT9" s="570"/>
      <c r="AU9" s="571"/>
      <c r="AV9" s="569" t="s">
        <v>315</v>
      </c>
      <c r="AW9" s="570"/>
      <c r="AX9" s="571"/>
      <c r="AY9" s="569" t="s">
        <v>146</v>
      </c>
      <c r="AZ9" s="570"/>
      <c r="BA9" s="571"/>
      <c r="BB9" s="569" t="s">
        <v>147</v>
      </c>
      <c r="BC9" s="570"/>
      <c r="BD9" s="571"/>
      <c r="BE9" s="569" t="s">
        <v>237</v>
      </c>
      <c r="BF9" s="570"/>
      <c r="BG9" s="571"/>
      <c r="BH9" s="569" t="s">
        <v>325</v>
      </c>
      <c r="BI9" s="570"/>
      <c r="BJ9" s="571"/>
      <c r="BK9" s="569" t="s">
        <v>386</v>
      </c>
      <c r="BL9" s="570"/>
      <c r="BM9" s="571"/>
      <c r="BN9" s="569" t="s">
        <v>148</v>
      </c>
      <c r="BO9" s="570"/>
      <c r="BP9" s="571"/>
      <c r="BQ9" s="569" t="s">
        <v>260</v>
      </c>
      <c r="BR9" s="570"/>
      <c r="BS9" s="571"/>
      <c r="BT9" s="569" t="s">
        <v>233</v>
      </c>
      <c r="BU9" s="570"/>
      <c r="BV9" s="571"/>
      <c r="BW9" s="569" t="s">
        <v>149</v>
      </c>
      <c r="BX9" s="570"/>
      <c r="BY9" s="571"/>
      <c r="BZ9" s="569" t="s">
        <v>150</v>
      </c>
      <c r="CA9" s="570"/>
      <c r="CB9" s="571"/>
      <c r="CC9" s="572" t="s">
        <v>151</v>
      </c>
      <c r="CD9" s="573"/>
      <c r="CE9" s="573"/>
      <c r="CF9" s="578"/>
      <c r="CG9" s="578"/>
      <c r="CH9" s="578"/>
      <c r="CI9" s="569" t="s">
        <v>316</v>
      </c>
      <c r="CJ9" s="570"/>
      <c r="CK9" s="571"/>
      <c r="CL9" s="569" t="s">
        <v>317</v>
      </c>
      <c r="CM9" s="570"/>
      <c r="CN9" s="571"/>
      <c r="CO9" s="569" t="s">
        <v>152</v>
      </c>
      <c r="CP9" s="570"/>
      <c r="CQ9" s="571"/>
      <c r="CR9" s="569" t="s">
        <v>153</v>
      </c>
      <c r="CS9" s="570"/>
      <c r="CT9" s="571"/>
      <c r="CU9" s="569" t="s">
        <v>21</v>
      </c>
      <c r="CV9" s="570"/>
      <c r="CW9" s="571"/>
      <c r="CX9" s="569" t="s">
        <v>277</v>
      </c>
      <c r="CY9" s="570"/>
      <c r="CZ9" s="571"/>
      <c r="DA9" s="569" t="s">
        <v>318</v>
      </c>
      <c r="DB9" s="570"/>
      <c r="DC9" s="571"/>
      <c r="DD9" s="572"/>
      <c r="DE9" s="573"/>
      <c r="DF9" s="574"/>
      <c r="DG9" s="569" t="s">
        <v>248</v>
      </c>
      <c r="DH9" s="570"/>
      <c r="DI9" s="571"/>
      <c r="DJ9" s="578" t="s">
        <v>154</v>
      </c>
      <c r="DK9" s="578"/>
      <c r="DL9" s="578"/>
      <c r="DM9" s="572"/>
      <c r="DN9" s="573"/>
      <c r="DO9" s="574"/>
      <c r="DP9" s="598" t="s">
        <v>155</v>
      </c>
      <c r="DQ9" s="599"/>
      <c r="DR9" s="600"/>
      <c r="DS9" s="592" t="s">
        <v>133</v>
      </c>
      <c r="DT9" s="593"/>
      <c r="DU9" s="593"/>
      <c r="DV9" s="593"/>
      <c r="DW9" s="593"/>
      <c r="DX9" s="593"/>
      <c r="DY9" s="593"/>
      <c r="DZ9" s="593"/>
      <c r="EA9" s="593"/>
      <c r="EB9" s="593"/>
      <c r="EC9" s="593"/>
      <c r="ED9" s="594"/>
      <c r="EE9" s="598" t="s">
        <v>156</v>
      </c>
      <c r="EF9" s="599"/>
      <c r="EG9" s="600"/>
      <c r="EH9" s="598" t="s">
        <v>157</v>
      </c>
      <c r="EI9" s="599"/>
      <c r="EJ9" s="600"/>
      <c r="EK9" s="598" t="s">
        <v>158</v>
      </c>
      <c r="EL9" s="599"/>
      <c r="EM9" s="600"/>
      <c r="EN9" s="598" t="s">
        <v>159</v>
      </c>
      <c r="EO9" s="599"/>
      <c r="EP9" s="600"/>
      <c r="EQ9" s="569" t="s">
        <v>271</v>
      </c>
      <c r="ER9" s="570"/>
      <c r="ES9" s="571"/>
      <c r="ET9" s="569" t="s">
        <v>160</v>
      </c>
      <c r="EU9" s="570"/>
      <c r="EV9" s="571"/>
      <c r="EW9" s="569" t="s">
        <v>303</v>
      </c>
      <c r="EX9" s="570"/>
      <c r="EY9" s="571"/>
      <c r="EZ9" s="578" t="s">
        <v>273</v>
      </c>
      <c r="FA9" s="578"/>
      <c r="FB9" s="578"/>
      <c r="FC9" s="572"/>
      <c r="FD9" s="573"/>
      <c r="FE9" s="574"/>
    </row>
    <row r="10" spans="1:165" s="157" customFormat="1" ht="62.25" customHeight="1">
      <c r="A10" s="578"/>
      <c r="B10" s="578"/>
      <c r="C10" s="572"/>
      <c r="D10" s="573"/>
      <c r="E10" s="574"/>
      <c r="F10" s="572"/>
      <c r="G10" s="573"/>
      <c r="H10" s="574"/>
      <c r="I10" s="383"/>
      <c r="J10" s="383"/>
      <c r="K10" s="383"/>
      <c r="L10" s="572"/>
      <c r="M10" s="573"/>
      <c r="N10" s="574"/>
      <c r="O10" s="391"/>
      <c r="P10" s="391"/>
      <c r="Q10" s="391"/>
      <c r="R10" s="572"/>
      <c r="S10" s="573"/>
      <c r="T10" s="574"/>
      <c r="U10" s="572"/>
      <c r="V10" s="573"/>
      <c r="W10" s="574"/>
      <c r="X10" s="572"/>
      <c r="Y10" s="573"/>
      <c r="Z10" s="574"/>
      <c r="AA10" s="572"/>
      <c r="AB10" s="573"/>
      <c r="AC10" s="574"/>
      <c r="AD10" s="572"/>
      <c r="AE10" s="573"/>
      <c r="AF10" s="574"/>
      <c r="AG10" s="572"/>
      <c r="AH10" s="573"/>
      <c r="AI10" s="574"/>
      <c r="AJ10" s="572"/>
      <c r="AK10" s="573"/>
      <c r="AL10" s="574"/>
      <c r="AM10" s="578"/>
      <c r="AN10" s="578"/>
      <c r="AO10" s="578"/>
      <c r="AP10" s="572"/>
      <c r="AQ10" s="573"/>
      <c r="AR10" s="574"/>
      <c r="AS10" s="572"/>
      <c r="AT10" s="573"/>
      <c r="AU10" s="574"/>
      <c r="AV10" s="572"/>
      <c r="AW10" s="573"/>
      <c r="AX10" s="574"/>
      <c r="AY10" s="572"/>
      <c r="AZ10" s="573"/>
      <c r="BA10" s="574"/>
      <c r="BB10" s="572"/>
      <c r="BC10" s="573"/>
      <c r="BD10" s="574"/>
      <c r="BE10" s="572"/>
      <c r="BF10" s="573"/>
      <c r="BG10" s="574"/>
      <c r="BH10" s="572"/>
      <c r="BI10" s="573"/>
      <c r="BJ10" s="574"/>
      <c r="BK10" s="572"/>
      <c r="BL10" s="573"/>
      <c r="BM10" s="574"/>
      <c r="BN10" s="572"/>
      <c r="BO10" s="573"/>
      <c r="BP10" s="574"/>
      <c r="BQ10" s="572"/>
      <c r="BR10" s="573"/>
      <c r="BS10" s="574"/>
      <c r="BT10" s="572"/>
      <c r="BU10" s="573"/>
      <c r="BV10" s="574"/>
      <c r="BW10" s="572"/>
      <c r="BX10" s="573"/>
      <c r="BY10" s="574"/>
      <c r="BZ10" s="572"/>
      <c r="CA10" s="573"/>
      <c r="CB10" s="574"/>
      <c r="CC10" s="572"/>
      <c r="CD10" s="573"/>
      <c r="CE10" s="573"/>
      <c r="CF10" s="578"/>
      <c r="CG10" s="578"/>
      <c r="CH10" s="578"/>
      <c r="CI10" s="572"/>
      <c r="CJ10" s="573"/>
      <c r="CK10" s="574"/>
      <c r="CL10" s="572"/>
      <c r="CM10" s="573"/>
      <c r="CN10" s="574"/>
      <c r="CO10" s="572"/>
      <c r="CP10" s="573"/>
      <c r="CQ10" s="574"/>
      <c r="CR10" s="572"/>
      <c r="CS10" s="573"/>
      <c r="CT10" s="574"/>
      <c r="CU10" s="572"/>
      <c r="CV10" s="573"/>
      <c r="CW10" s="574"/>
      <c r="CX10" s="572"/>
      <c r="CY10" s="573"/>
      <c r="CZ10" s="574"/>
      <c r="DA10" s="572"/>
      <c r="DB10" s="573"/>
      <c r="DC10" s="574"/>
      <c r="DD10" s="572"/>
      <c r="DE10" s="573"/>
      <c r="DF10" s="574"/>
      <c r="DG10" s="572"/>
      <c r="DH10" s="573"/>
      <c r="DI10" s="574"/>
      <c r="DJ10" s="578"/>
      <c r="DK10" s="578"/>
      <c r="DL10" s="578"/>
      <c r="DM10" s="572"/>
      <c r="DN10" s="573"/>
      <c r="DO10" s="574"/>
      <c r="DP10" s="601"/>
      <c r="DQ10" s="602"/>
      <c r="DR10" s="603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601"/>
      <c r="EF10" s="602"/>
      <c r="EG10" s="603"/>
      <c r="EH10" s="601"/>
      <c r="EI10" s="602"/>
      <c r="EJ10" s="603"/>
      <c r="EK10" s="601"/>
      <c r="EL10" s="602"/>
      <c r="EM10" s="603"/>
      <c r="EN10" s="601"/>
      <c r="EO10" s="602"/>
      <c r="EP10" s="603"/>
      <c r="EQ10" s="572"/>
      <c r="ER10" s="573"/>
      <c r="ES10" s="574"/>
      <c r="ET10" s="572"/>
      <c r="EU10" s="573"/>
      <c r="EV10" s="574"/>
      <c r="EW10" s="572"/>
      <c r="EX10" s="573"/>
      <c r="EY10" s="574"/>
      <c r="EZ10" s="578"/>
      <c r="FA10" s="578"/>
      <c r="FB10" s="578"/>
      <c r="FC10" s="572"/>
      <c r="FD10" s="573"/>
      <c r="FE10" s="574"/>
    </row>
    <row r="11" spans="1:165" s="157" customFormat="1" ht="109.5" customHeight="1">
      <c r="A11" s="578"/>
      <c r="B11" s="578"/>
      <c r="C11" s="575"/>
      <c r="D11" s="576"/>
      <c r="E11" s="588"/>
      <c r="F11" s="575"/>
      <c r="G11" s="576"/>
      <c r="H11" s="577"/>
      <c r="I11" s="384"/>
      <c r="J11" s="384"/>
      <c r="K11" s="384"/>
      <c r="L11" s="575"/>
      <c r="M11" s="576"/>
      <c r="N11" s="577"/>
      <c r="O11" s="392"/>
      <c r="P11" s="392"/>
      <c r="Q11" s="392"/>
      <c r="R11" s="575"/>
      <c r="S11" s="576"/>
      <c r="T11" s="577"/>
      <c r="U11" s="575"/>
      <c r="V11" s="576"/>
      <c r="W11" s="577"/>
      <c r="X11" s="575"/>
      <c r="Y11" s="576"/>
      <c r="Z11" s="577"/>
      <c r="AA11" s="575"/>
      <c r="AB11" s="576"/>
      <c r="AC11" s="577"/>
      <c r="AD11" s="575"/>
      <c r="AE11" s="576"/>
      <c r="AF11" s="577"/>
      <c r="AG11" s="575"/>
      <c r="AH11" s="576"/>
      <c r="AI11" s="577"/>
      <c r="AJ11" s="575"/>
      <c r="AK11" s="576"/>
      <c r="AL11" s="577"/>
      <c r="AM11" s="578"/>
      <c r="AN11" s="578"/>
      <c r="AO11" s="578"/>
      <c r="AP11" s="575"/>
      <c r="AQ11" s="576"/>
      <c r="AR11" s="577"/>
      <c r="AS11" s="575"/>
      <c r="AT11" s="576"/>
      <c r="AU11" s="577"/>
      <c r="AV11" s="575"/>
      <c r="AW11" s="576"/>
      <c r="AX11" s="577"/>
      <c r="AY11" s="575"/>
      <c r="AZ11" s="576"/>
      <c r="BA11" s="577"/>
      <c r="BB11" s="575"/>
      <c r="BC11" s="576"/>
      <c r="BD11" s="577"/>
      <c r="BE11" s="575"/>
      <c r="BF11" s="576"/>
      <c r="BG11" s="577"/>
      <c r="BH11" s="575"/>
      <c r="BI11" s="576"/>
      <c r="BJ11" s="577"/>
      <c r="BK11" s="575"/>
      <c r="BL11" s="576"/>
      <c r="BM11" s="577"/>
      <c r="BN11" s="575"/>
      <c r="BO11" s="576"/>
      <c r="BP11" s="577"/>
      <c r="BQ11" s="575"/>
      <c r="BR11" s="576"/>
      <c r="BS11" s="577"/>
      <c r="BT11" s="575"/>
      <c r="BU11" s="576"/>
      <c r="BV11" s="577"/>
      <c r="BW11" s="575"/>
      <c r="BX11" s="576"/>
      <c r="BY11" s="577"/>
      <c r="BZ11" s="575"/>
      <c r="CA11" s="576"/>
      <c r="CB11" s="577"/>
      <c r="CC11" s="575"/>
      <c r="CD11" s="576"/>
      <c r="CE11" s="576"/>
      <c r="CF11" s="578"/>
      <c r="CG11" s="578"/>
      <c r="CH11" s="578"/>
      <c r="CI11" s="575"/>
      <c r="CJ11" s="576"/>
      <c r="CK11" s="577"/>
      <c r="CL11" s="575"/>
      <c r="CM11" s="576"/>
      <c r="CN11" s="577"/>
      <c r="CO11" s="575"/>
      <c r="CP11" s="576"/>
      <c r="CQ11" s="577"/>
      <c r="CR11" s="575"/>
      <c r="CS11" s="576"/>
      <c r="CT11" s="577"/>
      <c r="CU11" s="575"/>
      <c r="CV11" s="576"/>
      <c r="CW11" s="577"/>
      <c r="CX11" s="575"/>
      <c r="CY11" s="576"/>
      <c r="CZ11" s="577"/>
      <c r="DA11" s="575"/>
      <c r="DB11" s="576"/>
      <c r="DC11" s="577"/>
      <c r="DD11" s="575"/>
      <c r="DE11" s="576"/>
      <c r="DF11" s="577"/>
      <c r="DG11" s="575"/>
      <c r="DH11" s="576"/>
      <c r="DI11" s="577"/>
      <c r="DJ11" s="578"/>
      <c r="DK11" s="578"/>
      <c r="DL11" s="578"/>
      <c r="DM11" s="575"/>
      <c r="DN11" s="576"/>
      <c r="DO11" s="577"/>
      <c r="DP11" s="595"/>
      <c r="DQ11" s="596"/>
      <c r="DR11" s="597"/>
      <c r="DS11" s="595" t="s">
        <v>161</v>
      </c>
      <c r="DT11" s="596"/>
      <c r="DU11" s="597"/>
      <c r="DV11" s="592" t="s">
        <v>162</v>
      </c>
      <c r="DW11" s="593"/>
      <c r="DX11" s="594"/>
      <c r="DY11" s="595" t="s">
        <v>163</v>
      </c>
      <c r="DZ11" s="596"/>
      <c r="EA11" s="597"/>
      <c r="EB11" s="595" t="s">
        <v>230</v>
      </c>
      <c r="EC11" s="596"/>
      <c r="ED11" s="597"/>
      <c r="EE11" s="595"/>
      <c r="EF11" s="596"/>
      <c r="EG11" s="597"/>
      <c r="EH11" s="595"/>
      <c r="EI11" s="596"/>
      <c r="EJ11" s="597"/>
      <c r="EK11" s="595"/>
      <c r="EL11" s="596"/>
      <c r="EM11" s="597"/>
      <c r="EN11" s="595"/>
      <c r="EO11" s="596"/>
      <c r="EP11" s="597"/>
      <c r="EQ11" s="575"/>
      <c r="ER11" s="576"/>
      <c r="ES11" s="577"/>
      <c r="ET11" s="575"/>
      <c r="EU11" s="576"/>
      <c r="EV11" s="577"/>
      <c r="EW11" s="575"/>
      <c r="EX11" s="576"/>
      <c r="EY11" s="577"/>
      <c r="EZ11" s="578"/>
      <c r="FA11" s="578"/>
      <c r="FB11" s="578"/>
      <c r="FC11" s="575"/>
      <c r="FD11" s="576"/>
      <c r="FE11" s="577"/>
      <c r="FG11" s="158"/>
      <c r="FH11" s="158"/>
      <c r="FI11" s="158"/>
    </row>
    <row r="12" spans="1:165" s="157" customFormat="1" ht="42.75" customHeight="1">
      <c r="A12" s="578"/>
      <c r="B12" s="578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393"/>
      <c r="P13" s="393"/>
      <c r="Q13" s="393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278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60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59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66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396">
        <f t="shared" ref="FC14:FC29" si="14">SUM(C14-DM14)</f>
        <v>-761.5639599999995</v>
      </c>
      <c r="FD14" s="396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279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61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67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396">
        <f t="shared" si="14"/>
        <v>-1794.7397900000069</v>
      </c>
      <c r="FD15" s="396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280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60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67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396">
        <f t="shared" si="14"/>
        <v>-1106.9668699999966</v>
      </c>
      <c r="FD16" s="396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281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61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67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396">
        <f t="shared" si="14"/>
        <v>-2080.3982800000013</v>
      </c>
      <c r="FD17" s="396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282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60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68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397">
        <f t="shared" si="14"/>
        <v>-2305.2303199999951</v>
      </c>
      <c r="FD18" s="397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283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61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67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397">
        <f t="shared" si="14"/>
        <v>-753.31070999999793</v>
      </c>
      <c r="FD19" s="398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284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60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67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396">
        <f t="shared" si="14"/>
        <v>-310.18125999999938</v>
      </c>
      <c r="FD20" s="396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285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61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67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396">
        <f t="shared" si="14"/>
        <v>-659.32935999999609</v>
      </c>
      <c r="FD21" s="396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286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61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68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397">
        <f t="shared" si="14"/>
        <v>-530.02748000000065</v>
      </c>
      <c r="FD22" s="397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287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61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67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396">
        <f t="shared" si="14"/>
        <v>-62.656279999999242</v>
      </c>
      <c r="FD23" s="396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288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61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67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398">
        <f t="shared" si="14"/>
        <v>-328.18882000000121</v>
      </c>
      <c r="FD24" s="398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289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61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68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397">
        <f t="shared" si="14"/>
        <v>-327.20116000000235</v>
      </c>
      <c r="FD25" s="397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290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61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67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398">
        <f t="shared" si="14"/>
        <v>-384.86571000000004</v>
      </c>
      <c r="FD26" s="398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291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61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67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396">
        <f t="shared" si="14"/>
        <v>-1002.1408400000018</v>
      </c>
      <c r="FD27" s="396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292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61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67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396">
        <f t="shared" si="14"/>
        <v>-942.68691000000035</v>
      </c>
      <c r="FD28" s="396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293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61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66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396">
        <f t="shared" si="14"/>
        <v>-378.59134999999696</v>
      </c>
      <c r="FD29" s="396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62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66"/>
      <c r="CN30" s="366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396"/>
      <c r="FD30" s="396"/>
      <c r="FE30" s="291"/>
      <c r="FG30" s="160"/>
      <c r="FI30" s="160"/>
    </row>
    <row r="31" spans="1:176" s="163" customFormat="1" ht="18.75">
      <c r="A31" s="590" t="s">
        <v>168</v>
      </c>
      <c r="B31" s="591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63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74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69">
        <f>SUM(CM14:CM29)</f>
        <v>0</v>
      </c>
      <c r="CN31" s="369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2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3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5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8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9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1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2"/>
    </customSheetView>
  </customSheetViews>
  <mergeCells count="69">
    <mergeCell ref="CU9:CW11"/>
    <mergeCell ref="DA9:DC11"/>
    <mergeCell ref="DJ9:DL11"/>
    <mergeCell ref="EH9:EJ11"/>
    <mergeCell ref="DS11:DU11"/>
    <mergeCell ref="EB11:ED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96"/>
  <sheetViews>
    <sheetView tabSelected="1" view="pageBreakPreview" topLeftCell="A10" zoomScale="62" zoomScaleSheetLayoutView="62" workbookViewId="0">
      <selection activeCell="B31" sqref="B31"/>
    </sheetView>
  </sheetViews>
  <sheetFormatPr defaultRowHeight="26.25"/>
  <cols>
    <col min="1" max="1" width="21" style="549" customWidth="1"/>
    <col min="2" max="2" width="101" style="494" customWidth="1"/>
    <col min="3" max="3" width="31.42578125" style="497" customWidth="1"/>
    <col min="4" max="4" width="23.7109375" style="497" customWidth="1"/>
    <col min="5" max="5" width="20.42578125" style="497" customWidth="1"/>
    <col min="6" max="6" width="27.5703125" style="497" customWidth="1"/>
    <col min="7" max="7" width="23.42578125" style="497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5.5">
      <c r="A1" s="530" t="s">
        <v>437</v>
      </c>
      <c r="B1" s="404"/>
      <c r="C1" s="404"/>
      <c r="D1" s="404"/>
      <c r="E1" s="404"/>
      <c r="F1" s="404"/>
      <c r="G1" s="404"/>
    </row>
    <row r="2" spans="1:7" thickBot="1">
      <c r="A2" s="531" t="s">
        <v>554</v>
      </c>
      <c r="B2" s="404"/>
      <c r="C2" s="404"/>
      <c r="D2" s="404"/>
      <c r="E2" s="404"/>
      <c r="F2" s="404"/>
      <c r="G2" s="404"/>
    </row>
    <row r="3" spans="1:7" thickBot="1">
      <c r="A3" s="532"/>
      <c r="B3" s="405"/>
      <c r="C3" s="406" t="s">
        <v>549</v>
      </c>
      <c r="D3" s="407"/>
      <c r="E3" s="408"/>
      <c r="F3" s="409" t="s">
        <v>550</v>
      </c>
      <c r="G3" s="410"/>
    </row>
    <row r="4" spans="1:7" s="403" customFormat="1" ht="71.25" customHeight="1">
      <c r="A4" s="533" t="s">
        <v>438</v>
      </c>
      <c r="B4" s="411" t="s">
        <v>505</v>
      </c>
      <c r="C4" s="412" t="s">
        <v>443</v>
      </c>
      <c r="D4" s="413" t="s">
        <v>555</v>
      </c>
      <c r="E4" s="414" t="s">
        <v>305</v>
      </c>
      <c r="F4" s="412" t="s">
        <v>556</v>
      </c>
      <c r="G4" s="414" t="s">
        <v>445</v>
      </c>
    </row>
    <row r="5" spans="1:7" s="6" customFormat="1">
      <c r="A5" s="534"/>
      <c r="B5" s="415" t="s">
        <v>4</v>
      </c>
      <c r="C5" s="416">
        <f>C6+C13+C18+C26+C28+C32+C8</f>
        <v>411895.424</v>
      </c>
      <c r="D5" s="416">
        <f>D6+D13+D18+D26+D28+D32+D8</f>
        <v>88254.863689999998</v>
      </c>
      <c r="E5" s="418">
        <f t="shared" ref="E5:E14" si="0">SUM(D5/C5*100)</f>
        <v>21.426522012053233</v>
      </c>
      <c r="F5" s="417">
        <f>F6+F13+F18+F26+F28+F32+F8</f>
        <v>102501.73767999999</v>
      </c>
      <c r="G5" s="418">
        <f>SUM(D5/F5*100)</f>
        <v>86.100846373475846</v>
      </c>
    </row>
    <row r="6" spans="1:7" s="6" customFormat="1">
      <c r="A6" s="534">
        <v>1010000</v>
      </c>
      <c r="B6" s="415" t="s">
        <v>5</v>
      </c>
      <c r="C6" s="416">
        <f>C7</f>
        <v>299265.09999999998</v>
      </c>
      <c r="D6" s="417">
        <f>D7</f>
        <v>75160.382930000007</v>
      </c>
      <c r="E6" s="418">
        <f t="shared" si="0"/>
        <v>25.114984316580859</v>
      </c>
      <c r="F6" s="417">
        <f>F7</f>
        <v>62879.744559999999</v>
      </c>
      <c r="G6" s="418">
        <f t="shared" ref="G6:G71" si="1">SUM(D6/F6*100)</f>
        <v>119.53035664494756</v>
      </c>
    </row>
    <row r="7" spans="1:7">
      <c r="A7" s="535">
        <v>1010200001</v>
      </c>
      <c r="B7" s="419" t="s">
        <v>216</v>
      </c>
      <c r="C7" s="420">
        <v>299265.09999999998</v>
      </c>
      <c r="D7" s="421">
        <v>75160.382930000007</v>
      </c>
      <c r="E7" s="418">
        <f t="shared" si="0"/>
        <v>25.114984316580859</v>
      </c>
      <c r="F7" s="421">
        <v>62879.744559999999</v>
      </c>
      <c r="G7" s="418">
        <f t="shared" si="1"/>
        <v>119.53035664494756</v>
      </c>
    </row>
    <row r="8" spans="1:7" ht="51">
      <c r="A8" s="534">
        <v>1030000</v>
      </c>
      <c r="B8" s="422" t="s">
        <v>255</v>
      </c>
      <c r="C8" s="416">
        <f>C9+C11+C10</f>
        <v>25111.324000000001</v>
      </c>
      <c r="D8" s="417">
        <f>D9+D11+D10+D12</f>
        <v>7507.4776300000012</v>
      </c>
      <c r="E8" s="418">
        <f t="shared" si="0"/>
        <v>29.896781348526268</v>
      </c>
      <c r="F8" s="417">
        <f>F9+F11+F10+F12</f>
        <v>7459.8474699999997</v>
      </c>
      <c r="G8" s="418">
        <f t="shared" si="1"/>
        <v>100.63848704938738</v>
      </c>
    </row>
    <row r="9" spans="1:7">
      <c r="A9" s="535">
        <v>1030223001</v>
      </c>
      <c r="B9" s="419" t="s">
        <v>257</v>
      </c>
      <c r="C9" s="420">
        <v>12337.169</v>
      </c>
      <c r="D9" s="421">
        <v>3766.9609300000002</v>
      </c>
      <c r="E9" s="418">
        <f t="shared" si="0"/>
        <v>30.533430562554507</v>
      </c>
      <c r="F9" s="421">
        <v>3663.1382400000002</v>
      </c>
      <c r="G9" s="418">
        <f t="shared" si="1"/>
        <v>102.83425530782043</v>
      </c>
    </row>
    <row r="10" spans="1:7">
      <c r="A10" s="535">
        <v>1030224001</v>
      </c>
      <c r="B10" s="419" t="s">
        <v>263</v>
      </c>
      <c r="C10" s="420">
        <v>64.182000000000002</v>
      </c>
      <c r="D10" s="421">
        <v>20.892589999999998</v>
      </c>
      <c r="E10" s="418">
        <f t="shared" si="0"/>
        <v>32.552101835405558</v>
      </c>
      <c r="F10" s="421">
        <v>21.166699999999999</v>
      </c>
      <c r="G10" s="418">
        <f t="shared" si="1"/>
        <v>98.704994165363516</v>
      </c>
    </row>
    <row r="11" spans="1:7">
      <c r="A11" s="535">
        <v>1030225001</v>
      </c>
      <c r="B11" s="419" t="s">
        <v>256</v>
      </c>
      <c r="C11" s="420">
        <v>12709.973</v>
      </c>
      <c r="D11" s="421">
        <v>4107.7798300000004</v>
      </c>
      <c r="E11" s="418">
        <f t="shared" si="0"/>
        <v>32.319343479329191</v>
      </c>
      <c r="F11" s="421">
        <v>4076.7606799999999</v>
      </c>
      <c r="G11" s="418">
        <f t="shared" si="1"/>
        <v>100.76087738365844</v>
      </c>
    </row>
    <row r="12" spans="1:7">
      <c r="A12" s="535">
        <v>1030226001</v>
      </c>
      <c r="B12" s="419" t="s">
        <v>265</v>
      </c>
      <c r="C12" s="420"/>
      <c r="D12" s="421">
        <v>-388.15571999999997</v>
      </c>
      <c r="E12" s="418" t="e">
        <f t="shared" si="0"/>
        <v>#DIV/0!</v>
      </c>
      <c r="F12" s="421">
        <v>-301.21814999999998</v>
      </c>
      <c r="G12" s="418">
        <f t="shared" si="1"/>
        <v>128.86199586578698</v>
      </c>
    </row>
    <row r="13" spans="1:7" s="6" customFormat="1">
      <c r="A13" s="534">
        <v>1050000</v>
      </c>
      <c r="B13" s="415" t="s">
        <v>6</v>
      </c>
      <c r="C13" s="416">
        <f>SUM(C14:C17)</f>
        <v>47550</v>
      </c>
      <c r="D13" s="417">
        <f>SUM(D14:D17)</f>
        <v>-1496.6442699999986</v>
      </c>
      <c r="E13" s="418">
        <f t="shared" si="0"/>
        <v>-3.1475168664563591</v>
      </c>
      <c r="F13" s="417">
        <f>SUM(F14:F17)</f>
        <v>25491.373059999998</v>
      </c>
      <c r="G13" s="418">
        <f t="shared" si="1"/>
        <v>-5.871179502482236</v>
      </c>
    </row>
    <row r="14" spans="1:7" s="6" customFormat="1">
      <c r="A14" s="535">
        <v>1050100000</v>
      </c>
      <c r="B14" s="423" t="s">
        <v>388</v>
      </c>
      <c r="C14" s="420">
        <v>38866</v>
      </c>
      <c r="D14" s="424">
        <v>13891.23964</v>
      </c>
      <c r="E14" s="418">
        <f t="shared" si="0"/>
        <v>35.741366850203264</v>
      </c>
      <c r="F14" s="424">
        <v>19606.516869999999</v>
      </c>
      <c r="G14" s="418">
        <f t="shared" si="1"/>
        <v>70.850114439526152</v>
      </c>
    </row>
    <row r="15" spans="1:7">
      <c r="A15" s="535">
        <v>1050200000</v>
      </c>
      <c r="B15" s="423" t="s">
        <v>224</v>
      </c>
      <c r="C15" s="425">
        <v>0</v>
      </c>
      <c r="D15" s="421"/>
      <c r="E15" s="418"/>
      <c r="F15" s="421"/>
      <c r="G15" s="418"/>
    </row>
    <row r="16" spans="1:7" ht="23.25" customHeight="1">
      <c r="A16" s="535">
        <v>1050300000</v>
      </c>
      <c r="B16" s="423" t="s">
        <v>217</v>
      </c>
      <c r="C16" s="425">
        <v>4826</v>
      </c>
      <c r="D16" s="421">
        <v>-16412.962329999998</v>
      </c>
      <c r="E16" s="418">
        <f t="shared" ref="E16:E43" si="2">SUM(D16/C16*100)</f>
        <v>-340.09453646912556</v>
      </c>
      <c r="F16" s="421">
        <v>2884.4221400000001</v>
      </c>
      <c r="G16" s="418">
        <f t="shared" si="1"/>
        <v>-569.02081364553658</v>
      </c>
    </row>
    <row r="17" spans="1:7" ht="52.5">
      <c r="A17" s="535">
        <v>1050400002</v>
      </c>
      <c r="B17" s="419" t="s">
        <v>245</v>
      </c>
      <c r="C17" s="425">
        <v>3858</v>
      </c>
      <c r="D17" s="421">
        <v>1025.0784200000001</v>
      </c>
      <c r="E17" s="418">
        <f t="shared" si="2"/>
        <v>26.570202695697255</v>
      </c>
      <c r="F17" s="421">
        <v>3000.4340499999998</v>
      </c>
      <c r="G17" s="418">
        <f t="shared" si="1"/>
        <v>34.164337656413416</v>
      </c>
    </row>
    <row r="18" spans="1:7" s="6" customFormat="1" ht="24" customHeight="1">
      <c r="A18" s="534">
        <v>1060000</v>
      </c>
      <c r="B18" s="415" t="s">
        <v>125</v>
      </c>
      <c r="C18" s="416">
        <f>SUM(C20+C23+C19)</f>
        <v>31406</v>
      </c>
      <c r="D18" s="416">
        <f>SUM(D20+D23+D19)</f>
        <v>4179.7492200000006</v>
      </c>
      <c r="E18" s="418">
        <f t="shared" si="2"/>
        <v>13.308760173215312</v>
      </c>
      <c r="F18" s="416">
        <f>SUM(F20+F23+F19)</f>
        <v>4378.3056800000004</v>
      </c>
      <c r="G18" s="418">
        <f t="shared" si="1"/>
        <v>95.464993207144005</v>
      </c>
    </row>
    <row r="19" spans="1:7" s="6" customFormat="1" ht="18" customHeight="1">
      <c r="A19" s="535">
        <v>1060100000</v>
      </c>
      <c r="B19" s="423" t="s">
        <v>8</v>
      </c>
      <c r="C19" s="420">
        <v>10428</v>
      </c>
      <c r="D19" s="421">
        <v>525.18668000000002</v>
      </c>
      <c r="E19" s="418">
        <f t="shared" si="2"/>
        <v>5.036312619869582</v>
      </c>
      <c r="F19" s="421">
        <v>626.21227999999996</v>
      </c>
      <c r="G19" s="418">
        <f t="shared" si="1"/>
        <v>83.86719596108847</v>
      </c>
    </row>
    <row r="20" spans="1:7" s="6" customFormat="1" ht="21.75" customHeight="1">
      <c r="A20" s="535">
        <v>1060400000</v>
      </c>
      <c r="B20" s="415" t="s">
        <v>459</v>
      </c>
      <c r="C20" s="420">
        <f>SUM(C22+C21)</f>
        <v>3365</v>
      </c>
      <c r="D20" s="420">
        <f>SUM(D22+D21)</f>
        <v>124.60386</v>
      </c>
      <c r="E20" s="418">
        <f t="shared" si="2"/>
        <v>3.7029378900445762</v>
      </c>
      <c r="F20" s="420">
        <f>SUM(F22+F21)</f>
        <v>320.55414000000002</v>
      </c>
      <c r="G20" s="418">
        <f t="shared" si="1"/>
        <v>38.871393144384278</v>
      </c>
    </row>
    <row r="21" spans="1:7" s="6" customFormat="1" ht="21.75" customHeight="1">
      <c r="A21" s="535"/>
      <c r="B21" s="426" t="s">
        <v>457</v>
      </c>
      <c r="C21" s="420">
        <v>400</v>
      </c>
      <c r="D21" s="421">
        <v>108.66758</v>
      </c>
      <c r="E21" s="418">
        <f t="shared" si="2"/>
        <v>27.166895000000004</v>
      </c>
      <c r="F21" s="421">
        <v>103.6452</v>
      </c>
      <c r="G21" s="418">
        <f t="shared" si="1"/>
        <v>104.84574297700232</v>
      </c>
    </row>
    <row r="22" spans="1:7" s="6" customFormat="1" ht="21.75" customHeight="1">
      <c r="A22" s="535"/>
      <c r="B22" s="426" t="s">
        <v>458</v>
      </c>
      <c r="C22" s="420">
        <v>2965</v>
      </c>
      <c r="D22" s="421">
        <v>15.93628</v>
      </c>
      <c r="E22" s="418">
        <f t="shared" si="2"/>
        <v>0.53747993254637438</v>
      </c>
      <c r="F22" s="421">
        <v>216.90894</v>
      </c>
      <c r="G22" s="418">
        <f t="shared" si="1"/>
        <v>7.3469908616952351</v>
      </c>
    </row>
    <row r="23" spans="1:7" ht="31.5" customHeight="1">
      <c r="A23" s="535">
        <v>1060600000</v>
      </c>
      <c r="B23" s="415" t="s">
        <v>447</v>
      </c>
      <c r="C23" s="416">
        <f>SUM(C24:C25)</f>
        <v>17613</v>
      </c>
      <c r="D23" s="416">
        <f>SUM(D24:D25)</f>
        <v>3529.9586800000002</v>
      </c>
      <c r="E23" s="418">
        <f t="shared" si="2"/>
        <v>20.041779821722592</v>
      </c>
      <c r="F23" s="416">
        <f>SUM(F24:F25)</f>
        <v>3431.53926</v>
      </c>
      <c r="G23" s="418">
        <f t="shared" si="1"/>
        <v>102.86808375317847</v>
      </c>
    </row>
    <row r="24" spans="1:7" ht="31.5" customHeight="1">
      <c r="A24" s="535"/>
      <c r="B24" s="426" t="s">
        <v>446</v>
      </c>
      <c r="C24" s="420">
        <v>5559</v>
      </c>
      <c r="D24" s="421">
        <v>2655.1747700000001</v>
      </c>
      <c r="E24" s="418">
        <f t="shared" si="2"/>
        <v>47.763532469868679</v>
      </c>
      <c r="F24" s="421">
        <v>2756.4507100000001</v>
      </c>
      <c r="G24" s="418">
        <f t="shared" si="1"/>
        <v>96.325857029382547</v>
      </c>
    </row>
    <row r="25" spans="1:7" ht="31.5" customHeight="1">
      <c r="A25" s="535"/>
      <c r="B25" s="426" t="s">
        <v>460</v>
      </c>
      <c r="C25" s="420">
        <v>12054</v>
      </c>
      <c r="D25" s="421">
        <v>874.78390999999999</v>
      </c>
      <c r="E25" s="418">
        <f t="shared" si="2"/>
        <v>7.2572084785133564</v>
      </c>
      <c r="F25" s="421">
        <v>675.08855000000005</v>
      </c>
      <c r="G25" s="418">
        <f t="shared" si="1"/>
        <v>129.58061723902736</v>
      </c>
    </row>
    <row r="26" spans="1:7" s="6" customFormat="1" ht="42" customHeight="1">
      <c r="A26" s="534">
        <v>1070000</v>
      </c>
      <c r="B26" s="422" t="s">
        <v>9</v>
      </c>
      <c r="C26" s="416">
        <f>SUM(C27)</f>
        <v>505</v>
      </c>
      <c r="D26" s="417">
        <f>SUM(D27)</f>
        <v>90.463999999999999</v>
      </c>
      <c r="E26" s="418">
        <f t="shared" si="2"/>
        <v>17.913663366336632</v>
      </c>
      <c r="F26" s="417">
        <f>SUM(F27)</f>
        <v>56.692680000000003</v>
      </c>
      <c r="G26" s="418">
        <f t="shared" si="1"/>
        <v>159.56910133724494</v>
      </c>
    </row>
    <row r="27" spans="1:7" ht="44.25" customHeight="1">
      <c r="A27" s="535">
        <v>1070102001</v>
      </c>
      <c r="B27" s="419" t="s">
        <v>225</v>
      </c>
      <c r="C27" s="420">
        <v>505</v>
      </c>
      <c r="D27" s="421">
        <v>90.463999999999999</v>
      </c>
      <c r="E27" s="418">
        <f t="shared" si="2"/>
        <v>17.913663366336632</v>
      </c>
      <c r="F27" s="421">
        <v>56.692680000000003</v>
      </c>
      <c r="G27" s="418">
        <f t="shared" si="1"/>
        <v>159.56910133724494</v>
      </c>
    </row>
    <row r="28" spans="1:7" s="6" customFormat="1">
      <c r="A28" s="534">
        <v>1080000</v>
      </c>
      <c r="B28" s="415" t="s">
        <v>10</v>
      </c>
      <c r="C28" s="416">
        <f>C29+C30+C31</f>
        <v>8058</v>
      </c>
      <c r="D28" s="417">
        <f>D29+D30+D31</f>
        <v>2813.4341800000002</v>
      </c>
      <c r="E28" s="418">
        <f t="shared" si="2"/>
        <v>34.914794986348973</v>
      </c>
      <c r="F28" s="417">
        <f>F29+F30+F31</f>
        <v>2235.77423</v>
      </c>
      <c r="G28" s="418">
        <f t="shared" si="1"/>
        <v>125.83713249078824</v>
      </c>
    </row>
    <row r="29" spans="1:7" ht="27" customHeight="1">
      <c r="A29" s="535">
        <v>1080300001</v>
      </c>
      <c r="B29" s="419" t="s">
        <v>226</v>
      </c>
      <c r="C29" s="420">
        <v>7958</v>
      </c>
      <c r="D29" s="421">
        <v>2797.9541800000002</v>
      </c>
      <c r="E29" s="418">
        <f t="shared" si="2"/>
        <v>35.159012063332497</v>
      </c>
      <c r="F29" s="421">
        <v>2213.3742299999999</v>
      </c>
      <c r="G29" s="418">
        <f t="shared" si="1"/>
        <v>126.41125671730624</v>
      </c>
    </row>
    <row r="30" spans="1:7" ht="41.25" customHeight="1">
      <c r="A30" s="535">
        <v>1080400001</v>
      </c>
      <c r="B30" s="558" t="s">
        <v>215</v>
      </c>
      <c r="C30" s="420">
        <v>100</v>
      </c>
      <c r="D30" s="421">
        <v>15.48</v>
      </c>
      <c r="E30" s="418">
        <f t="shared" si="2"/>
        <v>15.479999999999999</v>
      </c>
      <c r="F30" s="421">
        <v>22.4</v>
      </c>
      <c r="G30" s="418">
        <f t="shared" si="1"/>
        <v>69.107142857142861</v>
      </c>
    </row>
    <row r="31" spans="1:7" ht="74.25" customHeight="1">
      <c r="A31" s="535">
        <v>1080700001</v>
      </c>
      <c r="B31" s="419" t="s">
        <v>442</v>
      </c>
      <c r="C31" s="420">
        <v>0</v>
      </c>
      <c r="D31" s="421"/>
      <c r="E31" s="418"/>
      <c r="F31" s="421"/>
      <c r="G31" s="418"/>
    </row>
    <row r="32" spans="1:7" s="15" customFormat="1" ht="51">
      <c r="A32" s="534">
        <v>109000000</v>
      </c>
      <c r="B32" s="422" t="s">
        <v>218</v>
      </c>
      <c r="C32" s="416">
        <f>C33+C34+C35+C36</f>
        <v>0</v>
      </c>
      <c r="D32" s="417">
        <f>D33+D34+D35+D36</f>
        <v>0</v>
      </c>
      <c r="E32" s="418"/>
      <c r="F32" s="417">
        <f>F33+F34+F35+F36</f>
        <v>0</v>
      </c>
      <c r="G32" s="418"/>
    </row>
    <row r="33" spans="1:7" s="15" customFormat="1" ht="21" customHeight="1">
      <c r="A33" s="535">
        <v>1090100000</v>
      </c>
      <c r="B33" s="419" t="s">
        <v>114</v>
      </c>
      <c r="C33" s="420">
        <v>0</v>
      </c>
      <c r="D33" s="421">
        <v>0</v>
      </c>
      <c r="E33" s="418"/>
      <c r="F33" s="421">
        <v>0</v>
      </c>
      <c r="G33" s="418"/>
    </row>
    <row r="34" spans="1:7" s="15" customFormat="1" ht="21" customHeight="1">
      <c r="A34" s="535">
        <v>1090400000</v>
      </c>
      <c r="B34" s="419" t="s">
        <v>220</v>
      </c>
      <c r="C34" s="420">
        <v>0</v>
      </c>
      <c r="D34" s="421">
        <v>0</v>
      </c>
      <c r="E34" s="418"/>
      <c r="F34" s="421">
        <v>0</v>
      </c>
      <c r="G34" s="418"/>
    </row>
    <row r="35" spans="1:7" s="15" customFormat="1" ht="44.25" customHeight="1">
      <c r="A35" s="535">
        <v>1090700000</v>
      </c>
      <c r="B35" s="419" t="s">
        <v>426</v>
      </c>
      <c r="C35" s="420">
        <v>0</v>
      </c>
      <c r="D35" s="421"/>
      <c r="E35" s="418"/>
      <c r="F35" s="421"/>
      <c r="G35" s="418"/>
    </row>
    <row r="36" spans="1:7" s="15" customFormat="1" ht="22.5" customHeight="1">
      <c r="A36" s="535">
        <v>1090700000</v>
      </c>
      <c r="B36" s="419" t="s">
        <v>117</v>
      </c>
      <c r="C36" s="420">
        <v>0</v>
      </c>
      <c r="D36" s="421">
        <v>0</v>
      </c>
      <c r="E36" s="418" t="e">
        <f t="shared" si="2"/>
        <v>#DIV/0!</v>
      </c>
      <c r="F36" s="421">
        <v>0</v>
      </c>
      <c r="G36" s="418" t="e">
        <f t="shared" si="1"/>
        <v>#DIV/0!</v>
      </c>
    </row>
    <row r="37" spans="1:7" s="6" customFormat="1" ht="33.75" customHeight="1">
      <c r="A37" s="534"/>
      <c r="B37" s="415" t="s">
        <v>12</v>
      </c>
      <c r="C37" s="416">
        <f>C38+C48+C50+C53+C58+C60+C66</f>
        <v>59455.936260000002</v>
      </c>
      <c r="D37" s="417">
        <f>D38+D48+D50+D53+D58+D60+D66</f>
        <v>42062.212119999997</v>
      </c>
      <c r="E37" s="418">
        <f t="shared" si="2"/>
        <v>70.745185032597107</v>
      </c>
      <c r="F37" s="417">
        <f>F38+F48+F50+F53+F60+F66</f>
        <v>36040.539169999996</v>
      </c>
      <c r="G37" s="418">
        <f t="shared" si="1"/>
        <v>116.70805456487847</v>
      </c>
    </row>
    <row r="38" spans="1:7" s="6" customFormat="1" ht="42.75" customHeight="1">
      <c r="A38" s="534">
        <v>1110000</v>
      </c>
      <c r="B38" s="422" t="s">
        <v>118</v>
      </c>
      <c r="C38" s="416">
        <f>SUM(C39:C47)</f>
        <v>13340</v>
      </c>
      <c r="D38" s="416">
        <f>SUM(D39:D47)</f>
        <v>8596.9210600000006</v>
      </c>
      <c r="E38" s="418">
        <f t="shared" si="2"/>
        <v>64.444685607196405</v>
      </c>
      <c r="F38" s="416">
        <f>SUM(F39:F47)</f>
        <v>5252.9451600000002</v>
      </c>
      <c r="G38" s="418">
        <f t="shared" si="1"/>
        <v>163.65906740210477</v>
      </c>
    </row>
    <row r="39" spans="1:7" s="6" customFormat="1" ht="34.5" customHeight="1">
      <c r="A39" s="535">
        <v>1110100000</v>
      </c>
      <c r="B39" s="419" t="s">
        <v>294</v>
      </c>
      <c r="C39" s="420">
        <v>300</v>
      </c>
      <c r="D39" s="424"/>
      <c r="E39" s="418"/>
      <c r="F39" s="424">
        <v>358.93099999999998</v>
      </c>
      <c r="G39" s="418"/>
    </row>
    <row r="40" spans="1:7" ht="21" customHeight="1">
      <c r="A40" s="535">
        <v>1110305005</v>
      </c>
      <c r="B40" s="423" t="s">
        <v>227</v>
      </c>
      <c r="C40" s="420">
        <v>0</v>
      </c>
      <c r="D40" s="421"/>
      <c r="E40" s="418"/>
      <c r="F40" s="421"/>
      <c r="G40" s="418"/>
    </row>
    <row r="41" spans="1:7">
      <c r="A41" s="536">
        <v>1110501000</v>
      </c>
      <c r="B41" s="427" t="s">
        <v>213</v>
      </c>
      <c r="C41" s="425">
        <v>9200</v>
      </c>
      <c r="D41" s="421">
        <v>4294.8939399999999</v>
      </c>
      <c r="E41" s="418">
        <f t="shared" si="2"/>
        <v>46.683629782608691</v>
      </c>
      <c r="F41" s="421">
        <v>3277.1860000000001</v>
      </c>
      <c r="G41" s="418">
        <f t="shared" si="1"/>
        <v>131.05432343480047</v>
      </c>
    </row>
    <row r="42" spans="1:7" ht="44.25" customHeight="1">
      <c r="A42" s="536">
        <v>1110502000</v>
      </c>
      <c r="B42" s="428" t="s">
        <v>430</v>
      </c>
      <c r="C42" s="425">
        <v>1800</v>
      </c>
      <c r="D42" s="421">
        <v>533.37415999999996</v>
      </c>
      <c r="E42" s="418">
        <f t="shared" si="2"/>
        <v>29.631897777777777</v>
      </c>
      <c r="F42" s="421">
        <v>939.99933999999996</v>
      </c>
      <c r="G42" s="418">
        <f t="shared" si="1"/>
        <v>56.741971755001444</v>
      </c>
    </row>
    <row r="43" spans="1:7" ht="25.5" customHeight="1">
      <c r="A43" s="535">
        <v>1110503505</v>
      </c>
      <c r="B43" s="423" t="s">
        <v>212</v>
      </c>
      <c r="C43" s="425">
        <v>700</v>
      </c>
      <c r="D43" s="421">
        <v>144.39724000000001</v>
      </c>
      <c r="E43" s="418">
        <f t="shared" si="2"/>
        <v>20.628177142857144</v>
      </c>
      <c r="F43" s="421">
        <v>261.31889999999999</v>
      </c>
      <c r="G43" s="418">
        <f t="shared" si="1"/>
        <v>55.257097745321914</v>
      </c>
    </row>
    <row r="44" spans="1:7" ht="45.75" customHeight="1">
      <c r="A44" s="535">
        <v>1110530000</v>
      </c>
      <c r="B44" s="419" t="s">
        <v>444</v>
      </c>
      <c r="C44" s="429">
        <v>0</v>
      </c>
      <c r="D44" s="421">
        <v>2625.0648700000002</v>
      </c>
      <c r="E44" s="418"/>
      <c r="F44" s="421">
        <v>1.7500000000000002E-2</v>
      </c>
      <c r="G44" s="418"/>
    </row>
    <row r="45" spans="1:7" s="15" customFormat="1">
      <c r="A45" s="535">
        <v>1110701505</v>
      </c>
      <c r="B45" s="423" t="s">
        <v>228</v>
      </c>
      <c r="C45" s="425">
        <v>10</v>
      </c>
      <c r="D45" s="421">
        <v>427.13099999999997</v>
      </c>
      <c r="E45" s="418"/>
      <c r="F45" s="421">
        <v>0</v>
      </c>
      <c r="G45" s="418"/>
    </row>
    <row r="46" spans="1:7" s="15" customFormat="1">
      <c r="A46" s="535">
        <v>1110903000</v>
      </c>
      <c r="B46" s="423" t="s">
        <v>379</v>
      </c>
      <c r="C46" s="425">
        <v>0</v>
      </c>
      <c r="D46" s="421"/>
      <c r="E46" s="418"/>
      <c r="F46" s="421"/>
      <c r="G46" s="418"/>
    </row>
    <row r="47" spans="1:7" s="15" customFormat="1">
      <c r="A47" s="535">
        <v>1110904414</v>
      </c>
      <c r="B47" s="423" t="s">
        <v>306</v>
      </c>
      <c r="C47" s="425">
        <v>1330</v>
      </c>
      <c r="D47" s="421">
        <v>572.05984999999998</v>
      </c>
      <c r="E47" s="418">
        <f>SUM(D47/C47*100)</f>
        <v>43.012018796992479</v>
      </c>
      <c r="F47" s="421">
        <v>415.49241999999998</v>
      </c>
      <c r="G47" s="418">
        <f t="shared" si="1"/>
        <v>137.68237938010998</v>
      </c>
    </row>
    <row r="48" spans="1:7" s="15" customFormat="1" ht="51">
      <c r="A48" s="534">
        <v>1120000</v>
      </c>
      <c r="B48" s="422" t="s">
        <v>119</v>
      </c>
      <c r="C48" s="430">
        <f>C49</f>
        <v>0</v>
      </c>
      <c r="D48" s="431">
        <f>D49</f>
        <v>0</v>
      </c>
      <c r="E48" s="418" t="e">
        <f>SUM(D48/C48*100)</f>
        <v>#DIV/0!</v>
      </c>
      <c r="F48" s="431">
        <f>F49</f>
        <v>1027.62923</v>
      </c>
      <c r="G48" s="418">
        <f t="shared" si="1"/>
        <v>0</v>
      </c>
    </row>
    <row r="49" spans="1:9" s="15" customFormat="1" ht="52.5">
      <c r="A49" s="535">
        <v>1120100001</v>
      </c>
      <c r="B49" s="419" t="s">
        <v>229</v>
      </c>
      <c r="C49" s="420">
        <v>0</v>
      </c>
      <c r="D49" s="421"/>
      <c r="E49" s="418"/>
      <c r="F49" s="421">
        <v>1027.62923</v>
      </c>
      <c r="G49" s="418">
        <f t="shared" si="1"/>
        <v>0</v>
      </c>
    </row>
    <row r="50" spans="1:9" s="182" customFormat="1" ht="21.75" customHeight="1">
      <c r="A50" s="537">
        <v>1130000</v>
      </c>
      <c r="B50" s="432" t="s">
        <v>120</v>
      </c>
      <c r="C50" s="416">
        <f>C51+C52</f>
        <v>1000</v>
      </c>
      <c r="D50" s="417">
        <f>D51+D52</f>
        <v>348.99247000000003</v>
      </c>
      <c r="E50" s="418">
        <f>SUM(D50/C50*100)</f>
        <v>34.899247000000003</v>
      </c>
      <c r="F50" s="417">
        <f>F51+F52</f>
        <v>2890.5983999999999</v>
      </c>
      <c r="G50" s="418">
        <f t="shared" si="1"/>
        <v>12.073364117270668</v>
      </c>
    </row>
    <row r="51" spans="1:9" s="15" customFormat="1" ht="20.25" customHeight="1">
      <c r="A51" s="535">
        <v>1130100000</v>
      </c>
      <c r="B51" s="419" t="s">
        <v>211</v>
      </c>
      <c r="C51" s="420">
        <v>0</v>
      </c>
      <c r="D51" s="424"/>
      <c r="E51" s="418"/>
      <c r="F51" s="424">
        <v>0</v>
      </c>
      <c r="G51" s="418"/>
    </row>
    <row r="52" spans="1:9" ht="25.5" customHeight="1">
      <c r="A52" s="535">
        <v>1130200000</v>
      </c>
      <c r="B52" s="419" t="s">
        <v>395</v>
      </c>
      <c r="C52" s="420">
        <v>1000</v>
      </c>
      <c r="D52" s="424">
        <v>348.99247000000003</v>
      </c>
      <c r="E52" s="418"/>
      <c r="F52" s="424">
        <v>2890.5983999999999</v>
      </c>
      <c r="G52" s="418"/>
    </row>
    <row r="53" spans="1:9" ht="20.25" customHeight="1">
      <c r="A53" s="538">
        <v>1140000</v>
      </c>
      <c r="B53" s="433" t="s">
        <v>121</v>
      </c>
      <c r="C53" s="416">
        <f>C54+C55+C56</f>
        <v>12500</v>
      </c>
      <c r="D53" s="416">
        <f>D54+D55+D56+D57</f>
        <v>2728.8219199999999</v>
      </c>
      <c r="E53" s="418">
        <f t="shared" ref="E53:E66" si="3">SUM(D53/C53*100)</f>
        <v>21.830575359999997</v>
      </c>
      <c r="F53" s="416">
        <f>SUM(F54:F57)</f>
        <v>12788.403369999998</v>
      </c>
      <c r="G53" s="418">
        <f t="shared" si="1"/>
        <v>21.33825342420365</v>
      </c>
    </row>
    <row r="54" spans="1:9">
      <c r="A54" s="536">
        <v>1140200000</v>
      </c>
      <c r="B54" s="428" t="s">
        <v>209</v>
      </c>
      <c r="C54" s="420">
        <v>2500</v>
      </c>
      <c r="D54" s="421"/>
      <c r="E54" s="418">
        <f t="shared" si="3"/>
        <v>0</v>
      </c>
      <c r="F54" s="421">
        <v>470.00188000000003</v>
      </c>
      <c r="G54" s="418"/>
    </row>
    <row r="55" spans="1:9" ht="50.25" customHeight="1">
      <c r="A55" s="535">
        <v>1140601000</v>
      </c>
      <c r="B55" s="419" t="s">
        <v>509</v>
      </c>
      <c r="C55" s="420">
        <v>6000</v>
      </c>
      <c r="D55" s="421">
        <v>2062.9420399999999</v>
      </c>
      <c r="E55" s="418">
        <f t="shared" si="3"/>
        <v>34.382367333333328</v>
      </c>
      <c r="F55" s="421">
        <v>11378.047769999999</v>
      </c>
      <c r="G55" s="418">
        <f t="shared" si="1"/>
        <v>18.130896281164059</v>
      </c>
    </row>
    <row r="56" spans="1:9" ht="45.75" customHeight="1">
      <c r="A56" s="535">
        <v>1140602000</v>
      </c>
      <c r="B56" s="419" t="s">
        <v>510</v>
      </c>
      <c r="C56" s="420">
        <v>4000</v>
      </c>
      <c r="D56" s="421">
        <v>342.70780000000002</v>
      </c>
      <c r="E56" s="418">
        <f t="shared" si="3"/>
        <v>8.5676950000000005</v>
      </c>
      <c r="F56" s="421">
        <v>940.35371999999995</v>
      </c>
      <c r="G56" s="418">
        <f t="shared" si="1"/>
        <v>36.444562584385807</v>
      </c>
    </row>
    <row r="57" spans="1:9" ht="45" customHeight="1">
      <c r="A57" s="535">
        <v>1140630000</v>
      </c>
      <c r="B57" s="419" t="s">
        <v>551</v>
      </c>
      <c r="C57" s="420"/>
      <c r="D57" s="421">
        <v>323.17207999999999</v>
      </c>
      <c r="E57" s="418"/>
      <c r="F57" s="424">
        <v>0</v>
      </c>
      <c r="G57" s="418"/>
    </row>
    <row r="58" spans="1:9" ht="28.5" customHeight="1">
      <c r="A58" s="534">
        <v>1150000000</v>
      </c>
      <c r="B58" s="422" t="s">
        <v>222</v>
      </c>
      <c r="C58" s="416">
        <f>C59</f>
        <v>0</v>
      </c>
      <c r="D58" s="417">
        <f>D59</f>
        <v>0</v>
      </c>
      <c r="E58" s="418"/>
      <c r="F58" s="421">
        <v>0</v>
      </c>
      <c r="G58" s="418"/>
    </row>
    <row r="59" spans="1:9" ht="47.25" customHeight="1">
      <c r="A59" s="535">
        <v>1150205005</v>
      </c>
      <c r="B59" s="419" t="s">
        <v>223</v>
      </c>
      <c r="C59" s="420">
        <v>0</v>
      </c>
      <c r="D59" s="421">
        <v>0</v>
      </c>
      <c r="E59" s="418"/>
      <c r="F59" s="424">
        <v>0</v>
      </c>
      <c r="G59" s="418"/>
    </row>
    <row r="60" spans="1:9" ht="51">
      <c r="A60" s="534">
        <v>1160000</v>
      </c>
      <c r="B60" s="422" t="s">
        <v>123</v>
      </c>
      <c r="C60" s="416">
        <f>SUM(C61:C65)</f>
        <v>2500</v>
      </c>
      <c r="D60" s="417">
        <f>SUM(D61:D65)</f>
        <v>1590.9241100000002</v>
      </c>
      <c r="E60" s="418">
        <f t="shared" si="3"/>
        <v>63.636964400000004</v>
      </c>
      <c r="F60" s="552">
        <f>SUM(F61:F65)</f>
        <v>842.15868</v>
      </c>
      <c r="G60" s="418">
        <f t="shared" si="1"/>
        <v>188.91025501274891</v>
      </c>
      <c r="I60" s="147"/>
    </row>
    <row r="61" spans="1:9" ht="48.75" customHeight="1">
      <c r="A61" s="535">
        <v>1160100001</v>
      </c>
      <c r="B61" s="419" t="s">
        <v>431</v>
      </c>
      <c r="C61" s="420">
        <v>1241</v>
      </c>
      <c r="D61" s="434">
        <v>235.12876</v>
      </c>
      <c r="E61" s="418">
        <f t="shared" si="3"/>
        <v>18.946717163577759</v>
      </c>
      <c r="F61" s="434">
        <v>596.28650000000005</v>
      </c>
      <c r="G61" s="418">
        <f t="shared" si="1"/>
        <v>39.43217899449342</v>
      </c>
    </row>
    <row r="62" spans="1:9" ht="44.25" customHeight="1">
      <c r="A62" s="535">
        <v>1160700000</v>
      </c>
      <c r="B62" s="419" t="s">
        <v>432</v>
      </c>
      <c r="C62" s="420">
        <v>1200</v>
      </c>
      <c r="D62" s="435">
        <v>1095.5453500000001</v>
      </c>
      <c r="E62" s="418">
        <f t="shared" si="3"/>
        <v>91.295445833333346</v>
      </c>
      <c r="F62" s="435">
        <v>205.87217999999999</v>
      </c>
      <c r="G62" s="418">
        <f t="shared" si="1"/>
        <v>532.14832135162715</v>
      </c>
    </row>
    <row r="63" spans="1:9" ht="47.25" customHeight="1">
      <c r="A63" s="535">
        <v>1161006000</v>
      </c>
      <c r="B63" s="419" t="s">
        <v>461</v>
      </c>
      <c r="C63" s="420">
        <v>0</v>
      </c>
      <c r="D63" s="435">
        <v>0</v>
      </c>
      <c r="E63" s="418"/>
      <c r="F63" s="435">
        <v>0</v>
      </c>
      <c r="G63" s="418"/>
    </row>
    <row r="64" spans="1:9" ht="41.25" customHeight="1">
      <c r="A64" s="535">
        <v>1161012000</v>
      </c>
      <c r="B64" s="419" t="s">
        <v>389</v>
      </c>
      <c r="C64" s="436"/>
      <c r="D64" s="435">
        <v>0.25</v>
      </c>
      <c r="E64" s="418"/>
      <c r="F64" s="435"/>
      <c r="G64" s="418"/>
    </row>
    <row r="65" spans="1:9" ht="41.25" customHeight="1">
      <c r="A65" s="535">
        <v>1161100001</v>
      </c>
      <c r="B65" s="419" t="s">
        <v>390</v>
      </c>
      <c r="C65" s="436">
        <v>59</v>
      </c>
      <c r="D65" s="435">
        <v>260</v>
      </c>
      <c r="E65" s="418">
        <f t="shared" si="3"/>
        <v>440.67796610169489</v>
      </c>
      <c r="F65" s="435">
        <v>40</v>
      </c>
      <c r="G65" s="418">
        <f t="shared" si="1"/>
        <v>650</v>
      </c>
    </row>
    <row r="66" spans="1:9" ht="25.5" customHeight="1">
      <c r="A66" s="534">
        <v>1170000</v>
      </c>
      <c r="B66" s="422" t="s">
        <v>124</v>
      </c>
      <c r="C66" s="416">
        <f>C67+C68</f>
        <v>30115.936259999999</v>
      </c>
      <c r="D66" s="417">
        <f>D67+D68</f>
        <v>28796.55256</v>
      </c>
      <c r="E66" s="418">
        <f t="shared" si="3"/>
        <v>95.618984949996715</v>
      </c>
      <c r="F66" s="417">
        <f>SUM(F67:F68)</f>
        <v>13238.804330000001</v>
      </c>
      <c r="G66" s="418">
        <f t="shared" si="1"/>
        <v>217.51626387244895</v>
      </c>
    </row>
    <row r="67" spans="1:9">
      <c r="A67" s="535">
        <v>1170100000</v>
      </c>
      <c r="B67" s="419" t="s">
        <v>15</v>
      </c>
      <c r="C67" s="420">
        <v>0</v>
      </c>
      <c r="D67" s="424">
        <v>-325.57805999999999</v>
      </c>
      <c r="E67" s="418"/>
      <c r="F67" s="424">
        <v>0.6</v>
      </c>
      <c r="G67" s="418"/>
    </row>
    <row r="68" spans="1:9">
      <c r="A68" s="535">
        <v>1171500000</v>
      </c>
      <c r="B68" s="423" t="s">
        <v>403</v>
      </c>
      <c r="C68" s="420">
        <v>30115.936259999999</v>
      </c>
      <c r="D68" s="421">
        <v>29122.13062</v>
      </c>
      <c r="E68" s="418">
        <f t="shared" ref="E68:E74" si="4">SUM(D68/C68*100)</f>
        <v>96.700067261996523</v>
      </c>
      <c r="F68" s="421">
        <v>13238.20433</v>
      </c>
      <c r="G68" s="418">
        <f t="shared" si="1"/>
        <v>219.98550478635798</v>
      </c>
    </row>
    <row r="69" spans="1:9" s="6" customFormat="1">
      <c r="A69" s="534">
        <v>100000</v>
      </c>
      <c r="B69" s="415" t="s">
        <v>16</v>
      </c>
      <c r="C69" s="438">
        <f>SUM(C5,C37)</f>
        <v>471351.36025999999</v>
      </c>
      <c r="D69" s="437">
        <f>SUM(D5,D37)</f>
        <v>130317.07580999999</v>
      </c>
      <c r="E69" s="418">
        <f t="shared" si="4"/>
        <v>27.647544230723419</v>
      </c>
      <c r="F69" s="417">
        <f>SUM(F5+F37)</f>
        <v>138542.27684999999</v>
      </c>
      <c r="G69" s="418">
        <f>SUM(D69/F69*100)</f>
        <v>94.063038931498539</v>
      </c>
      <c r="H69" s="93"/>
      <c r="I69" s="93"/>
    </row>
    <row r="70" spans="1:9" s="6" customFormat="1" ht="28.5" customHeight="1">
      <c r="A70" s="534">
        <v>200000</v>
      </c>
      <c r="B70" s="415" t="s">
        <v>17</v>
      </c>
      <c r="C70" s="416">
        <f>C71+C72+C73+C74+C77+C76</f>
        <v>1246602.1300299999</v>
      </c>
      <c r="D70" s="416">
        <f>D71+D72+D73+D74+D77+D76</f>
        <v>362361.16584000003</v>
      </c>
      <c r="E70" s="418">
        <f t="shared" si="4"/>
        <v>29.067908445758849</v>
      </c>
      <c r="F70" s="553">
        <f>SUM(F71:F77)</f>
        <v>303247.77525000001</v>
      </c>
      <c r="G70" s="418">
        <f t="shared" si="1"/>
        <v>119.49342927289952</v>
      </c>
      <c r="H70" s="93"/>
      <c r="I70" s="93"/>
    </row>
    <row r="71" spans="1:9" ht="25.5" customHeight="1">
      <c r="A71" s="536">
        <v>2021000000</v>
      </c>
      <c r="B71" s="427" t="s">
        <v>18</v>
      </c>
      <c r="C71" s="425">
        <v>156366.70000000001</v>
      </c>
      <c r="D71" s="439">
        <v>65153</v>
      </c>
      <c r="E71" s="418">
        <f t="shared" si="4"/>
        <v>41.666799900490318</v>
      </c>
      <c r="F71" s="439">
        <v>49038.8</v>
      </c>
      <c r="G71" s="418">
        <f t="shared" si="1"/>
        <v>132.8601026126251</v>
      </c>
    </row>
    <row r="72" spans="1:9">
      <c r="A72" s="536">
        <v>2022000000</v>
      </c>
      <c r="B72" s="427" t="s">
        <v>19</v>
      </c>
      <c r="C72" s="425">
        <v>378351.55196999997</v>
      </c>
      <c r="D72" s="421">
        <v>69231.488809999995</v>
      </c>
      <c r="E72" s="418">
        <f t="shared" si="4"/>
        <v>18.298190783023259</v>
      </c>
      <c r="F72" s="439"/>
      <c r="G72" s="418"/>
    </row>
    <row r="73" spans="1:9">
      <c r="A73" s="536">
        <v>2023000000</v>
      </c>
      <c r="B73" s="427" t="s">
        <v>20</v>
      </c>
      <c r="C73" s="425">
        <v>650325.26344000001</v>
      </c>
      <c r="D73" s="440">
        <v>219946.23559</v>
      </c>
      <c r="E73" s="418">
        <f t="shared" si="4"/>
        <v>33.820958211981342</v>
      </c>
      <c r="F73" s="421">
        <v>72783.391409999997</v>
      </c>
      <c r="G73" s="418">
        <f t="shared" ref="G73:G74" si="5">SUM(D73/F73*100)</f>
        <v>302.19289226440299</v>
      </c>
    </row>
    <row r="74" spans="1:9" ht="25.5" customHeight="1">
      <c r="A74" s="536">
        <v>2024000000</v>
      </c>
      <c r="B74" s="428" t="s">
        <v>21</v>
      </c>
      <c r="C74" s="425">
        <v>61558.61462</v>
      </c>
      <c r="D74" s="441">
        <v>33625.124640000002</v>
      </c>
      <c r="E74" s="418">
        <f t="shared" si="4"/>
        <v>54.622939206100028</v>
      </c>
      <c r="F74" s="440">
        <v>166912.18659</v>
      </c>
      <c r="G74" s="418">
        <f t="shared" si="5"/>
        <v>20.145398204264218</v>
      </c>
    </row>
    <row r="75" spans="1:9" ht="24" customHeight="1">
      <c r="A75" s="536">
        <v>207000000</v>
      </c>
      <c r="B75" s="428" t="s">
        <v>277</v>
      </c>
      <c r="C75" s="425"/>
      <c r="D75" s="441"/>
      <c r="E75" s="418"/>
      <c r="F75" s="441">
        <v>14519.39725</v>
      </c>
      <c r="G75" s="418"/>
    </row>
    <row r="76" spans="1:9" ht="24" customHeight="1">
      <c r="A76" s="536">
        <v>2180500005</v>
      </c>
      <c r="B76" s="428" t="s">
        <v>299</v>
      </c>
      <c r="C76" s="425">
        <v>0</v>
      </c>
      <c r="D76" s="441"/>
      <c r="E76" s="418"/>
      <c r="F76" s="441"/>
      <c r="G76" s="418"/>
    </row>
    <row r="77" spans="1:9" ht="23.25" customHeight="1">
      <c r="A77" s="535">
        <v>2196001005</v>
      </c>
      <c r="B77" s="423" t="s">
        <v>23</v>
      </c>
      <c r="C77" s="442"/>
      <c r="D77" s="421">
        <v>-25594.683199999999</v>
      </c>
      <c r="E77" s="418"/>
      <c r="F77" s="441">
        <v>-6</v>
      </c>
      <c r="G77" s="418"/>
    </row>
    <row r="78" spans="1:9" s="6" customFormat="1" ht="22.5" customHeight="1">
      <c r="A78" s="534"/>
      <c r="B78" s="415" t="s">
        <v>25</v>
      </c>
      <c r="C78" s="443">
        <f>C69+C70</f>
        <v>1717953.4902899999</v>
      </c>
      <c r="D78" s="444">
        <f>D69+D70</f>
        <v>492678.24165000004</v>
      </c>
      <c r="E78" s="418">
        <f>SUM(D78/C78*100)</f>
        <v>28.678206041936171</v>
      </c>
      <c r="F78" s="444">
        <f>F69+F70</f>
        <v>441790.05209999997</v>
      </c>
      <c r="G78" s="418">
        <f t="shared" ref="G78" si="6">SUM(D78/F78*100)</f>
        <v>111.51863635410275</v>
      </c>
      <c r="H78" s="205"/>
      <c r="I78" s="93"/>
    </row>
    <row r="79" spans="1:9" s="6" customFormat="1">
      <c r="A79" s="534"/>
      <c r="B79" s="445" t="s">
        <v>295</v>
      </c>
      <c r="C79" s="446">
        <f>C78-C193</f>
        <v>-112856.04444000009</v>
      </c>
      <c r="D79" s="417">
        <f>D78-D193</f>
        <v>7109.6092000000062</v>
      </c>
      <c r="E79" s="417">
        <f>E78-E193</f>
        <v>2.1561335248947024</v>
      </c>
      <c r="F79" s="417">
        <f>F78-F193</f>
        <v>53560.985469999956</v>
      </c>
      <c r="G79" s="447"/>
      <c r="H79" s="93"/>
      <c r="I79" s="93"/>
    </row>
    <row r="80" spans="1:9">
      <c r="A80" s="539"/>
      <c r="B80" s="448"/>
      <c r="C80" s="449"/>
      <c r="D80" s="450"/>
      <c r="E80" s="451"/>
      <c r="F80" s="452"/>
      <c r="G80" s="451"/>
    </row>
    <row r="81" spans="1:7" ht="78.75" customHeight="1">
      <c r="A81" s="540" t="s">
        <v>439</v>
      </c>
      <c r="B81" s="453" t="s">
        <v>440</v>
      </c>
      <c r="C81" s="412" t="s">
        <v>443</v>
      </c>
      <c r="D81" s="454" t="s">
        <v>555</v>
      </c>
      <c r="E81" s="455" t="s">
        <v>305</v>
      </c>
      <c r="F81" s="456" t="s">
        <v>556</v>
      </c>
      <c r="G81" s="455" t="s">
        <v>445</v>
      </c>
    </row>
    <row r="82" spans="1:7" s="6" customFormat="1" ht="22.5" customHeight="1">
      <c r="A82" s="541" t="s">
        <v>27</v>
      </c>
      <c r="B82" s="457" t="s">
        <v>28</v>
      </c>
      <c r="C82" s="458">
        <f>SUM(C83+C84+C85+C86+C87+C88+C89)</f>
        <v>196851.11459000001</v>
      </c>
      <c r="D82" s="459">
        <f>SUM(D83:D89)</f>
        <v>50255.474490000001</v>
      </c>
      <c r="E82" s="460">
        <f t="shared" ref="E82:E149" si="7">SUM(D82/C82*100)</f>
        <v>25.529687548212117</v>
      </c>
      <c r="F82" s="459">
        <f>SUM(F83:F89)</f>
        <v>41633.22322</v>
      </c>
      <c r="G82" s="460">
        <f>SUM(D82/F82*100)</f>
        <v>120.71002579943892</v>
      </c>
    </row>
    <row r="83" spans="1:7" s="6" customFormat="1" ht="52.5">
      <c r="A83" s="542" t="s">
        <v>29</v>
      </c>
      <c r="B83" s="461" t="s">
        <v>30</v>
      </c>
      <c r="C83" s="462">
        <v>50</v>
      </c>
      <c r="D83" s="463">
        <v>14.076000000000001</v>
      </c>
      <c r="E83" s="460">
        <f t="shared" si="7"/>
        <v>28.152000000000001</v>
      </c>
      <c r="F83" s="463">
        <v>2.7191399999999999</v>
      </c>
      <c r="G83" s="460"/>
    </row>
    <row r="84" spans="1:7" ht="21.75" customHeight="1">
      <c r="A84" s="542" t="s">
        <v>31</v>
      </c>
      <c r="B84" s="464" t="s">
        <v>32</v>
      </c>
      <c r="C84" s="462">
        <v>87957.877940000006</v>
      </c>
      <c r="D84" s="463">
        <v>25703.61016</v>
      </c>
      <c r="E84" s="460">
        <f t="shared" si="7"/>
        <v>29.222635609210101</v>
      </c>
      <c r="F84" s="463">
        <v>24128.367630000001</v>
      </c>
      <c r="G84" s="460">
        <f t="shared" ref="G84:G193" si="8">SUM(D84/F84*100)</f>
        <v>106.52859138320414</v>
      </c>
    </row>
    <row r="85" spans="1:7" ht="19.5" customHeight="1">
      <c r="A85" s="542" t="s">
        <v>33</v>
      </c>
      <c r="B85" s="464" t="s">
        <v>34</v>
      </c>
      <c r="C85" s="462">
        <v>110.9</v>
      </c>
      <c r="D85" s="463">
        <v>0</v>
      </c>
      <c r="E85" s="460">
        <f t="shared" si="7"/>
        <v>0</v>
      </c>
      <c r="F85" s="463">
        <v>0</v>
      </c>
      <c r="G85" s="460"/>
    </row>
    <row r="86" spans="1:7" ht="49.5" customHeight="1">
      <c r="A86" s="542" t="s">
        <v>35</v>
      </c>
      <c r="B86" s="464" t="s">
        <v>36</v>
      </c>
      <c r="C86" s="465">
        <v>8621.14</v>
      </c>
      <c r="D86" s="466">
        <v>2687.1782899999998</v>
      </c>
      <c r="E86" s="460">
        <f t="shared" si="7"/>
        <v>31.169639862013611</v>
      </c>
      <c r="F86" s="466">
        <v>2447.57186</v>
      </c>
      <c r="G86" s="460">
        <f t="shared" si="8"/>
        <v>109.78955649539131</v>
      </c>
    </row>
    <row r="87" spans="1:7" ht="25.5" customHeight="1">
      <c r="A87" s="542" t="s">
        <v>37</v>
      </c>
      <c r="B87" s="464" t="s">
        <v>38</v>
      </c>
      <c r="C87" s="462"/>
      <c r="D87" s="463"/>
      <c r="E87" s="460"/>
      <c r="F87" s="463"/>
      <c r="G87" s="460"/>
    </row>
    <row r="88" spans="1:7" ht="24.75" customHeight="1">
      <c r="A88" s="542" t="s">
        <v>39</v>
      </c>
      <c r="B88" s="464" t="s">
        <v>40</v>
      </c>
      <c r="C88" s="465">
        <v>37557.917860000001</v>
      </c>
      <c r="D88" s="466">
        <v>0</v>
      </c>
      <c r="E88" s="460">
        <f t="shared" si="7"/>
        <v>0</v>
      </c>
      <c r="F88" s="466"/>
      <c r="G88" s="460"/>
    </row>
    <row r="89" spans="1:7" ht="24" customHeight="1">
      <c r="A89" s="542" t="s">
        <v>41</v>
      </c>
      <c r="B89" s="464" t="s">
        <v>42</v>
      </c>
      <c r="C89" s="462">
        <v>62553.278789999997</v>
      </c>
      <c r="D89" s="463">
        <v>21850.61004</v>
      </c>
      <c r="E89" s="460">
        <f t="shared" si="7"/>
        <v>34.931198592092223</v>
      </c>
      <c r="F89" s="463">
        <v>15054.56459</v>
      </c>
      <c r="G89" s="460">
        <f t="shared" si="8"/>
        <v>145.14275659964471</v>
      </c>
    </row>
    <row r="90" spans="1:7" s="403" customFormat="1" ht="49.5" customHeight="1">
      <c r="A90" s="527" t="s">
        <v>545</v>
      </c>
      <c r="B90" s="510" t="s">
        <v>486</v>
      </c>
      <c r="C90" s="516">
        <v>364.64</v>
      </c>
      <c r="D90" s="505">
        <v>0</v>
      </c>
      <c r="E90" s="506">
        <f t="shared" si="7"/>
        <v>0</v>
      </c>
      <c r="F90" s="468">
        <v>0</v>
      </c>
      <c r="G90" s="460"/>
    </row>
    <row r="91" spans="1:7" s="403" customFormat="1" ht="49.5" customHeight="1">
      <c r="A91" s="527" t="s">
        <v>547</v>
      </c>
      <c r="B91" s="510" t="s">
        <v>548</v>
      </c>
      <c r="C91" s="516">
        <v>28808.2</v>
      </c>
      <c r="D91" s="505">
        <v>12000</v>
      </c>
      <c r="E91" s="506">
        <f t="shared" si="7"/>
        <v>41.654806617560276</v>
      </c>
      <c r="F91" s="468">
        <v>9500</v>
      </c>
      <c r="G91" s="460">
        <f t="shared" si="8"/>
        <v>126.31578947368421</v>
      </c>
    </row>
    <row r="92" spans="1:7" s="6" customFormat="1">
      <c r="A92" s="543" t="s">
        <v>43</v>
      </c>
      <c r="B92" s="469" t="s">
        <v>44</v>
      </c>
      <c r="C92" s="458">
        <f>C93</f>
        <v>3475.7</v>
      </c>
      <c r="D92" s="459">
        <f>SUM(D93)</f>
        <v>1005.73596</v>
      </c>
      <c r="E92" s="460">
        <f t="shared" si="7"/>
        <v>28.936213136922063</v>
      </c>
      <c r="F92" s="459">
        <f>F93</f>
        <v>461.13592</v>
      </c>
      <c r="G92" s="460">
        <f t="shared" si="8"/>
        <v>218.09967872379144</v>
      </c>
    </row>
    <row r="93" spans="1:7">
      <c r="A93" s="544" t="s">
        <v>45</v>
      </c>
      <c r="B93" s="470" t="s">
        <v>46</v>
      </c>
      <c r="C93" s="462">
        <v>3475.7</v>
      </c>
      <c r="D93" s="463">
        <v>1005.73596</v>
      </c>
      <c r="E93" s="460">
        <f t="shared" si="7"/>
        <v>28.936213136922063</v>
      </c>
      <c r="F93" s="463">
        <v>461.13592</v>
      </c>
      <c r="G93" s="460">
        <f t="shared" si="8"/>
        <v>218.09967872379144</v>
      </c>
    </row>
    <row r="94" spans="1:7" s="6" customFormat="1" ht="21" customHeight="1">
      <c r="A94" s="541" t="s">
        <v>47</v>
      </c>
      <c r="B94" s="457" t="s">
        <v>48</v>
      </c>
      <c r="C94" s="458">
        <f>SUM(C95:C98)</f>
        <v>14619.282000000001</v>
      </c>
      <c r="D94" s="459">
        <f>SUM(D95:D98)</f>
        <v>2768.8870899999997</v>
      </c>
      <c r="E94" s="460">
        <f t="shared" si="7"/>
        <v>18.93996634034421</v>
      </c>
      <c r="F94" s="459">
        <f>SUM(F95:F98)</f>
        <v>2061.38321</v>
      </c>
      <c r="G94" s="460">
        <f t="shared" si="8"/>
        <v>134.32180278600404</v>
      </c>
    </row>
    <row r="95" spans="1:7">
      <c r="A95" s="545" t="s">
        <v>51</v>
      </c>
      <c r="B95" s="464" t="s">
        <v>301</v>
      </c>
      <c r="C95" s="462">
        <v>1985.6</v>
      </c>
      <c r="D95" s="463">
        <v>579.02723000000003</v>
      </c>
      <c r="E95" s="460">
        <f t="shared" si="7"/>
        <v>29.161323025785656</v>
      </c>
      <c r="F95" s="463">
        <v>451.01218</v>
      </c>
      <c r="G95" s="460">
        <f t="shared" si="8"/>
        <v>128.38394519633593</v>
      </c>
    </row>
    <row r="96" spans="1:7" ht="48" customHeight="1">
      <c r="A96" s="546" t="s">
        <v>53</v>
      </c>
      <c r="B96" s="471" t="s">
        <v>54</v>
      </c>
      <c r="C96" s="462">
        <v>5595.1</v>
      </c>
      <c r="D96" s="463">
        <v>1692.22974</v>
      </c>
      <c r="E96" s="460">
        <f t="shared" si="7"/>
        <v>30.244852460188376</v>
      </c>
      <c r="F96" s="463">
        <v>1393.07799</v>
      </c>
      <c r="G96" s="460">
        <f t="shared" si="8"/>
        <v>121.4741566622555</v>
      </c>
    </row>
    <row r="97" spans="1:8" ht="21" customHeight="1">
      <c r="A97" s="546" t="s">
        <v>206</v>
      </c>
      <c r="B97" s="471" t="s">
        <v>207</v>
      </c>
      <c r="C97" s="462">
        <v>5552.5820000000003</v>
      </c>
      <c r="D97" s="463">
        <v>287.20544999999998</v>
      </c>
      <c r="E97" s="460">
        <f t="shared" si="7"/>
        <v>5.1724666110288862</v>
      </c>
      <c r="F97" s="463">
        <v>91.94</v>
      </c>
      <c r="G97" s="460">
        <f t="shared" si="8"/>
        <v>312.38356536871873</v>
      </c>
    </row>
    <row r="98" spans="1:8" ht="42.75" customHeight="1">
      <c r="A98" s="546" t="s">
        <v>327</v>
      </c>
      <c r="B98" s="471" t="s">
        <v>328</v>
      </c>
      <c r="C98" s="472">
        <v>1486</v>
      </c>
      <c r="D98" s="463">
        <v>210.42466999999999</v>
      </c>
      <c r="E98" s="460">
        <f t="shared" si="7"/>
        <v>14.160475773889637</v>
      </c>
      <c r="F98" s="463">
        <v>125.35303999999999</v>
      </c>
      <c r="G98" s="460">
        <f t="shared" si="8"/>
        <v>167.86562974459974</v>
      </c>
    </row>
    <row r="99" spans="1:8" s="6" customFormat="1" ht="27" customHeight="1">
      <c r="A99" s="541" t="s">
        <v>55</v>
      </c>
      <c r="B99" s="457" t="s">
        <v>56</v>
      </c>
      <c r="C99" s="473">
        <f>SUM(C100+C102+C106+C107+C115)</f>
        <v>243862.35051000002</v>
      </c>
      <c r="D99" s="474">
        <f>SUM(D100+D102+D106+D107+D115)</f>
        <v>51304.747909999998</v>
      </c>
      <c r="E99" s="460">
        <f t="shared" si="7"/>
        <v>21.038404576476907</v>
      </c>
      <c r="F99" s="474">
        <f>SUM(F100+F102+F106+F107+F115)</f>
        <v>21922.815879999998</v>
      </c>
      <c r="G99" s="460">
        <f t="shared" si="8"/>
        <v>234.02444371575868</v>
      </c>
    </row>
    <row r="100" spans="1:8" ht="27" customHeight="1">
      <c r="A100" s="541" t="s">
        <v>384</v>
      </c>
      <c r="B100" s="461" t="s">
        <v>385</v>
      </c>
      <c r="C100" s="475">
        <v>500</v>
      </c>
      <c r="D100" s="476">
        <v>203.75</v>
      </c>
      <c r="E100" s="460">
        <f t="shared" si="7"/>
        <v>40.75</v>
      </c>
      <c r="F100" s="476">
        <v>147</v>
      </c>
      <c r="G100" s="460">
        <f t="shared" si="8"/>
        <v>138.60544217687075</v>
      </c>
    </row>
    <row r="101" spans="1:8" s="403" customFormat="1" ht="68.25" customHeight="1">
      <c r="A101" s="502" t="s">
        <v>546</v>
      </c>
      <c r="B101" s="528" t="s">
        <v>481</v>
      </c>
      <c r="C101" s="507">
        <v>500</v>
      </c>
      <c r="D101" s="529">
        <v>203.75</v>
      </c>
      <c r="E101" s="506">
        <f t="shared" si="7"/>
        <v>40.75</v>
      </c>
      <c r="F101" s="555">
        <v>147</v>
      </c>
      <c r="G101" s="460">
        <f t="shared" si="8"/>
        <v>138.60544217687075</v>
      </c>
    </row>
    <row r="102" spans="1:8" s="6" customFormat="1" ht="20.25" customHeight="1">
      <c r="A102" s="541" t="s">
        <v>57</v>
      </c>
      <c r="B102" s="464" t="s">
        <v>298</v>
      </c>
      <c r="C102" s="477">
        <v>1472.74018</v>
      </c>
      <c r="D102" s="466">
        <v>316.74892</v>
      </c>
      <c r="E102" s="460">
        <f t="shared" si="7"/>
        <v>21.507454220472209</v>
      </c>
      <c r="F102" s="466">
        <v>180.9725</v>
      </c>
      <c r="G102" s="460">
        <f t="shared" si="8"/>
        <v>175.02599566232439</v>
      </c>
      <c r="H102" s="50"/>
    </row>
    <row r="103" spans="1:8" s="523" customFormat="1" ht="85.5" customHeight="1">
      <c r="A103" s="502" t="s">
        <v>489</v>
      </c>
      <c r="B103" s="510" t="s">
        <v>553</v>
      </c>
      <c r="C103" s="507">
        <v>626</v>
      </c>
      <c r="D103" s="508">
        <v>144.83392000000001</v>
      </c>
      <c r="E103" s="506">
        <f t="shared" si="7"/>
        <v>23.136408945686902</v>
      </c>
      <c r="F103" s="466">
        <v>70.831500000000005</v>
      </c>
      <c r="G103" s="460">
        <f t="shared" si="8"/>
        <v>204.47670880893386</v>
      </c>
      <c r="H103" s="522"/>
    </row>
    <row r="104" spans="1:8" s="523" customFormat="1" ht="40.5" customHeight="1">
      <c r="A104" s="502" t="s">
        <v>489</v>
      </c>
      <c r="B104" s="510" t="s">
        <v>487</v>
      </c>
      <c r="C104" s="507">
        <v>407.36900000000003</v>
      </c>
      <c r="D104" s="508">
        <v>0</v>
      </c>
      <c r="E104" s="506">
        <f t="shared" si="7"/>
        <v>0</v>
      </c>
      <c r="F104" s="466">
        <v>0</v>
      </c>
      <c r="G104" s="506"/>
      <c r="H104" s="522"/>
    </row>
    <row r="105" spans="1:8" s="523" customFormat="1" ht="38.25" customHeight="1">
      <c r="A105" s="502" t="s">
        <v>489</v>
      </c>
      <c r="B105" s="510" t="s">
        <v>488</v>
      </c>
      <c r="C105" s="507">
        <v>82.070999999999998</v>
      </c>
      <c r="D105" s="508">
        <v>0</v>
      </c>
      <c r="E105" s="506">
        <f t="shared" si="7"/>
        <v>0</v>
      </c>
      <c r="F105" s="466">
        <v>0</v>
      </c>
      <c r="G105" s="506"/>
      <c r="H105" s="522"/>
    </row>
    <row r="106" spans="1:8" s="6" customFormat="1" ht="20.25" customHeight="1">
      <c r="A106" s="542" t="s">
        <v>59</v>
      </c>
      <c r="B106" s="464" t="s">
        <v>380</v>
      </c>
      <c r="C106" s="475">
        <v>3473.0932899999998</v>
      </c>
      <c r="D106" s="463">
        <v>0</v>
      </c>
      <c r="E106" s="460"/>
      <c r="F106" s="463">
        <v>0</v>
      </c>
      <c r="G106" s="460"/>
      <c r="H106" s="50"/>
    </row>
    <row r="107" spans="1:8" ht="26.25" customHeight="1">
      <c r="A107" s="541" t="s">
        <v>61</v>
      </c>
      <c r="B107" s="479" t="s">
        <v>448</v>
      </c>
      <c r="C107" s="473">
        <v>235134.01704000001</v>
      </c>
      <c r="D107" s="459">
        <v>49612.60499</v>
      </c>
      <c r="E107" s="460">
        <f t="shared" si="7"/>
        <v>21.099713948050365</v>
      </c>
      <c r="F107" s="459">
        <v>21357.755379999999</v>
      </c>
      <c r="G107" s="460">
        <f t="shared" si="8"/>
        <v>232.29316052780825</v>
      </c>
    </row>
    <row r="108" spans="1:8" s="403" customFormat="1" ht="26.25" customHeight="1">
      <c r="A108" s="502" t="s">
        <v>453</v>
      </c>
      <c r="B108" s="510" t="s">
        <v>463</v>
      </c>
      <c r="C108" s="504">
        <v>96064.54</v>
      </c>
      <c r="D108" s="505"/>
      <c r="E108" s="506">
        <f t="shared" si="7"/>
        <v>0</v>
      </c>
      <c r="F108" s="468"/>
      <c r="G108" s="460"/>
    </row>
    <row r="109" spans="1:8" s="403" customFormat="1" ht="54" customHeight="1">
      <c r="A109" s="502" t="s">
        <v>454</v>
      </c>
      <c r="B109" s="524" t="s">
        <v>520</v>
      </c>
      <c r="C109" s="507">
        <v>38947.360000000001</v>
      </c>
      <c r="D109" s="525">
        <v>0</v>
      </c>
      <c r="E109" s="506">
        <f t="shared" si="7"/>
        <v>0</v>
      </c>
      <c r="F109" s="480">
        <v>0</v>
      </c>
      <c r="G109" s="460"/>
    </row>
    <row r="110" spans="1:8" s="403" customFormat="1" ht="61.5" customHeight="1">
      <c r="A110" s="502" t="s">
        <v>491</v>
      </c>
      <c r="B110" s="526" t="s">
        <v>521</v>
      </c>
      <c r="C110" s="507">
        <v>27179.053</v>
      </c>
      <c r="D110" s="508">
        <v>10388.040000000001</v>
      </c>
      <c r="E110" s="506">
        <f t="shared" si="7"/>
        <v>38.220757728387376</v>
      </c>
      <c r="F110" s="478">
        <v>0</v>
      </c>
      <c r="G110" s="460"/>
    </row>
    <row r="111" spans="1:8" s="403" customFormat="1" ht="64.5" customHeight="1">
      <c r="A111" s="502" t="s">
        <v>491</v>
      </c>
      <c r="B111" s="526" t="s">
        <v>524</v>
      </c>
      <c r="C111" s="507">
        <v>7962.84422</v>
      </c>
      <c r="D111" s="508">
        <v>327.827</v>
      </c>
      <c r="E111" s="506">
        <f t="shared" si="7"/>
        <v>4.1169586010060106</v>
      </c>
      <c r="F111" s="478">
        <v>3811.5515799999998</v>
      </c>
      <c r="G111" s="460">
        <f t="shared" si="8"/>
        <v>8.6008805894212781</v>
      </c>
    </row>
    <row r="112" spans="1:8" s="403" customFormat="1" ht="62.25" customHeight="1">
      <c r="A112" s="502" t="s">
        <v>491</v>
      </c>
      <c r="B112" s="526" t="s">
        <v>522</v>
      </c>
      <c r="C112" s="507">
        <v>14000</v>
      </c>
      <c r="D112" s="508">
        <v>60</v>
      </c>
      <c r="E112" s="506">
        <f t="shared" si="7"/>
        <v>0.4285714285714286</v>
      </c>
      <c r="F112" s="478">
        <v>154.143</v>
      </c>
      <c r="G112" s="460">
        <f t="shared" si="8"/>
        <v>38.9248944162239</v>
      </c>
    </row>
    <row r="113" spans="1:7" s="403" customFormat="1" ht="47.25" customHeight="1">
      <c r="A113" s="502" t="s">
        <v>491</v>
      </c>
      <c r="B113" s="526" t="s">
        <v>523</v>
      </c>
      <c r="C113" s="507">
        <v>49497.68</v>
      </c>
      <c r="D113" s="508">
        <v>38836.737990000001</v>
      </c>
      <c r="E113" s="506">
        <f t="shared" si="7"/>
        <v>78.461733943893947</v>
      </c>
      <c r="F113" s="478">
        <v>17392.060000000001</v>
      </c>
      <c r="G113" s="460">
        <f t="shared" si="8"/>
        <v>223.30154099054394</v>
      </c>
    </row>
    <row r="114" spans="1:7" s="403" customFormat="1" ht="59.25" customHeight="1">
      <c r="A114" s="502" t="s">
        <v>491</v>
      </c>
      <c r="B114" s="526" t="s">
        <v>472</v>
      </c>
      <c r="C114" s="507">
        <v>1482.5260000000001</v>
      </c>
      <c r="D114" s="508">
        <v>0</v>
      </c>
      <c r="E114" s="506">
        <f t="shared" si="7"/>
        <v>0</v>
      </c>
      <c r="F114" s="478">
        <v>0</v>
      </c>
      <c r="G114" s="460"/>
    </row>
    <row r="115" spans="1:7" ht="45" customHeight="1">
      <c r="A115" s="541" t="s">
        <v>63</v>
      </c>
      <c r="B115" s="464" t="s">
        <v>552</v>
      </c>
      <c r="C115" s="480">
        <v>3282.5</v>
      </c>
      <c r="D115" s="481">
        <v>1171.644</v>
      </c>
      <c r="E115" s="460">
        <f t="shared" si="7"/>
        <v>35.693648134044174</v>
      </c>
      <c r="F115" s="481">
        <v>237.08799999999999</v>
      </c>
      <c r="G115" s="460">
        <f t="shared" si="8"/>
        <v>494.18106357133212</v>
      </c>
    </row>
    <row r="116" spans="1:7" s="403" customFormat="1" ht="62.25" customHeight="1">
      <c r="A116" s="502" t="s">
        <v>544</v>
      </c>
      <c r="B116" s="510" t="s">
        <v>483</v>
      </c>
      <c r="C116" s="507">
        <v>200</v>
      </c>
      <c r="D116" s="508">
        <v>0</v>
      </c>
      <c r="E116" s="506">
        <f t="shared" si="7"/>
        <v>0</v>
      </c>
      <c r="F116" s="478">
        <v>0</v>
      </c>
      <c r="G116" s="460"/>
    </row>
    <row r="117" spans="1:7" s="403" customFormat="1" ht="62.25" customHeight="1">
      <c r="A117" s="502" t="s">
        <v>545</v>
      </c>
      <c r="B117" s="510" t="s">
        <v>484</v>
      </c>
      <c r="C117" s="507">
        <v>500</v>
      </c>
      <c r="D117" s="508">
        <v>42</v>
      </c>
      <c r="E117" s="506">
        <f t="shared" si="7"/>
        <v>8.4</v>
      </c>
      <c r="F117" s="478">
        <v>151.5</v>
      </c>
      <c r="G117" s="460">
        <f t="shared" si="8"/>
        <v>27.722772277227726</v>
      </c>
    </row>
    <row r="118" spans="1:7" s="403" customFormat="1" ht="62.25" customHeight="1">
      <c r="A118" s="502" t="s">
        <v>545</v>
      </c>
      <c r="B118" s="510" t="s">
        <v>485</v>
      </c>
      <c r="C118" s="507">
        <v>2250</v>
      </c>
      <c r="D118" s="508">
        <v>1000</v>
      </c>
      <c r="E118" s="506">
        <f t="shared" si="7"/>
        <v>44.444444444444443</v>
      </c>
      <c r="F118" s="478">
        <v>0</v>
      </c>
      <c r="G118" s="460"/>
    </row>
    <row r="119" spans="1:7" s="403" customFormat="1" ht="45.75" customHeight="1">
      <c r="A119" s="502" t="s">
        <v>525</v>
      </c>
      <c r="B119" s="510" t="s">
        <v>526</v>
      </c>
      <c r="C119" s="504">
        <v>332.5</v>
      </c>
      <c r="D119" s="505">
        <v>129.64400000000001</v>
      </c>
      <c r="E119" s="506">
        <f t="shared" si="7"/>
        <v>38.990676691729327</v>
      </c>
      <c r="F119" s="468">
        <v>85.587999999999994</v>
      </c>
      <c r="G119" s="460">
        <f t="shared" si="8"/>
        <v>151.47450577183719</v>
      </c>
    </row>
    <row r="120" spans="1:7" s="6" customFormat="1" ht="51.75">
      <c r="A120" s="541" t="s">
        <v>65</v>
      </c>
      <c r="B120" s="457" t="s">
        <v>66</v>
      </c>
      <c r="C120" s="458">
        <f>SUM(C121+C123+C130+C137)</f>
        <v>347092.50620999996</v>
      </c>
      <c r="D120" s="459">
        <f>SUM(D121+D123+D130+D137)</f>
        <v>11266.15688</v>
      </c>
      <c r="E120" s="460">
        <f t="shared" si="7"/>
        <v>3.2458657788433163</v>
      </c>
      <c r="F120" s="459">
        <f>SUM(F121+F123+F130+F137)</f>
        <v>6531.8529399999998</v>
      </c>
      <c r="G120" s="460">
        <f t="shared" si="8"/>
        <v>172.48025917742112</v>
      </c>
    </row>
    <row r="121" spans="1:7">
      <c r="A121" s="541" t="s">
        <v>67</v>
      </c>
      <c r="B121" s="482" t="s">
        <v>465</v>
      </c>
      <c r="C121" s="462">
        <v>500</v>
      </c>
      <c r="D121" s="463">
        <v>269.28113000000002</v>
      </c>
      <c r="E121" s="460">
        <f t="shared" si="7"/>
        <v>53.856226000000007</v>
      </c>
      <c r="F121" s="463">
        <v>208.38345000000001</v>
      </c>
      <c r="G121" s="460">
        <f t="shared" si="8"/>
        <v>129.22385630912626</v>
      </c>
    </row>
    <row r="122" spans="1:7" ht="62.25">
      <c r="A122" s="502" t="s">
        <v>527</v>
      </c>
      <c r="B122" s="606" t="s">
        <v>451</v>
      </c>
      <c r="C122" s="483">
        <v>500</v>
      </c>
      <c r="D122" s="478">
        <v>269.3</v>
      </c>
      <c r="E122" s="460">
        <f t="shared" si="7"/>
        <v>53.86</v>
      </c>
      <c r="F122" s="478">
        <v>208.38345000000001</v>
      </c>
      <c r="G122" s="460">
        <f t="shared" si="8"/>
        <v>129.23291173075404</v>
      </c>
    </row>
    <row r="123" spans="1:7" ht="23.25" customHeight="1">
      <c r="A123" s="541" t="s">
        <v>69</v>
      </c>
      <c r="B123" s="482" t="s">
        <v>450</v>
      </c>
      <c r="C123" s="465">
        <v>183032.73360000001</v>
      </c>
      <c r="D123" s="465">
        <v>2294.1879600000002</v>
      </c>
      <c r="E123" s="460">
        <f t="shared" si="7"/>
        <v>1.2534304191804957</v>
      </c>
      <c r="F123" s="465">
        <v>1477.3983000000001</v>
      </c>
      <c r="G123" s="460">
        <f t="shared" si="8"/>
        <v>155.28567753191541</v>
      </c>
    </row>
    <row r="124" spans="1:7" ht="47.25" customHeight="1">
      <c r="A124" s="502" t="s">
        <v>456</v>
      </c>
      <c r="B124" s="503" t="s">
        <v>467</v>
      </c>
      <c r="C124" s="483">
        <v>19985.151000000002</v>
      </c>
      <c r="D124" s="478">
        <v>218.53954999999999</v>
      </c>
      <c r="E124" s="460">
        <f t="shared" si="7"/>
        <v>1.0935096262219883</v>
      </c>
      <c r="F124" s="478">
        <v>280.79530999999997</v>
      </c>
      <c r="G124" s="460">
        <f t="shared" si="8"/>
        <v>77.828774989154908</v>
      </c>
    </row>
    <row r="125" spans="1:7" ht="48" customHeight="1">
      <c r="A125" s="502" t="s">
        <v>452</v>
      </c>
      <c r="B125" s="503" t="s">
        <v>528</v>
      </c>
      <c r="C125" s="483">
        <v>10000</v>
      </c>
      <c r="D125" s="478">
        <v>2075.6480000000001</v>
      </c>
      <c r="E125" s="460">
        <f t="shared" si="7"/>
        <v>20.756480000000003</v>
      </c>
      <c r="F125" s="478">
        <v>1196.6029900000001</v>
      </c>
      <c r="G125" s="460">
        <f t="shared" si="8"/>
        <v>173.46170930092694</v>
      </c>
    </row>
    <row r="126" spans="1:7" ht="50.25" customHeight="1">
      <c r="A126" s="502" t="s">
        <v>455</v>
      </c>
      <c r="B126" s="503" t="s">
        <v>449</v>
      </c>
      <c r="C126" s="483"/>
      <c r="D126" s="478"/>
      <c r="E126" s="460"/>
      <c r="F126" s="478">
        <v>0</v>
      </c>
      <c r="G126" s="460"/>
    </row>
    <row r="127" spans="1:7" ht="26.25" customHeight="1">
      <c r="A127" s="502" t="s">
        <v>456</v>
      </c>
      <c r="B127" s="503" t="s">
        <v>466</v>
      </c>
      <c r="C127" s="483"/>
      <c r="D127" s="478"/>
      <c r="E127" s="460"/>
      <c r="F127" s="478"/>
      <c r="G127" s="460"/>
    </row>
    <row r="128" spans="1:7" ht="45" customHeight="1">
      <c r="A128" s="502" t="s">
        <v>529</v>
      </c>
      <c r="B128" s="503" t="s">
        <v>490</v>
      </c>
      <c r="C128" s="483">
        <v>6620</v>
      </c>
      <c r="D128" s="478">
        <v>0</v>
      </c>
      <c r="E128" s="460">
        <f t="shared" si="7"/>
        <v>0</v>
      </c>
      <c r="F128" s="478"/>
      <c r="G128" s="460"/>
    </row>
    <row r="129" spans="1:7" ht="23.25" customHeight="1">
      <c r="A129" s="502" t="s">
        <v>453</v>
      </c>
      <c r="B129" s="559" t="s">
        <v>463</v>
      </c>
      <c r="C129" s="467">
        <v>75849.732000000004</v>
      </c>
      <c r="D129" s="468">
        <v>0</v>
      </c>
      <c r="E129" s="460">
        <f t="shared" si="7"/>
        <v>0</v>
      </c>
      <c r="F129" s="468">
        <v>0</v>
      </c>
      <c r="G129" s="460"/>
    </row>
    <row r="130" spans="1:7" ht="27.75" customHeight="1">
      <c r="A130" s="541" t="s">
        <v>71</v>
      </c>
      <c r="B130" s="479" t="s">
        <v>464</v>
      </c>
      <c r="C130" s="462">
        <v>163557.47261</v>
      </c>
      <c r="D130" s="463">
        <v>8702.6877899999999</v>
      </c>
      <c r="E130" s="460">
        <f t="shared" si="7"/>
        <v>5.320874461512016</v>
      </c>
      <c r="F130" s="459">
        <v>4846.0711899999997</v>
      </c>
      <c r="G130" s="460">
        <f t="shared" si="8"/>
        <v>179.58233481914655</v>
      </c>
    </row>
    <row r="131" spans="1:7" s="403" customFormat="1" ht="65.25" customHeight="1">
      <c r="A131" s="502"/>
      <c r="B131" s="521" t="s">
        <v>471</v>
      </c>
      <c r="C131" s="520">
        <v>0</v>
      </c>
      <c r="D131" s="509"/>
      <c r="E131" s="506"/>
      <c r="F131" s="466">
        <f>SUM(F132:F135)</f>
        <v>4741.8089999999993</v>
      </c>
      <c r="G131" s="506">
        <f t="shared" si="8"/>
        <v>0</v>
      </c>
    </row>
    <row r="132" spans="1:7" s="403" customFormat="1" ht="27" customHeight="1">
      <c r="A132" s="502" t="s">
        <v>530</v>
      </c>
      <c r="B132" s="510" t="s">
        <v>468</v>
      </c>
      <c r="C132" s="513">
        <v>10000</v>
      </c>
      <c r="D132" s="508">
        <v>3831.7198899999999</v>
      </c>
      <c r="E132" s="506">
        <f t="shared" si="7"/>
        <v>38.317198900000001</v>
      </c>
      <c r="F132" s="478">
        <v>2572.9009999999998</v>
      </c>
      <c r="G132" s="506">
        <f t="shared" si="8"/>
        <v>148.92605234324989</v>
      </c>
    </row>
    <row r="133" spans="1:7" s="403" customFormat="1" ht="44.25" customHeight="1">
      <c r="A133" s="502" t="s">
        <v>530</v>
      </c>
      <c r="B133" s="510" t="s">
        <v>469</v>
      </c>
      <c r="C133" s="513">
        <v>0</v>
      </c>
      <c r="D133" s="508">
        <v>0</v>
      </c>
      <c r="E133" s="506" t="e">
        <f t="shared" si="7"/>
        <v>#DIV/0!</v>
      </c>
      <c r="F133" s="478">
        <v>0</v>
      </c>
      <c r="G133" s="506"/>
    </row>
    <row r="134" spans="1:7" s="403" customFormat="1" ht="45.75" customHeight="1">
      <c r="A134" s="502" t="s">
        <v>530</v>
      </c>
      <c r="B134" s="510" t="s">
        <v>470</v>
      </c>
      <c r="C134" s="513">
        <v>17363.367999999999</v>
      </c>
      <c r="D134" s="508">
        <v>4870.9678999999996</v>
      </c>
      <c r="E134" s="506">
        <f t="shared" si="7"/>
        <v>28.053128287092687</v>
      </c>
      <c r="F134" s="478">
        <v>2168.9079999999999</v>
      </c>
      <c r="G134" s="506">
        <f t="shared" si="8"/>
        <v>224.58158206802685</v>
      </c>
    </row>
    <row r="135" spans="1:7" s="403" customFormat="1" ht="42" customHeight="1">
      <c r="A135" s="502" t="s">
        <v>462</v>
      </c>
      <c r="B135" s="510" t="s">
        <v>473</v>
      </c>
      <c r="C135" s="513">
        <v>6950.0389999999998</v>
      </c>
      <c r="D135" s="508">
        <v>0</v>
      </c>
      <c r="E135" s="506">
        <f t="shared" si="7"/>
        <v>0</v>
      </c>
      <c r="F135" s="478">
        <v>0</v>
      </c>
      <c r="G135" s="506"/>
    </row>
    <row r="136" spans="1:7" s="403" customFormat="1" ht="27.75" customHeight="1">
      <c r="A136" s="502" t="s">
        <v>453</v>
      </c>
      <c r="B136" s="510" t="s">
        <v>463</v>
      </c>
      <c r="C136" s="513">
        <v>128846.18631999999</v>
      </c>
      <c r="D136" s="508">
        <v>0</v>
      </c>
      <c r="E136" s="506">
        <f t="shared" si="7"/>
        <v>0</v>
      </c>
      <c r="F136" s="478">
        <v>0</v>
      </c>
      <c r="G136" s="506"/>
    </row>
    <row r="137" spans="1:7" ht="45.75" customHeight="1">
      <c r="A137" s="542" t="s">
        <v>243</v>
      </c>
      <c r="B137" s="464" t="s">
        <v>253</v>
      </c>
      <c r="C137" s="465">
        <v>2.2999999999999998</v>
      </c>
      <c r="D137" s="466">
        <v>0</v>
      </c>
      <c r="E137" s="460">
        <f t="shared" si="7"/>
        <v>0</v>
      </c>
      <c r="F137" s="462">
        <v>0</v>
      </c>
      <c r="G137" s="460"/>
    </row>
    <row r="138" spans="1:7" s="6" customFormat="1">
      <c r="A138" s="541" t="s">
        <v>73</v>
      </c>
      <c r="B138" s="484" t="s">
        <v>74</v>
      </c>
      <c r="C138" s="473">
        <f>SUM(C140)</f>
        <v>3744.4754600000001</v>
      </c>
      <c r="D138" s="473">
        <f>SUM(D140)</f>
        <v>0</v>
      </c>
      <c r="E138" s="460">
        <f t="shared" si="7"/>
        <v>0</v>
      </c>
      <c r="F138" s="473">
        <f>SUM(F139:F140)</f>
        <v>194.874</v>
      </c>
      <c r="G138" s="460"/>
    </row>
    <row r="139" spans="1:7" s="6" customFormat="1" ht="52.5">
      <c r="A139" s="542" t="s">
        <v>478</v>
      </c>
      <c r="B139" s="485" t="s">
        <v>511</v>
      </c>
      <c r="C139" s="473"/>
      <c r="D139" s="474"/>
      <c r="E139" s="460"/>
      <c r="F139" s="475">
        <v>0</v>
      </c>
      <c r="G139" s="460"/>
    </row>
    <row r="140" spans="1:7" ht="50.25" customHeight="1">
      <c r="A140" s="542" t="s">
        <v>433</v>
      </c>
      <c r="B140" s="464" t="s">
        <v>434</v>
      </c>
      <c r="C140" s="477">
        <v>3744.4754600000001</v>
      </c>
      <c r="D140" s="466">
        <v>0</v>
      </c>
      <c r="E140" s="460">
        <f t="shared" si="7"/>
        <v>0</v>
      </c>
      <c r="F140" s="465">
        <v>194.874</v>
      </c>
      <c r="G140" s="460"/>
    </row>
    <row r="141" spans="1:7" s="403" customFormat="1" ht="28.5" customHeight="1">
      <c r="A141" s="502" t="s">
        <v>531</v>
      </c>
      <c r="B141" s="510" t="s">
        <v>512</v>
      </c>
      <c r="C141" s="507">
        <v>250</v>
      </c>
      <c r="D141" s="509">
        <v>0</v>
      </c>
      <c r="E141" s="506"/>
      <c r="F141" s="465"/>
      <c r="G141" s="506"/>
    </row>
    <row r="142" spans="1:7" s="403" customFormat="1" ht="44.25" customHeight="1">
      <c r="A142" s="502" t="s">
        <v>531</v>
      </c>
      <c r="B142" s="510" t="s">
        <v>532</v>
      </c>
      <c r="C142" s="507">
        <v>626.36315000000002</v>
      </c>
      <c r="D142" s="509">
        <v>0</v>
      </c>
      <c r="E142" s="506"/>
      <c r="F142" s="465"/>
      <c r="G142" s="506"/>
    </row>
    <row r="143" spans="1:7" s="6" customFormat="1">
      <c r="A143" s="541" t="s">
        <v>75</v>
      </c>
      <c r="B143" s="484" t="s">
        <v>76</v>
      </c>
      <c r="C143" s="473">
        <f>SUM(C144+C148+C158+C161+C162+C163)</f>
        <v>794430.49002000003</v>
      </c>
      <c r="D143" s="474">
        <f>D144+D148+D162+D163+D158+D161</f>
        <v>305551.78835000005</v>
      </c>
      <c r="E143" s="460">
        <f t="shared" si="7"/>
        <v>38.461739848669161</v>
      </c>
      <c r="F143" s="474">
        <f>F144+F148+F162+F163+F158+F161</f>
        <v>256925.02724000002</v>
      </c>
      <c r="G143" s="460">
        <f t="shared" si="8"/>
        <v>118.92643999394288</v>
      </c>
    </row>
    <row r="144" spans="1:7">
      <c r="A144" s="542" t="s">
        <v>77</v>
      </c>
      <c r="B144" s="486" t="s">
        <v>238</v>
      </c>
      <c r="C144" s="475">
        <v>172884.26714000001</v>
      </c>
      <c r="D144" s="463">
        <v>63839.09</v>
      </c>
      <c r="E144" s="460">
        <f t="shared" si="7"/>
        <v>36.925910643045221</v>
      </c>
      <c r="F144" s="463">
        <v>51826.559999999998</v>
      </c>
      <c r="G144" s="460">
        <f t="shared" si="8"/>
        <v>123.17832786895369</v>
      </c>
    </row>
    <row r="145" spans="1:7" s="403" customFormat="1" ht="46.5">
      <c r="A145" s="502" t="s">
        <v>534</v>
      </c>
      <c r="B145" s="503" t="s">
        <v>533</v>
      </c>
      <c r="C145" s="504">
        <v>16833.990000000002</v>
      </c>
      <c r="D145" s="505">
        <v>10407.790000000001</v>
      </c>
      <c r="E145" s="506">
        <f t="shared" si="7"/>
        <v>61.826043617704421</v>
      </c>
      <c r="F145" s="468">
        <v>7397.3549999999996</v>
      </c>
      <c r="G145" s="506">
        <f t="shared" si="8"/>
        <v>140.69610016012481</v>
      </c>
    </row>
    <row r="146" spans="1:7" s="403" customFormat="1" ht="102.75">
      <c r="A146" s="502" t="s">
        <v>534</v>
      </c>
      <c r="B146" s="606" t="s">
        <v>495</v>
      </c>
      <c r="C146" s="507">
        <v>2015</v>
      </c>
      <c r="D146" s="508">
        <v>707.2</v>
      </c>
      <c r="E146" s="506">
        <f t="shared" si="7"/>
        <v>35.096774193548391</v>
      </c>
      <c r="F146" s="478">
        <v>377.20499999999998</v>
      </c>
      <c r="G146" s="506">
        <f t="shared" si="8"/>
        <v>187.48425922243874</v>
      </c>
    </row>
    <row r="147" spans="1:7" s="403" customFormat="1" ht="72" customHeight="1">
      <c r="A147" s="502" t="s">
        <v>535</v>
      </c>
      <c r="B147" s="503" t="s">
        <v>496</v>
      </c>
      <c r="C147" s="507">
        <v>60</v>
      </c>
      <c r="D147" s="508">
        <v>0</v>
      </c>
      <c r="E147" s="506">
        <f t="shared" si="7"/>
        <v>0</v>
      </c>
      <c r="F147" s="478">
        <v>0</v>
      </c>
      <c r="G147" s="506"/>
    </row>
    <row r="148" spans="1:7">
      <c r="A148" s="542" t="s">
        <v>78</v>
      </c>
      <c r="B148" s="486" t="s">
        <v>239</v>
      </c>
      <c r="C148" s="475">
        <v>574458.78988000005</v>
      </c>
      <c r="D148" s="463">
        <v>223375.40078</v>
      </c>
      <c r="E148" s="460">
        <f t="shared" si="7"/>
        <v>38.884495235360809</v>
      </c>
      <c r="F148" s="463">
        <v>191610.97643000001</v>
      </c>
      <c r="G148" s="460">
        <f t="shared" si="8"/>
        <v>116.5775598777371</v>
      </c>
    </row>
    <row r="149" spans="1:7" s="403" customFormat="1" ht="62.25">
      <c r="A149" s="502" t="s">
        <v>534</v>
      </c>
      <c r="B149" s="606" t="s">
        <v>497</v>
      </c>
      <c r="C149" s="507">
        <v>11078.328</v>
      </c>
      <c r="D149" s="508">
        <v>2964.1370000000002</v>
      </c>
      <c r="E149" s="506">
        <f t="shared" si="7"/>
        <v>26.756176563828042</v>
      </c>
      <c r="F149" s="478">
        <v>3209.326</v>
      </c>
      <c r="G149" s="506">
        <f t="shared" si="8"/>
        <v>92.360109256585346</v>
      </c>
    </row>
    <row r="150" spans="1:7" s="403" customFormat="1" ht="62.25">
      <c r="A150" s="502" t="s">
        <v>534</v>
      </c>
      <c r="B150" s="606" t="s">
        <v>498</v>
      </c>
      <c r="C150" s="507">
        <v>1500</v>
      </c>
      <c r="D150" s="508">
        <v>876</v>
      </c>
      <c r="E150" s="506">
        <f t="shared" ref="E150:E156" si="9">SUM(D150/C150*100)</f>
        <v>58.4</v>
      </c>
      <c r="F150" s="478">
        <v>627.80499999999995</v>
      </c>
      <c r="G150" s="506">
        <f t="shared" si="8"/>
        <v>139.53377242933715</v>
      </c>
    </row>
    <row r="151" spans="1:7" s="403" customFormat="1" ht="88.5" customHeight="1">
      <c r="A151" s="502" t="s">
        <v>534</v>
      </c>
      <c r="B151" s="606" t="s">
        <v>514</v>
      </c>
      <c r="C151" s="507">
        <v>35622.699999999997</v>
      </c>
      <c r="D151" s="508">
        <v>11457.6</v>
      </c>
      <c r="E151" s="506">
        <f t="shared" si="9"/>
        <v>32.163760748062337</v>
      </c>
      <c r="F151" s="478">
        <v>8749.44</v>
      </c>
      <c r="G151" s="506">
        <f t="shared" si="8"/>
        <v>130.95238095238096</v>
      </c>
    </row>
    <row r="152" spans="1:7" s="403" customFormat="1" ht="88.5" customHeight="1">
      <c r="A152" s="502" t="s">
        <v>534</v>
      </c>
      <c r="B152" s="606" t="s">
        <v>515</v>
      </c>
      <c r="C152" s="507">
        <v>13971.055</v>
      </c>
      <c r="D152" s="508">
        <v>9314.0067400000007</v>
      </c>
      <c r="E152" s="506">
        <f t="shared" si="9"/>
        <v>66.666452461893542</v>
      </c>
      <c r="F152" s="478">
        <v>5858.46</v>
      </c>
      <c r="G152" s="506">
        <f t="shared" si="8"/>
        <v>158.98387528463113</v>
      </c>
    </row>
    <row r="153" spans="1:7" s="403" customFormat="1" ht="127.5" customHeight="1">
      <c r="A153" s="502" t="s">
        <v>534</v>
      </c>
      <c r="B153" s="606" t="s">
        <v>513</v>
      </c>
      <c r="C153" s="507">
        <v>3004.8890000000001</v>
      </c>
      <c r="D153" s="508">
        <v>833</v>
      </c>
      <c r="E153" s="506">
        <f t="shared" si="9"/>
        <v>27.721489878661075</v>
      </c>
      <c r="F153" s="478">
        <v>659.36</v>
      </c>
      <c r="G153" s="506">
        <f t="shared" si="8"/>
        <v>126.33462751759281</v>
      </c>
    </row>
    <row r="154" spans="1:7" s="403" customFormat="1" ht="216.75" customHeight="1">
      <c r="A154" s="502" t="s">
        <v>534</v>
      </c>
      <c r="B154" s="607" t="s">
        <v>538</v>
      </c>
      <c r="C154" s="507">
        <v>2670.8</v>
      </c>
      <c r="D154" s="508">
        <v>570</v>
      </c>
      <c r="E154" s="506">
        <f t="shared" si="9"/>
        <v>21.341920023962857</v>
      </c>
      <c r="F154" s="478">
        <v>630</v>
      </c>
      <c r="G154" s="506">
        <f t="shared" si="8"/>
        <v>90.476190476190482</v>
      </c>
    </row>
    <row r="155" spans="1:7" s="403" customFormat="1" ht="54.75" customHeight="1">
      <c r="A155" s="502" t="s">
        <v>536</v>
      </c>
      <c r="B155" s="606" t="s">
        <v>537</v>
      </c>
      <c r="C155" s="507">
        <v>0</v>
      </c>
      <c r="D155" s="508">
        <v>0</v>
      </c>
      <c r="E155" s="506" t="e">
        <f t="shared" si="9"/>
        <v>#DIV/0!</v>
      </c>
      <c r="F155" s="478"/>
      <c r="G155" s="506"/>
    </row>
    <row r="156" spans="1:7" s="403" customFormat="1" ht="105" customHeight="1">
      <c r="A156" s="502" t="s">
        <v>492</v>
      </c>
      <c r="B156" s="606" t="s">
        <v>507</v>
      </c>
      <c r="C156" s="507">
        <v>3070.2020000000002</v>
      </c>
      <c r="D156" s="508">
        <v>1023.402</v>
      </c>
      <c r="E156" s="506">
        <f t="shared" si="9"/>
        <v>33.333376761529045</v>
      </c>
      <c r="F156" s="478">
        <v>1011.68623</v>
      </c>
      <c r="G156" s="506">
        <f t="shared" si="8"/>
        <v>101.15804383341268</v>
      </c>
    </row>
    <row r="157" spans="1:7" s="403" customFormat="1" ht="70.5">
      <c r="A157" s="502" t="s">
        <v>503</v>
      </c>
      <c r="B157" s="503" t="s">
        <v>496</v>
      </c>
      <c r="C157" s="507">
        <v>200</v>
      </c>
      <c r="D157" s="508"/>
      <c r="E157" s="506">
        <f t="shared" ref="E157" si="10">SUM(D157/C157*100)</f>
        <v>0</v>
      </c>
      <c r="F157" s="478">
        <v>139.345</v>
      </c>
      <c r="G157" s="506"/>
    </row>
    <row r="158" spans="1:7">
      <c r="A158" s="542" t="s">
        <v>307</v>
      </c>
      <c r="B158" s="486" t="s">
        <v>308</v>
      </c>
      <c r="C158" s="477">
        <v>30178.400000000001</v>
      </c>
      <c r="D158" s="466">
        <v>13075.887280000001</v>
      </c>
      <c r="E158" s="460">
        <f t="shared" ref="E158:E193" si="11">SUM(D158/C158*100)</f>
        <v>43.3286300135196</v>
      </c>
      <c r="F158" s="466">
        <v>10926.55408</v>
      </c>
      <c r="G158" s="460">
        <f t="shared" si="8"/>
        <v>119.67073227536711</v>
      </c>
    </row>
    <row r="159" spans="1:7" s="403" customFormat="1" ht="47.25">
      <c r="A159" s="502" t="s">
        <v>534</v>
      </c>
      <c r="B159" s="503" t="s">
        <v>482</v>
      </c>
      <c r="C159" s="507">
        <v>9792.98</v>
      </c>
      <c r="D159" s="508">
        <v>4452.8680000000004</v>
      </c>
      <c r="E159" s="506">
        <f t="shared" si="11"/>
        <v>45.469999938731625</v>
      </c>
      <c r="F159" s="478">
        <v>3552.4929999999999</v>
      </c>
      <c r="G159" s="460">
        <f t="shared" si="8"/>
        <v>125.34487752685229</v>
      </c>
    </row>
    <row r="160" spans="1:7" s="403" customFormat="1" ht="48" customHeight="1">
      <c r="A160" s="502" t="s">
        <v>534</v>
      </c>
      <c r="B160" s="503" t="s">
        <v>502</v>
      </c>
      <c r="C160" s="507">
        <v>20265.419000000002</v>
      </c>
      <c r="D160" s="508">
        <v>8623.0190000000002</v>
      </c>
      <c r="E160" s="506">
        <f t="shared" si="11"/>
        <v>42.55041062807534</v>
      </c>
      <c r="F160" s="478">
        <v>7374.06</v>
      </c>
      <c r="G160" s="460">
        <f t="shared" si="8"/>
        <v>116.93719606295583</v>
      </c>
    </row>
    <row r="161" spans="1:8" ht="52.5">
      <c r="A161" s="542" t="s">
        <v>424</v>
      </c>
      <c r="B161" s="486" t="s">
        <v>425</v>
      </c>
      <c r="C161" s="477">
        <v>271</v>
      </c>
      <c r="D161" s="466">
        <v>35</v>
      </c>
      <c r="E161" s="460">
        <f t="shared" si="11"/>
        <v>12.915129151291513</v>
      </c>
      <c r="F161" s="466">
        <v>60</v>
      </c>
      <c r="G161" s="460">
        <f t="shared" si="8"/>
        <v>58.333333333333336</v>
      </c>
    </row>
    <row r="162" spans="1:8">
      <c r="A162" s="542" t="s">
        <v>79</v>
      </c>
      <c r="B162" s="486" t="s">
        <v>240</v>
      </c>
      <c r="C162" s="477">
        <v>892.67100000000005</v>
      </c>
      <c r="D162" s="466">
        <v>67.400000000000006</v>
      </c>
      <c r="E162" s="460">
        <f t="shared" si="11"/>
        <v>7.5503741019927837</v>
      </c>
      <c r="F162" s="466">
        <v>68.724999999999994</v>
      </c>
      <c r="G162" s="460">
        <f t="shared" si="8"/>
        <v>98.072026191342317</v>
      </c>
    </row>
    <row r="163" spans="1:8">
      <c r="A163" s="542" t="s">
        <v>80</v>
      </c>
      <c r="B163" s="486" t="s">
        <v>241</v>
      </c>
      <c r="C163" s="477">
        <v>15745.361999999999</v>
      </c>
      <c r="D163" s="466">
        <v>5159.0102900000002</v>
      </c>
      <c r="E163" s="460">
        <f t="shared" si="11"/>
        <v>32.76526948062547</v>
      </c>
      <c r="F163" s="466">
        <v>2432.21173</v>
      </c>
      <c r="G163" s="460">
        <f t="shared" si="8"/>
        <v>212.11189085088412</v>
      </c>
    </row>
    <row r="164" spans="1:8" s="403" customFormat="1" ht="70.5">
      <c r="A164" s="502" t="s">
        <v>504</v>
      </c>
      <c r="B164" s="503" t="s">
        <v>479</v>
      </c>
      <c r="C164" s="507">
        <v>3000</v>
      </c>
      <c r="D164" s="509">
        <v>0</v>
      </c>
      <c r="E164" s="506">
        <f t="shared" si="11"/>
        <v>0</v>
      </c>
      <c r="F164" s="466">
        <v>0</v>
      </c>
      <c r="G164" s="506"/>
    </row>
    <row r="165" spans="1:8" s="403" customFormat="1" ht="51.75" customHeight="1">
      <c r="A165" s="502" t="s">
        <v>534</v>
      </c>
      <c r="B165" s="503" t="s">
        <v>516</v>
      </c>
      <c r="C165" s="507">
        <v>1200</v>
      </c>
      <c r="D165" s="509">
        <v>0</v>
      </c>
      <c r="E165" s="506">
        <f t="shared" si="11"/>
        <v>0</v>
      </c>
      <c r="F165" s="466">
        <v>0</v>
      </c>
      <c r="G165" s="506"/>
    </row>
    <row r="166" spans="1:8" s="6" customFormat="1">
      <c r="A166" s="541" t="s">
        <v>81</v>
      </c>
      <c r="B166" s="457" t="s">
        <v>82</v>
      </c>
      <c r="C166" s="458">
        <f>SUM(C167+C174)</f>
        <v>108191.83514</v>
      </c>
      <c r="D166" s="459">
        <f>SUM(D167+D174)</f>
        <v>38227.10871</v>
      </c>
      <c r="E166" s="460">
        <f t="shared" si="11"/>
        <v>35.33271125361189</v>
      </c>
      <c r="F166" s="459">
        <f>SUM(F167+F174)</f>
        <v>26869.65509</v>
      </c>
      <c r="G166" s="460">
        <f t="shared" si="8"/>
        <v>142.26869895411076</v>
      </c>
    </row>
    <row r="167" spans="1:8">
      <c r="A167" s="542" t="s">
        <v>83</v>
      </c>
      <c r="B167" s="464" t="s">
        <v>221</v>
      </c>
      <c r="C167" s="462">
        <v>105191.83514</v>
      </c>
      <c r="D167" s="463">
        <v>37243.744129999999</v>
      </c>
      <c r="E167" s="460">
        <f t="shared" si="11"/>
        <v>35.405546524055062</v>
      </c>
      <c r="F167" s="463">
        <v>25760.832920000001</v>
      </c>
      <c r="G167" s="460">
        <f t="shared" si="8"/>
        <v>144.57507738845271</v>
      </c>
    </row>
    <row r="168" spans="1:8" s="403" customFormat="1">
      <c r="A168" s="502" t="s">
        <v>453</v>
      </c>
      <c r="B168" s="510" t="s">
        <v>463</v>
      </c>
      <c r="C168" s="511">
        <v>0</v>
      </c>
      <c r="D168" s="512">
        <v>0</v>
      </c>
      <c r="E168" s="506" t="e">
        <f t="shared" si="11"/>
        <v>#DIV/0!</v>
      </c>
      <c r="F168" s="463"/>
      <c r="G168" s="460" t="e">
        <f t="shared" si="8"/>
        <v>#DIV/0!</v>
      </c>
    </row>
    <row r="169" spans="1:8" s="403" customFormat="1" ht="93.75">
      <c r="A169" s="502" t="s">
        <v>539</v>
      </c>
      <c r="B169" s="510" t="s">
        <v>499</v>
      </c>
      <c r="C169" s="513">
        <v>57066.034</v>
      </c>
      <c r="D169" s="508">
        <v>19437.186000000002</v>
      </c>
      <c r="E169" s="506">
        <f t="shared" si="11"/>
        <v>34.060867100033626</v>
      </c>
      <c r="F169" s="478">
        <v>1216.67</v>
      </c>
      <c r="G169" s="460"/>
    </row>
    <row r="170" spans="1:8" s="403" customFormat="1" ht="47.25">
      <c r="A170" s="502" t="s">
        <v>539</v>
      </c>
      <c r="B170" s="510" t="s">
        <v>500</v>
      </c>
      <c r="C170" s="513">
        <v>7083.3850000000002</v>
      </c>
      <c r="D170" s="508">
        <v>850</v>
      </c>
      <c r="E170" s="506">
        <f t="shared" si="11"/>
        <v>11.999912471226679</v>
      </c>
      <c r="F170" s="478">
        <v>566</v>
      </c>
      <c r="G170" s="460">
        <f t="shared" si="8"/>
        <v>150.1766784452297</v>
      </c>
    </row>
    <row r="171" spans="1:8" s="403" customFormat="1" ht="47.25">
      <c r="A171" s="502" t="s">
        <v>539</v>
      </c>
      <c r="B171" s="510" t="s">
        <v>501</v>
      </c>
      <c r="C171" s="513">
        <v>24894.1</v>
      </c>
      <c r="D171" s="508">
        <v>8269.8729999999996</v>
      </c>
      <c r="E171" s="506">
        <f t="shared" si="11"/>
        <v>33.220212821511922</v>
      </c>
      <c r="F171" s="478">
        <v>243.16200000000001</v>
      </c>
      <c r="G171" s="460"/>
    </row>
    <row r="172" spans="1:8" s="403" customFormat="1" ht="47.25">
      <c r="A172" s="502" t="s">
        <v>539</v>
      </c>
      <c r="B172" s="510" t="s">
        <v>517</v>
      </c>
      <c r="C172" s="513"/>
      <c r="D172" s="508"/>
      <c r="E172" s="506"/>
      <c r="F172" s="478"/>
      <c r="G172" s="460"/>
    </row>
    <row r="173" spans="1:8" s="403" customFormat="1" ht="38.25" customHeight="1">
      <c r="A173" s="502" t="s">
        <v>519</v>
      </c>
      <c r="B173" s="510" t="s">
        <v>518</v>
      </c>
      <c r="C173" s="513"/>
      <c r="D173" s="508"/>
      <c r="E173" s="506"/>
      <c r="F173" s="478">
        <v>0</v>
      </c>
      <c r="G173" s="460"/>
    </row>
    <row r="174" spans="1:8" ht="49.5" customHeight="1">
      <c r="A174" s="542" t="s">
        <v>250</v>
      </c>
      <c r="B174" s="464" t="s">
        <v>251</v>
      </c>
      <c r="C174" s="465">
        <v>3000</v>
      </c>
      <c r="D174" s="466">
        <v>983.36458000000005</v>
      </c>
      <c r="E174" s="460">
        <f t="shared" si="11"/>
        <v>32.778819333333338</v>
      </c>
      <c r="F174" s="466">
        <v>1108.8221699999999</v>
      </c>
      <c r="G174" s="460">
        <f t="shared" si="8"/>
        <v>88.685508515761384</v>
      </c>
    </row>
    <row r="175" spans="1:8" s="6" customFormat="1">
      <c r="A175" s="547">
        <v>1000</v>
      </c>
      <c r="B175" s="457" t="s">
        <v>84</v>
      </c>
      <c r="C175" s="487">
        <f>SUM(C176+C177+C180+C186)</f>
        <v>78128.090800000005</v>
      </c>
      <c r="D175" s="488">
        <f>D176+D177+D180+D186</f>
        <v>11615.068859999999</v>
      </c>
      <c r="E175" s="460">
        <f t="shared" si="11"/>
        <v>14.866699980847347</v>
      </c>
      <c r="F175" s="488">
        <f>F176+F177+F180+F186</f>
        <v>20124.12285</v>
      </c>
      <c r="G175" s="460">
        <f t="shared" si="8"/>
        <v>57.717143482852471</v>
      </c>
      <c r="H175" s="93"/>
    </row>
    <row r="176" spans="1:8">
      <c r="A176" s="548">
        <v>1001</v>
      </c>
      <c r="B176" s="489" t="s">
        <v>85</v>
      </c>
      <c r="C176" s="465">
        <v>500</v>
      </c>
      <c r="D176" s="466">
        <v>296.43920000000003</v>
      </c>
      <c r="E176" s="460">
        <f t="shared" si="11"/>
        <v>59.287840000000003</v>
      </c>
      <c r="F176" s="466"/>
      <c r="G176" s="460"/>
    </row>
    <row r="177" spans="1:7">
      <c r="A177" s="548">
        <v>1003</v>
      </c>
      <c r="B177" s="489" t="s">
        <v>86</v>
      </c>
      <c r="C177" s="465">
        <v>19628.220140000001</v>
      </c>
      <c r="D177" s="466">
        <v>4475.7340400000003</v>
      </c>
      <c r="E177" s="460">
        <f t="shared" si="11"/>
        <v>22.802546578734265</v>
      </c>
      <c r="F177" s="466">
        <v>4125.4469099999997</v>
      </c>
      <c r="G177" s="460">
        <f t="shared" si="8"/>
        <v>108.49088929373715</v>
      </c>
    </row>
    <row r="178" spans="1:7" s="403" customFormat="1" ht="48" customHeight="1">
      <c r="A178" s="514" t="s">
        <v>453</v>
      </c>
      <c r="B178" s="515" t="s">
        <v>493</v>
      </c>
      <c r="C178" s="513">
        <v>1061.9190000000001</v>
      </c>
      <c r="D178" s="508">
        <v>0</v>
      </c>
      <c r="E178" s="506">
        <f t="shared" si="11"/>
        <v>0</v>
      </c>
      <c r="F178" s="478">
        <v>0</v>
      </c>
      <c r="G178" s="460"/>
    </row>
    <row r="179" spans="1:7" s="403" customFormat="1" ht="65.25" customHeight="1">
      <c r="A179" s="514" t="s">
        <v>492</v>
      </c>
      <c r="B179" s="515" t="s">
        <v>480</v>
      </c>
      <c r="C179" s="513">
        <v>330</v>
      </c>
      <c r="D179" s="508">
        <v>104.125</v>
      </c>
      <c r="E179" s="506">
        <f t="shared" si="11"/>
        <v>31.553030303030305</v>
      </c>
      <c r="F179" s="478">
        <v>87.17</v>
      </c>
      <c r="G179" s="460">
        <f t="shared" si="8"/>
        <v>119.45049902489389</v>
      </c>
    </row>
    <row r="180" spans="1:7">
      <c r="A180" s="548">
        <v>1004</v>
      </c>
      <c r="B180" s="489" t="s">
        <v>474</v>
      </c>
      <c r="C180" s="462">
        <v>57691.670660000003</v>
      </c>
      <c r="D180" s="490">
        <v>6755.5791300000001</v>
      </c>
      <c r="E180" s="460">
        <f t="shared" si="11"/>
        <v>11.70979979036024</v>
      </c>
      <c r="F180" s="490">
        <v>15940.53363</v>
      </c>
      <c r="G180" s="460">
        <f t="shared" si="8"/>
        <v>42.379880666516932</v>
      </c>
    </row>
    <row r="181" spans="1:7" s="403" customFormat="1">
      <c r="A181" s="514" t="s">
        <v>494</v>
      </c>
      <c r="B181" s="515" t="s">
        <v>475</v>
      </c>
      <c r="C181" s="516">
        <v>6481.3130000000001</v>
      </c>
      <c r="D181" s="517">
        <v>6481.3130000000001</v>
      </c>
      <c r="E181" s="506">
        <f t="shared" si="11"/>
        <v>100</v>
      </c>
      <c r="F181" s="556">
        <v>15729.011</v>
      </c>
      <c r="G181" s="506">
        <f t="shared" si="8"/>
        <v>41.206106347055133</v>
      </c>
    </row>
    <row r="182" spans="1:7" s="403" customFormat="1">
      <c r="A182" s="514" t="s">
        <v>494</v>
      </c>
      <c r="B182" s="515" t="s">
        <v>476</v>
      </c>
      <c r="C182" s="516">
        <v>31373.463</v>
      </c>
      <c r="D182" s="517">
        <v>0</v>
      </c>
      <c r="E182" s="506">
        <f t="shared" si="11"/>
        <v>0</v>
      </c>
      <c r="F182" s="556">
        <v>0</v>
      </c>
      <c r="G182" s="506"/>
    </row>
    <row r="183" spans="1:7" s="403" customFormat="1" ht="47.25">
      <c r="A183" s="514" t="s">
        <v>540</v>
      </c>
      <c r="B183" s="515" t="s">
        <v>477</v>
      </c>
      <c r="C183" s="513">
        <v>18849.694</v>
      </c>
      <c r="D183" s="518">
        <v>0</v>
      </c>
      <c r="E183" s="506">
        <f t="shared" si="11"/>
        <v>0</v>
      </c>
      <c r="F183" s="557">
        <v>0</v>
      </c>
      <c r="G183" s="506"/>
    </row>
    <row r="184" spans="1:7" s="403" customFormat="1" ht="140.25">
      <c r="A184" s="514" t="s">
        <v>534</v>
      </c>
      <c r="B184" s="519" t="s">
        <v>541</v>
      </c>
      <c r="C184" s="513">
        <v>0</v>
      </c>
      <c r="D184" s="518">
        <v>0</v>
      </c>
      <c r="E184" s="506"/>
      <c r="F184" s="557"/>
      <c r="G184" s="506"/>
    </row>
    <row r="185" spans="1:7" s="403" customFormat="1" ht="93.75">
      <c r="A185" s="514" t="s">
        <v>534</v>
      </c>
      <c r="B185" s="515" t="s">
        <v>542</v>
      </c>
      <c r="C185" s="513">
        <v>0</v>
      </c>
      <c r="D185" s="518">
        <v>0</v>
      </c>
      <c r="E185" s="506"/>
      <c r="F185" s="557"/>
      <c r="G185" s="506"/>
    </row>
    <row r="186" spans="1:7" ht="28.5" customHeight="1">
      <c r="A186" s="542" t="s">
        <v>88</v>
      </c>
      <c r="B186" s="464" t="s">
        <v>89</v>
      </c>
      <c r="C186" s="462">
        <v>308.2</v>
      </c>
      <c r="D186" s="463">
        <v>87.316490000000002</v>
      </c>
      <c r="E186" s="460">
        <f t="shared" si="11"/>
        <v>28.331112913692408</v>
      </c>
      <c r="F186" s="463">
        <v>58.142310000000002</v>
      </c>
      <c r="G186" s="460">
        <f t="shared" si="8"/>
        <v>150.17719454215012</v>
      </c>
    </row>
    <row r="187" spans="1:7">
      <c r="A187" s="541" t="s">
        <v>90</v>
      </c>
      <c r="B187" s="457" t="s">
        <v>91</v>
      </c>
      <c r="C187" s="458">
        <f>C188+C190+C191</f>
        <v>40413.69</v>
      </c>
      <c r="D187" s="458">
        <f>SUM(D188+D190+D191)</f>
        <v>13573.664199999999</v>
      </c>
      <c r="E187" s="460">
        <f t="shared" si="11"/>
        <v>33.58679744413341</v>
      </c>
      <c r="F187" s="458">
        <f>F188+F190+F191</f>
        <v>11504.976279999999</v>
      </c>
      <c r="G187" s="460">
        <f t="shared" si="8"/>
        <v>117.98080995261296</v>
      </c>
    </row>
    <row r="188" spans="1:7">
      <c r="A188" s="542" t="s">
        <v>92</v>
      </c>
      <c r="B188" s="464" t="s">
        <v>93</v>
      </c>
      <c r="C188" s="462">
        <v>18235.321199999998</v>
      </c>
      <c r="D188" s="463">
        <v>7873.6642000000002</v>
      </c>
      <c r="E188" s="460">
        <f t="shared" si="11"/>
        <v>43.178094389694657</v>
      </c>
      <c r="F188" s="463">
        <v>2094.9762799999999</v>
      </c>
      <c r="G188" s="460">
        <f t="shared" si="8"/>
        <v>375.83548201319019</v>
      </c>
    </row>
    <row r="189" spans="1:7" s="403" customFormat="1" ht="38.25" customHeight="1">
      <c r="A189" s="502" t="s">
        <v>543</v>
      </c>
      <c r="B189" s="510" t="s">
        <v>508</v>
      </c>
      <c r="C189" s="516">
        <v>1100</v>
      </c>
      <c r="D189" s="505">
        <v>455.08499999999998</v>
      </c>
      <c r="E189" s="506">
        <f t="shared" si="11"/>
        <v>41.371363636363633</v>
      </c>
      <c r="F189" s="468">
        <v>470.327</v>
      </c>
      <c r="G189" s="460">
        <f t="shared" si="8"/>
        <v>96.759275993085652</v>
      </c>
    </row>
    <row r="190" spans="1:7" ht="26.25" customHeight="1">
      <c r="A190" s="542" t="s">
        <v>94</v>
      </c>
      <c r="B190" s="464" t="s">
        <v>95</v>
      </c>
      <c r="C190" s="462">
        <v>11117.4208</v>
      </c>
      <c r="D190" s="463">
        <v>1000</v>
      </c>
      <c r="E190" s="460">
        <f t="shared" si="11"/>
        <v>8.9948920526602727</v>
      </c>
      <c r="F190" s="463">
        <v>2840</v>
      </c>
      <c r="G190" s="460">
        <f t="shared" si="8"/>
        <v>35.2112676056338</v>
      </c>
    </row>
    <row r="191" spans="1:7" ht="30.75" customHeight="1">
      <c r="A191" s="542" t="s">
        <v>96</v>
      </c>
      <c r="B191" s="464" t="s">
        <v>97</v>
      </c>
      <c r="C191" s="465">
        <v>11060.948</v>
      </c>
      <c r="D191" s="491">
        <v>4700</v>
      </c>
      <c r="E191" s="460">
        <f t="shared" si="11"/>
        <v>42.4918370468788</v>
      </c>
      <c r="F191" s="491">
        <v>6570</v>
      </c>
      <c r="G191" s="460">
        <f t="shared" si="8"/>
        <v>71.537290715372905</v>
      </c>
    </row>
    <row r="192" spans="1:7" ht="45.75" hidden="1" customHeight="1">
      <c r="A192" s="542" t="s">
        <v>104</v>
      </c>
      <c r="B192" s="470" t="s">
        <v>506</v>
      </c>
      <c r="C192" s="465">
        <v>0</v>
      </c>
      <c r="D192" s="466"/>
      <c r="E192" s="460" t="e">
        <f t="shared" si="11"/>
        <v>#DIV/0!</v>
      </c>
      <c r="F192" s="466">
        <v>0</v>
      </c>
      <c r="G192" s="460" t="e">
        <f t="shared" si="8"/>
        <v>#DIV/0!</v>
      </c>
    </row>
    <row r="193" spans="1:9" s="6" customFormat="1" ht="27" thickBot="1">
      <c r="A193" s="547"/>
      <c r="B193" s="492" t="s">
        <v>109</v>
      </c>
      <c r="C193" s="493">
        <f>C82+C92+C94+C99+C120+C138+C143+C166+C175+C187</f>
        <v>1830809.53473</v>
      </c>
      <c r="D193" s="493">
        <f>D82+D92+D94+D99+D120+D138+D143+D166+D175+D187</f>
        <v>485568.63245000003</v>
      </c>
      <c r="E193" s="460">
        <f t="shared" si="11"/>
        <v>26.522072517041469</v>
      </c>
      <c r="F193" s="554">
        <f>F82+F92+F94+F99+F120+F138+F143+F166+F175+F187</f>
        <v>388229.06663000002</v>
      </c>
      <c r="G193" s="460">
        <f t="shared" si="8"/>
        <v>125.07271458702216</v>
      </c>
      <c r="H193" s="93"/>
      <c r="I193" s="93"/>
    </row>
    <row r="194" spans="1:9">
      <c r="C194" s="495"/>
      <c r="D194" s="496"/>
      <c r="E194" s="496"/>
      <c r="F194" s="496"/>
    </row>
    <row r="195" spans="1:9" s="65" customFormat="1">
      <c r="A195" s="550" t="s">
        <v>441</v>
      </c>
      <c r="B195" s="498"/>
      <c r="C195" s="499"/>
      <c r="D195" s="499"/>
      <c r="E195" s="499"/>
      <c r="F195" s="499"/>
      <c r="G195" s="500"/>
    </row>
    <row r="196" spans="1:9" s="65" customFormat="1">
      <c r="A196" s="551" t="s">
        <v>427</v>
      </c>
      <c r="B196" s="501"/>
      <c r="C196" s="499" t="s">
        <v>428</v>
      </c>
      <c r="D196" s="499"/>
      <c r="E196" s="499"/>
      <c r="F196" s="499"/>
      <c r="G196" s="500"/>
    </row>
  </sheetData>
  <customSheetViews>
    <customSheetView guid="{61528DAC-5C4C-48F4-ADE2-8A724B05A086}" scale="62" showPageBreaks="1" printArea="1" hiddenRows="1" view="pageBreakPreview" topLeftCell="A10">
      <selection activeCell="B31" sqref="B31"/>
      <rowBreaks count="2" manualBreakCount="2">
        <brk id="79" max="6" man="1"/>
        <brk id="136" max="6" man="1"/>
      </rowBreaks>
      <pageMargins left="0.59055118110236227" right="0.55118110236220474" top="0.15748031496062992" bottom="0.15748031496062992" header="0.15748031496062992" footer="0.27559055118110237"/>
      <pageSetup paperSize="9" scale="27" orientation="portrait" r:id="rId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2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3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4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5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8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9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10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1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7" orientation="portrait" r:id="rId13"/>
  <headerFooter alignWithMargins="0"/>
  <rowBreaks count="2" manualBreakCount="2">
    <brk id="79" max="6" man="1"/>
    <brk id="1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604" t="s">
        <v>405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255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257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261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256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262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395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402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277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51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378">
        <f>C37+C38</f>
        <v>7133.6502700000001</v>
      </c>
      <c r="D47" s="370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296</v>
      </c>
      <c r="C48" s="375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391</v>
      </c>
      <c r="D50" s="377" t="s">
        <v>406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327</v>
      </c>
      <c r="B67" s="47" t="s">
        <v>381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64">
        <f>C52+C60+C62+C68+C73+C77+C84</f>
        <v>7895.2142299999996</v>
      </c>
      <c r="D94" s="364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3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5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8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9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421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255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257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263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256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265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302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392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304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232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387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54">
        <f>C43+C44+C45+C47+C48+C46+C49</f>
        <v>55210.448759999999</v>
      </c>
      <c r="D42" s="399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55">
        <v>5604.2</v>
      </c>
      <c r="D43" s="356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319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320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71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295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77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379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380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327</v>
      </c>
      <c r="B73" s="47" t="s">
        <v>328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52" t="s">
        <v>55</v>
      </c>
      <c r="B74" s="31" t="s">
        <v>56</v>
      </c>
      <c r="C74" s="381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382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243</v>
      </c>
      <c r="B83" s="39" t="s">
        <v>244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250</v>
      </c>
      <c r="B86" s="39" t="s">
        <v>251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64">
        <f>C58+C66+C68+C74+C79+C84+C92+C87+C98</f>
        <v>60977.588550000008</v>
      </c>
      <c r="D102" s="364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2"/>
      <headerFooter alignWithMargins="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3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4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5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8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9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420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255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257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263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256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265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274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392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304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232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401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297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402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53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319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72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295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327</v>
      </c>
      <c r="B71" s="47" t="s">
        <v>378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64">
        <f>C56+C64+C66+C72+C79+C83+C85+C90+C77</f>
        <v>19744.993429999999</v>
      </c>
      <c r="D100" s="364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5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10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1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419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255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257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263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256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264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399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402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319</v>
      </c>
      <c r="C44" s="357">
        <v>0</v>
      </c>
      <c r="D44" s="358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320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295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391</v>
      </c>
      <c r="D53" s="377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327</v>
      </c>
      <c r="B70" s="47" t="s">
        <v>381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418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254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257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263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256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265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234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395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232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75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319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272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295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327</v>
      </c>
      <c r="B71" s="47" t="s">
        <v>382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243</v>
      </c>
      <c r="B83" s="39" t="s">
        <v>244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5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10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417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255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257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263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256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266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396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399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319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326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321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296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327</v>
      </c>
      <c r="B72" s="47" t="s">
        <v>383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243</v>
      </c>
      <c r="B82" s="39" t="s">
        <v>244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250</v>
      </c>
      <c r="B85" s="39" t="s">
        <v>251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5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416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6.7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255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257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263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256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265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404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312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397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319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295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327</v>
      </c>
      <c r="B72" s="47" t="s">
        <v>382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243</v>
      </c>
      <c r="B82" s="39" t="s">
        <v>253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5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415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255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257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263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256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265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232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403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322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295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5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414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255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257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263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256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265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323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310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324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232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401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403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295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252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5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10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1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413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255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257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263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256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265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396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386">
        <v>1160000000</v>
      </c>
      <c r="B32" s="387" t="s">
        <v>232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403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322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300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295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391</v>
      </c>
      <c r="D51" s="377" t="s">
        <v>406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327</v>
      </c>
      <c r="B68" s="47" t="s">
        <v>330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5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10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412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255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257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263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256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265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232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313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403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295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311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1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5" t="s">
        <v>411</v>
      </c>
      <c r="B1" s="605"/>
      <c r="C1" s="605"/>
      <c r="D1" s="605"/>
      <c r="E1" s="605"/>
      <c r="F1" s="605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255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257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263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256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265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394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232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314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403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236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296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65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47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327</v>
      </c>
      <c r="B71" s="47" t="s">
        <v>382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48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4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1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410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43.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255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257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263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256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265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394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423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403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277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295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309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391</v>
      </c>
      <c r="D53" s="377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327</v>
      </c>
      <c r="B70" s="47" t="s">
        <v>382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4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5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9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409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255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257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263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256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265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249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386">
        <v>1160000000</v>
      </c>
      <c r="B34" s="387" t="s">
        <v>232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400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403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276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275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277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295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77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327</v>
      </c>
      <c r="B73" s="47" t="s">
        <v>330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604" t="s">
        <v>408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54.7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255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257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263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256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265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329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394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232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401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248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277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295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327</v>
      </c>
      <c r="B72" s="47" t="s">
        <v>330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4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5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1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604" t="s">
        <v>407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47.2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255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257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263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256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265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232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401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403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248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272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49">
        <f>SUM(C38,C39,C48)</f>
        <v>14647.336230000001</v>
      </c>
      <c r="D49" s="350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295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391</v>
      </c>
      <c r="D52" s="377" t="s">
        <v>406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327</v>
      </c>
      <c r="B69" s="47" t="s">
        <v>328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50">
        <f>C54+C62+C64+C70+C75+C79+C86</f>
        <v>15025.927579999998</v>
      </c>
      <c r="D96" s="350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3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5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9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1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331</v>
      </c>
      <c r="AO1" t="s">
        <v>332</v>
      </c>
      <c r="AP1" t="s">
        <v>333</v>
      </c>
      <c r="AS1" t="s">
        <v>334</v>
      </c>
      <c r="AW1">
        <v>187.4</v>
      </c>
      <c r="AX1" t="s">
        <v>335</v>
      </c>
      <c r="AY1" t="s">
        <v>336</v>
      </c>
    </row>
    <row r="2" spans="32:51">
      <c r="AF2" t="s">
        <v>337</v>
      </c>
      <c r="AJ2" t="s">
        <v>338</v>
      </c>
    </row>
    <row r="3" spans="32:51">
      <c r="AF3" t="s">
        <v>340</v>
      </c>
      <c r="AH3" t="s">
        <v>339</v>
      </c>
      <c r="AJ3" t="s">
        <v>340</v>
      </c>
      <c r="AN3" t="s">
        <v>339</v>
      </c>
      <c r="AO3" t="s">
        <v>339</v>
      </c>
      <c r="AP3" t="s">
        <v>339</v>
      </c>
      <c r="AS3" t="s">
        <v>341</v>
      </c>
      <c r="AT3" t="s">
        <v>342</v>
      </c>
      <c r="AU3" t="s">
        <v>343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344</v>
      </c>
      <c r="AU4" t="s">
        <v>345</v>
      </c>
      <c r="AV4" t="s">
        <v>346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347</v>
      </c>
      <c r="AU5" t="s">
        <v>345</v>
      </c>
      <c r="AV5" t="s">
        <v>348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349</v>
      </c>
      <c r="AU6" t="s">
        <v>345</v>
      </c>
      <c r="AV6" t="s">
        <v>348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350</v>
      </c>
      <c r="AU7" t="s">
        <v>345</v>
      </c>
      <c r="AV7" t="s">
        <v>351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352</v>
      </c>
      <c r="AU8" t="s">
        <v>345</v>
      </c>
      <c r="AV8" t="s">
        <v>353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354</v>
      </c>
      <c r="AU9" t="s">
        <v>345</v>
      </c>
      <c r="AV9" t="s">
        <v>355</v>
      </c>
      <c r="AW9" t="s">
        <v>356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357</v>
      </c>
      <c r="AU10" t="s">
        <v>345</v>
      </c>
      <c r="AV10" t="s">
        <v>358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359</v>
      </c>
      <c r="AU11" t="s">
        <v>345</v>
      </c>
      <c r="AV11" t="s">
        <v>360</v>
      </c>
      <c r="AW11" t="s">
        <v>356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361</v>
      </c>
      <c r="AU12" t="s">
        <v>345</v>
      </c>
      <c r="AV12" t="s">
        <v>362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363</v>
      </c>
      <c r="AU13" t="s">
        <v>345</v>
      </c>
      <c r="AV13" t="s">
        <v>364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365</v>
      </c>
      <c r="AU14" t="s">
        <v>345</v>
      </c>
      <c r="AV14" t="s">
        <v>351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366</v>
      </c>
      <c r="AU15" t="s">
        <v>345</v>
      </c>
      <c r="AV15" t="s">
        <v>367</v>
      </c>
      <c r="AW15" t="s">
        <v>368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369</v>
      </c>
      <c r="AU16" t="s">
        <v>345</v>
      </c>
      <c r="AV16" t="s">
        <v>348</v>
      </c>
      <c r="AW16" t="s">
        <v>370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371</v>
      </c>
      <c r="AU17" t="s">
        <v>345</v>
      </c>
      <c r="AV17" t="s">
        <v>372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373</v>
      </c>
      <c r="AU18" t="s">
        <v>345</v>
      </c>
      <c r="AV18" t="s">
        <v>348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374</v>
      </c>
      <c r="AU19" t="s">
        <v>375</v>
      </c>
      <c r="AV19" t="s">
        <v>358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376</v>
      </c>
      <c r="AY20" t="s">
        <v>377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4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5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8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9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1A52382B-3765-4E8C-903F-6B8919B7242E}" topLeftCell="A16">
      <pageMargins left="0.7" right="0.7" top="0.75" bottom="0.75" header="0.3" footer="0.3"/>
    </customSheetView>
    <customSheetView guid="{B31C8DB7-3E78-4144-A6B5-8DE36DE63F0E}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3"/>
    </customSheetView>
    <customSheetView guid="{1718F1EE-9F48-4DBE-9531-3B70F9C4A5DD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394"/>
    </row>
    <row r="30" spans="12:12" ht="18">
      <c r="L30" s="394"/>
    </row>
    <row r="31" spans="12:12" ht="18">
      <c r="L31" s="394"/>
    </row>
    <row r="32" spans="12:12" ht="18">
      <c r="L32" s="394"/>
    </row>
    <row r="33" spans="12:12" ht="18">
      <c r="L33" s="395"/>
    </row>
    <row r="34" spans="12:12" ht="18">
      <c r="L34" s="394"/>
    </row>
    <row r="35" spans="12:12" ht="18">
      <c r="L35" s="394"/>
    </row>
    <row r="36" spans="12:12" ht="18">
      <c r="L36" s="394"/>
    </row>
    <row r="37" spans="12:12" ht="18">
      <c r="L37" s="395"/>
    </row>
    <row r="38" spans="12:12" ht="18">
      <c r="L38" s="394"/>
    </row>
    <row r="39" spans="12:12" ht="18">
      <c r="L39" s="394"/>
    </row>
    <row r="40" spans="12:12" ht="18">
      <c r="L40" s="395"/>
    </row>
    <row r="41" spans="12:12" ht="18">
      <c r="L41" s="394"/>
    </row>
    <row r="42" spans="12:12" ht="18">
      <c r="L42" s="394"/>
    </row>
    <row r="43" spans="12:12" ht="18">
      <c r="L43" s="394"/>
    </row>
    <row r="44" spans="12:12" ht="18">
      <c r="L44" s="394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2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  <customSheetView guid="{B31C8DB7-3E78-4144-A6B5-8DE36DE63F0E}">
      <pageMargins left="0.7" right="0.7" top="0.75" bottom="0.75" header="0.3" footer="0.3"/>
    </customSheetView>
    <customSheetView guid="{5BFCA170-DEAE-4D2C-98A0-1E68B427AC01}" showPageBreaks="1"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pageMargins left="0.7" right="0.7" top="0.75" bottom="0.75" header="0.3" footer="0.3"/>
      <pageSetup paperSize="9" orientation="portrait" r:id="rId2"/>
    </customSheetView>
    <customSheetView guid="{1718F1EE-9F48-4DBE-9531-3B70F9C4A5DD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2026-05-06T07:44:52Z</cp:lastPrinted>
  <dcterms:created xsi:type="dcterms:W3CDTF">1996-10-08T23:32:33Z</dcterms:created>
  <dcterms:modified xsi:type="dcterms:W3CDTF">2026-05-13T07:40:20Z</dcterms:modified>
</cp:coreProperties>
</file>