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-510" yWindow="-90" windowWidth="14985" windowHeight="1239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оперативка!$A$2:$Z$234</definedName>
  </definedNames>
  <calcPr calcId="145621"/>
</workbook>
</file>

<file path=xl/calcChain.xml><?xml version="1.0" encoding="utf-8"?>
<calcChain xmlns="http://schemas.openxmlformats.org/spreadsheetml/2006/main">
  <c r="AA289" i="1" l="1"/>
  <c r="K36" i="1" l="1"/>
  <c r="Z63" i="1" l="1"/>
  <c r="H63" i="1"/>
  <c r="M63" i="1"/>
  <c r="U64" i="1" l="1"/>
  <c r="X63" i="1" l="1"/>
  <c r="W64" i="1" l="1"/>
  <c r="X64" i="1"/>
  <c r="I63" i="1" l="1"/>
  <c r="P63" i="1" l="1"/>
  <c r="Q63" i="1" l="1"/>
  <c r="L42" i="1" l="1"/>
  <c r="Y42" i="1" l="1"/>
  <c r="N42" i="1" l="1"/>
  <c r="H64" i="1" l="1"/>
  <c r="I64" i="1"/>
  <c r="J64" i="1"/>
  <c r="K64" i="1"/>
  <c r="M64" i="1"/>
  <c r="N64" i="1"/>
  <c r="O64" i="1"/>
  <c r="P64" i="1"/>
  <c r="Q64" i="1"/>
  <c r="R64" i="1"/>
  <c r="S64" i="1"/>
  <c r="T64" i="1"/>
  <c r="V64" i="1"/>
  <c r="Y64" i="1"/>
  <c r="Z64" i="1"/>
  <c r="G63" i="1"/>
  <c r="J63" i="1"/>
  <c r="N63" i="1"/>
  <c r="O63" i="1"/>
  <c r="R63" i="1"/>
  <c r="S63" i="1"/>
  <c r="T63" i="1"/>
  <c r="AA63" i="1" l="1"/>
  <c r="K42" i="1" l="1"/>
  <c r="C53" i="1" l="1"/>
  <c r="C52" i="1"/>
  <c r="M42" i="1" l="1"/>
  <c r="G42" i="1" l="1"/>
  <c r="S11" i="1" l="1"/>
  <c r="I42" i="1" l="1"/>
  <c r="J42" i="1"/>
  <c r="P42" i="1"/>
  <c r="R42" i="1"/>
  <c r="S42" i="1"/>
  <c r="T42" i="1"/>
  <c r="U42" i="1"/>
  <c r="V42" i="1"/>
  <c r="X42" i="1"/>
  <c r="Z42" i="1"/>
  <c r="G64" i="1" l="1"/>
  <c r="C269" i="1" l="1"/>
  <c r="G270" i="1"/>
  <c r="H270" i="1"/>
  <c r="I270" i="1"/>
  <c r="J270" i="1"/>
  <c r="K270" i="1"/>
  <c r="L270" i="1"/>
  <c r="M270" i="1"/>
  <c r="N270" i="1"/>
  <c r="O270" i="1"/>
  <c r="P270" i="1"/>
  <c r="Q270" i="1"/>
  <c r="R270" i="1"/>
  <c r="S270" i="1"/>
  <c r="T270" i="1"/>
  <c r="U270" i="1"/>
  <c r="V270" i="1"/>
  <c r="W270" i="1"/>
  <c r="X270" i="1"/>
  <c r="Y270" i="1"/>
  <c r="Z270" i="1"/>
  <c r="F270" i="1"/>
  <c r="C270" i="1" l="1"/>
  <c r="F63" i="1"/>
  <c r="C30" i="1" l="1"/>
  <c r="AE30" i="1" l="1"/>
  <c r="C47" i="1"/>
  <c r="C48" i="1"/>
  <c r="C49" i="1"/>
  <c r="F42" i="1"/>
  <c r="F44" i="1" s="1"/>
  <c r="C42" i="1" l="1"/>
  <c r="AA42" i="1"/>
  <c r="N274" i="1" l="1"/>
  <c r="U274" i="1"/>
  <c r="B274" i="1"/>
  <c r="F274" i="1"/>
  <c r="J274" i="1"/>
  <c r="O274" i="1"/>
  <c r="S274" i="1"/>
  <c r="K274" i="1"/>
  <c r="V274" i="1"/>
  <c r="Z274" i="1"/>
  <c r="L274" i="1"/>
  <c r="W274" i="1"/>
  <c r="I274" i="1"/>
  <c r="R274" i="1"/>
  <c r="C274" i="1"/>
  <c r="G274" i="1"/>
  <c r="P274" i="1"/>
  <c r="H274" i="1"/>
  <c r="Q274" i="1"/>
  <c r="E274" i="1"/>
  <c r="M274" i="1"/>
  <c r="T274" i="1"/>
  <c r="X274" i="1"/>
  <c r="Y274" i="1"/>
  <c r="C276" i="1"/>
  <c r="C277" i="1" s="1"/>
  <c r="AE5" i="1" l="1"/>
  <c r="AF30" i="1" l="1"/>
  <c r="C21" i="1"/>
  <c r="AE21" i="1" l="1"/>
  <c r="AF21" i="1" s="1"/>
  <c r="D21" i="1"/>
  <c r="C18" i="1"/>
  <c r="G11" i="1"/>
  <c r="F11" i="1"/>
  <c r="B11" i="1"/>
  <c r="H11" i="1"/>
  <c r="I11" i="1"/>
  <c r="J11" i="1"/>
  <c r="K11" i="1"/>
  <c r="M11" i="1"/>
  <c r="N11" i="1"/>
  <c r="O11" i="1"/>
  <c r="Q11" i="1"/>
  <c r="R11" i="1"/>
  <c r="T11" i="1"/>
  <c r="U11" i="1"/>
  <c r="V11" i="1"/>
  <c r="X11" i="1"/>
  <c r="Y11" i="1"/>
  <c r="Z11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Z17" i="1"/>
  <c r="R26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F26" i="1"/>
  <c r="G26" i="1"/>
  <c r="H26" i="1"/>
  <c r="I26" i="1"/>
  <c r="J26" i="1"/>
  <c r="K26" i="1"/>
  <c r="L26" i="1"/>
  <c r="M26" i="1"/>
  <c r="N26" i="1"/>
  <c r="O26" i="1"/>
  <c r="P26" i="1"/>
  <c r="Q26" i="1"/>
  <c r="S26" i="1"/>
  <c r="T26" i="1"/>
  <c r="U26" i="1"/>
  <c r="V26" i="1"/>
  <c r="W26" i="1"/>
  <c r="X26" i="1"/>
  <c r="Y26" i="1"/>
  <c r="Z26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E18" i="1" l="1"/>
  <c r="AF18" i="1" s="1"/>
  <c r="C29" i="1"/>
  <c r="C7" i="1"/>
  <c r="AE7" i="1" s="1"/>
  <c r="AF7" i="1" l="1"/>
  <c r="B13" i="1"/>
  <c r="B9" i="1"/>
  <c r="C25" i="1" l="1"/>
  <c r="AE25" i="1" l="1"/>
  <c r="C12" i="1"/>
  <c r="AE12" i="1" l="1"/>
  <c r="AF12" i="1" s="1"/>
  <c r="AF25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G36" i="1" l="1"/>
  <c r="H36" i="1"/>
  <c r="I36" i="1"/>
  <c r="J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B36" i="1" l="1"/>
  <c r="B29" i="1" l="1"/>
  <c r="F36" i="1" l="1"/>
  <c r="C20" i="1" l="1"/>
  <c r="AE20" i="1" l="1"/>
  <c r="AF20" i="1" s="1"/>
  <c r="B22" i="1"/>
  <c r="D25" i="1" l="1"/>
  <c r="C26" i="1"/>
  <c r="G226" i="1"/>
  <c r="C223" i="1"/>
  <c r="AE26" i="1" l="1"/>
  <c r="F129" i="1"/>
  <c r="AF26" i="1" l="1"/>
  <c r="C183" i="1"/>
  <c r="C182" i="1"/>
  <c r="K163" i="1"/>
  <c r="K164" i="1"/>
  <c r="J184" i="1" l="1"/>
  <c r="O111" i="1" l="1"/>
  <c r="U184" i="1" l="1"/>
  <c r="X136" i="1" l="1"/>
  <c r="X102" i="1"/>
  <c r="X104" i="1" s="1"/>
  <c r="L169" i="1" l="1"/>
  <c r="L184" i="1"/>
  <c r="W137" i="1" l="1"/>
  <c r="W140" i="1" s="1"/>
  <c r="B163" i="1" l="1"/>
  <c r="U136" i="1" l="1"/>
  <c r="U137" i="1"/>
  <c r="U140" i="1" s="1"/>
  <c r="C146" i="1" l="1"/>
  <c r="R175" i="1" l="1"/>
  <c r="J175" i="1" l="1"/>
  <c r="B104" i="1" l="1"/>
  <c r="C160" i="1" l="1"/>
  <c r="C161" i="1"/>
  <c r="G175" i="1" l="1"/>
  <c r="H111" i="1" l="1"/>
  <c r="I111" i="1"/>
  <c r="J111" i="1"/>
  <c r="K111" i="1"/>
  <c r="L111" i="1"/>
  <c r="M111" i="1"/>
  <c r="P111" i="1"/>
  <c r="Q111" i="1"/>
  <c r="R111" i="1"/>
  <c r="S111" i="1"/>
  <c r="T111" i="1"/>
  <c r="U111" i="1"/>
  <c r="V111" i="1"/>
  <c r="W111" i="1"/>
  <c r="X111" i="1"/>
  <c r="Y111" i="1"/>
  <c r="Z111" i="1"/>
  <c r="G111" i="1"/>
  <c r="C110" i="1" l="1"/>
  <c r="C101" i="1"/>
  <c r="P147" i="1" l="1"/>
  <c r="C147" i="1" s="1"/>
  <c r="M154" i="1" l="1"/>
  <c r="P140" i="1" l="1"/>
  <c r="I130" i="1" l="1"/>
  <c r="I104" i="1"/>
  <c r="B139" i="1" l="1"/>
  <c r="G102" i="1" l="1"/>
  <c r="R164" i="1" l="1"/>
  <c r="F163" i="1"/>
  <c r="T189" i="1" l="1"/>
  <c r="O175" i="1" l="1"/>
  <c r="I137" i="1"/>
  <c r="P102" i="1" l="1"/>
  <c r="R102" i="1"/>
  <c r="R162" i="1"/>
  <c r="C98" i="1" l="1"/>
  <c r="W102" i="1"/>
  <c r="L140" i="1" l="1"/>
  <c r="G189" i="1" l="1"/>
  <c r="Z195" i="1" l="1"/>
  <c r="U144" i="1" l="1"/>
  <c r="K184" i="1" l="1"/>
  <c r="H162" i="1" l="1"/>
  <c r="P148" i="1"/>
  <c r="R104" i="1" l="1"/>
  <c r="N102" i="1"/>
  <c r="N103" i="1" l="1"/>
  <c r="N111" i="1"/>
  <c r="B155" i="1"/>
  <c r="B140" i="1" l="1"/>
  <c r="I163" i="1" l="1"/>
  <c r="I166" i="1" s="1"/>
  <c r="J162" i="1" l="1"/>
  <c r="F148" i="1" l="1"/>
  <c r="F155" i="1" s="1"/>
  <c r="R140" i="1"/>
  <c r="F140" i="1"/>
  <c r="F102" i="1"/>
  <c r="F104" i="1" s="1"/>
  <c r="C94" i="1"/>
  <c r="C111" i="1" l="1"/>
  <c r="C103" i="1"/>
  <c r="X137" i="1"/>
  <c r="X140" i="1" s="1"/>
  <c r="C135" i="1"/>
  <c r="C138" i="1"/>
  <c r="C100" i="1"/>
  <c r="D100" i="1" l="1"/>
  <c r="C162" i="1"/>
  <c r="C99" i="1"/>
  <c r="F164" i="1" l="1"/>
  <c r="F166" i="1"/>
  <c r="F184" i="1"/>
  <c r="S154" i="1" l="1"/>
  <c r="S150" i="1"/>
  <c r="S158" i="1"/>
  <c r="Z163" i="1"/>
  <c r="Z166" i="1" s="1"/>
  <c r="Z164" i="1"/>
  <c r="Z184" i="1"/>
  <c r="Z165" i="1" l="1"/>
  <c r="M163" i="1" l="1"/>
  <c r="M166" i="1" s="1"/>
  <c r="H163" i="1"/>
  <c r="H166" i="1" s="1"/>
  <c r="G163" i="1" l="1"/>
  <c r="G166" i="1" s="1"/>
  <c r="J163" i="1"/>
  <c r="J166" i="1" s="1"/>
  <c r="K166" i="1"/>
  <c r="L163" i="1"/>
  <c r="L166" i="1" s="1"/>
  <c r="N163" i="1"/>
  <c r="N166" i="1" s="1"/>
  <c r="O163" i="1"/>
  <c r="O166" i="1" s="1"/>
  <c r="P163" i="1"/>
  <c r="P166" i="1" s="1"/>
  <c r="K189" i="1"/>
  <c r="Y163" i="1" l="1"/>
  <c r="Y166" i="1" s="1"/>
  <c r="Q172" i="1"/>
  <c r="R172" i="1"/>
  <c r="R163" i="1" l="1"/>
  <c r="R166" i="1" s="1"/>
  <c r="O172" i="1"/>
  <c r="S104" i="1"/>
  <c r="N104" i="1"/>
  <c r="I140" i="1"/>
  <c r="G164" i="1"/>
  <c r="I164" i="1"/>
  <c r="J164" i="1"/>
  <c r="L164" i="1"/>
  <c r="M164" i="1"/>
  <c r="N164" i="1"/>
  <c r="O164" i="1"/>
  <c r="P164" i="1"/>
  <c r="Q164" i="1"/>
  <c r="S164" i="1"/>
  <c r="T164" i="1"/>
  <c r="U164" i="1"/>
  <c r="V164" i="1"/>
  <c r="W164" i="1"/>
  <c r="X164" i="1"/>
  <c r="Y164" i="1"/>
  <c r="Q163" i="1"/>
  <c r="Q166" i="1" s="1"/>
  <c r="S163" i="1"/>
  <c r="S166" i="1" s="1"/>
  <c r="T163" i="1"/>
  <c r="T166" i="1" s="1"/>
  <c r="U163" i="1"/>
  <c r="U166" i="1" s="1"/>
  <c r="V163" i="1"/>
  <c r="V166" i="1" s="1"/>
  <c r="W163" i="1"/>
  <c r="W166" i="1" s="1"/>
  <c r="X163" i="1"/>
  <c r="X166" i="1" s="1"/>
  <c r="H164" i="1"/>
  <c r="H175" i="1"/>
  <c r="C166" i="1" l="1"/>
  <c r="S189" i="1"/>
  <c r="C152" i="1" l="1"/>
  <c r="C149" i="1"/>
  <c r="Z154" i="1"/>
  <c r="U130" i="1" l="1"/>
  <c r="V184" i="1" l="1"/>
  <c r="Y181" i="1"/>
  <c r="M184" i="1"/>
  <c r="S129" i="1" l="1"/>
  <c r="B129" i="1" l="1"/>
  <c r="B130" i="1" l="1"/>
  <c r="D116" i="1"/>
  <c r="S175" i="1" l="1"/>
  <c r="N130" i="1" l="1"/>
  <c r="H130" i="1"/>
  <c r="C124" i="1"/>
  <c r="D124" i="1" s="1"/>
  <c r="C117" i="1"/>
  <c r="C109" i="1"/>
  <c r="C130" i="1" l="1"/>
  <c r="D130" i="1" s="1"/>
  <c r="D117" i="1"/>
  <c r="T130" i="1"/>
  <c r="Y130" i="1"/>
  <c r="Y102" i="1" l="1"/>
  <c r="Y104" i="1" s="1"/>
  <c r="Z102" i="1"/>
  <c r="Z104" i="1" s="1"/>
  <c r="H184" i="1" l="1"/>
  <c r="S184" i="1" l="1"/>
  <c r="S169" i="1" l="1"/>
  <c r="T169" i="1"/>
  <c r="V169" i="1" l="1"/>
  <c r="F165" i="1" l="1"/>
  <c r="B184" i="1" l="1"/>
  <c r="T154" i="1" l="1"/>
  <c r="G225" i="1" l="1"/>
  <c r="H225" i="1"/>
  <c r="I225" i="1"/>
  <c r="J225" i="1"/>
  <c r="K225" i="1"/>
  <c r="L225" i="1"/>
  <c r="M225" i="1"/>
  <c r="N225" i="1"/>
  <c r="O225" i="1"/>
  <c r="P225" i="1"/>
  <c r="Q225" i="1"/>
  <c r="R225" i="1"/>
  <c r="S225" i="1"/>
  <c r="T225" i="1"/>
  <c r="U225" i="1"/>
  <c r="V225" i="1"/>
  <c r="X225" i="1"/>
  <c r="Y225" i="1"/>
  <c r="Z225" i="1"/>
  <c r="Y103" i="1" l="1"/>
  <c r="S226" i="1" l="1"/>
  <c r="F154" i="1" l="1"/>
  <c r="R165" i="1" l="1"/>
  <c r="N165" i="1"/>
  <c r="V165" i="1"/>
  <c r="J165" i="1"/>
  <c r="U165" i="1"/>
  <c r="I165" i="1"/>
  <c r="W165" i="1"/>
  <c r="O165" i="1"/>
  <c r="G165" i="1"/>
  <c r="K165" i="1"/>
  <c r="Q165" i="1"/>
  <c r="Y165" i="1"/>
  <c r="M165" i="1"/>
  <c r="X165" i="1"/>
  <c r="T165" i="1"/>
  <c r="P165" i="1"/>
  <c r="L165" i="1"/>
  <c r="H165" i="1"/>
  <c r="S165" i="1"/>
  <c r="U189" i="1" l="1"/>
  <c r="U102" i="1" l="1"/>
  <c r="U104" i="1" s="1"/>
  <c r="T175" i="1" l="1"/>
  <c r="P154" i="1" l="1"/>
  <c r="O154" i="1" l="1"/>
  <c r="U198" i="1" l="1"/>
  <c r="P198" i="1" l="1"/>
  <c r="W154" i="1" l="1"/>
  <c r="T226" i="1" l="1"/>
  <c r="M144" i="1" l="1"/>
  <c r="H181" i="1" l="1"/>
  <c r="Z158" i="1" l="1"/>
  <c r="G144" i="1" l="1"/>
  <c r="R144" i="1"/>
  <c r="Y154" i="1" l="1"/>
  <c r="U175" i="1" l="1"/>
  <c r="X189" i="1" l="1"/>
  <c r="H129" i="1" l="1"/>
  <c r="Y129" i="1"/>
  <c r="C118" i="1" l="1"/>
  <c r="J154" i="1" l="1"/>
  <c r="J144" i="1"/>
  <c r="H169" i="1" l="1"/>
  <c r="F169" i="1" l="1"/>
  <c r="O144" i="1" l="1"/>
  <c r="N144" i="1"/>
  <c r="L172" i="1" l="1"/>
  <c r="X144" i="1" l="1"/>
  <c r="W144" i="1" l="1"/>
  <c r="L144" i="1" l="1"/>
  <c r="N226" i="1" l="1"/>
  <c r="R226" i="1" l="1"/>
  <c r="R189" i="1"/>
  <c r="C206" i="1"/>
  <c r="C205" i="1"/>
  <c r="P144" i="1"/>
  <c r="H226" i="1" l="1"/>
  <c r="M226" i="1" l="1"/>
  <c r="P169" i="1" l="1"/>
  <c r="Z226" i="1" l="1"/>
  <c r="V144" i="1"/>
  <c r="S198" i="1" l="1"/>
  <c r="I169" i="1"/>
  <c r="Q144" i="1" l="1"/>
  <c r="T198" i="1" l="1"/>
  <c r="Y226" i="1" l="1"/>
  <c r="Y125" i="1"/>
  <c r="D191" i="1"/>
  <c r="D193" i="1"/>
  <c r="O226" i="1" l="1"/>
  <c r="K154" i="1" l="1"/>
  <c r="F189" i="1" l="1"/>
  <c r="M169" i="1"/>
  <c r="V226" i="1" l="1"/>
  <c r="U172" i="1" l="1"/>
  <c r="I144" i="1" l="1"/>
  <c r="H102" i="1" l="1"/>
  <c r="J102" i="1"/>
  <c r="J104" i="1" s="1"/>
  <c r="K102" i="1"/>
  <c r="L102" i="1"/>
  <c r="M102" i="1"/>
  <c r="O102" i="1"/>
  <c r="Q102" i="1"/>
  <c r="S103" i="1"/>
  <c r="T102" i="1"/>
  <c r="U103" i="1"/>
  <c r="V102" i="1"/>
  <c r="Z103" i="1"/>
  <c r="C102" i="1" l="1"/>
  <c r="C104" i="1" s="1"/>
  <c r="J103" i="1"/>
  <c r="I103" i="1"/>
  <c r="Q103" i="1"/>
  <c r="Q104" i="1"/>
  <c r="M103" i="1"/>
  <c r="M104" i="1"/>
  <c r="X103" i="1"/>
  <c r="P103" i="1"/>
  <c r="P104" i="1"/>
  <c r="L103" i="1"/>
  <c r="L104" i="1"/>
  <c r="H103" i="1"/>
  <c r="H104" i="1"/>
  <c r="F103" i="1"/>
  <c r="R103" i="1"/>
  <c r="O103" i="1"/>
  <c r="O104" i="1"/>
  <c r="K103" i="1"/>
  <c r="K104" i="1"/>
  <c r="G103" i="1"/>
  <c r="G104" i="1"/>
  <c r="V103" i="1"/>
  <c r="V104" i="1"/>
  <c r="T103" i="1"/>
  <c r="T104" i="1"/>
  <c r="W103" i="1"/>
  <c r="W104" i="1"/>
  <c r="V175" i="1"/>
  <c r="C174" i="1" l="1"/>
  <c r="D174" i="1" s="1"/>
  <c r="C173" i="1"/>
  <c r="D173" i="1" l="1"/>
  <c r="C175" i="1"/>
  <c r="D175" i="1" s="1"/>
  <c r="H144" i="1"/>
  <c r="G132" i="1" l="1"/>
  <c r="H132" i="1"/>
  <c r="I132" i="1"/>
  <c r="J132" i="1"/>
  <c r="K132" i="1"/>
  <c r="L132" i="1"/>
  <c r="M132" i="1"/>
  <c r="N132" i="1"/>
  <c r="O132" i="1"/>
  <c r="P132" i="1"/>
  <c r="Q132" i="1"/>
  <c r="R132" i="1"/>
  <c r="S132" i="1"/>
  <c r="T132" i="1"/>
  <c r="U132" i="1"/>
  <c r="V132" i="1"/>
  <c r="W132" i="1"/>
  <c r="X132" i="1"/>
  <c r="Y132" i="1"/>
  <c r="Z132" i="1"/>
  <c r="F132" i="1"/>
  <c r="I198" i="1" l="1"/>
  <c r="K226" i="1" l="1"/>
  <c r="W169" i="1" l="1"/>
  <c r="J169" i="1" l="1"/>
  <c r="M125" i="1"/>
  <c r="B198" i="1" l="1"/>
  <c r="C197" i="1" l="1"/>
  <c r="D197" i="1" s="1"/>
  <c r="C196" i="1"/>
  <c r="D196" i="1" s="1"/>
  <c r="C198" i="1" l="1"/>
  <c r="D198" i="1" s="1"/>
  <c r="X198" i="1" l="1"/>
  <c r="Y189" i="1" l="1"/>
  <c r="J189" i="1" l="1"/>
  <c r="R178" i="1" l="1"/>
  <c r="R169" i="1"/>
  <c r="T144" i="1" l="1"/>
  <c r="Q189" i="1" l="1"/>
  <c r="C132" i="1" l="1"/>
  <c r="D132" i="1" s="1"/>
  <c r="G169" i="1" l="1"/>
  <c r="J127" i="1" l="1"/>
  <c r="S144" i="1"/>
  <c r="K172" i="1" l="1"/>
  <c r="B164" i="1" l="1"/>
  <c r="B165" i="1" l="1"/>
  <c r="X169" i="1"/>
  <c r="X154" i="1"/>
  <c r="R127" i="1"/>
  <c r="Y169" i="1" l="1"/>
  <c r="I189" i="1" l="1"/>
  <c r="C188" i="1"/>
  <c r="C187" i="1"/>
  <c r="C189" i="1" l="1"/>
  <c r="K144" i="1"/>
  <c r="K169" i="1"/>
  <c r="B169" i="1" l="1"/>
  <c r="G172" i="1" l="1"/>
  <c r="Q169" i="1" l="1"/>
  <c r="S172" i="1"/>
  <c r="Q154" i="1"/>
  <c r="Y126" i="1"/>
  <c r="B218" i="1" l="1"/>
  <c r="B222" i="1"/>
  <c r="B226" i="1"/>
  <c r="C131" i="1" l="1"/>
  <c r="D131" i="1" s="1"/>
  <c r="I200" i="1" l="1"/>
  <c r="F144" i="1" l="1"/>
  <c r="G154" i="1" l="1"/>
  <c r="V158" i="1" l="1"/>
  <c r="W128" i="1" l="1"/>
  <c r="X128" i="1"/>
  <c r="W127" i="1"/>
  <c r="L128" i="1"/>
  <c r="I172" i="1" l="1"/>
  <c r="P128" i="1" l="1"/>
  <c r="H154" i="1" l="1"/>
  <c r="Q195" i="1" l="1"/>
  <c r="Q194" i="1" s="1"/>
  <c r="B154" i="1" l="1"/>
  <c r="N172" i="1" l="1"/>
  <c r="Q127" i="1" l="1"/>
  <c r="S128" i="1"/>
  <c r="N128" i="1" l="1"/>
  <c r="N127" i="1"/>
  <c r="O128" i="1" l="1"/>
  <c r="Q128" i="1"/>
  <c r="R128" i="1"/>
  <c r="O127" i="1"/>
  <c r="X226" i="1" l="1"/>
  <c r="U195" i="1" l="1"/>
  <c r="U194" i="1" s="1"/>
  <c r="U154" i="1"/>
  <c r="U128" i="1"/>
  <c r="U127" i="1"/>
  <c r="B172" i="1" l="1"/>
  <c r="P127" i="1" l="1"/>
  <c r="G127" i="1" l="1"/>
  <c r="G128" i="1"/>
  <c r="K128" i="1" l="1"/>
  <c r="F128" i="1"/>
  <c r="F127" i="1"/>
  <c r="I128" i="1" l="1"/>
  <c r="I127" i="1"/>
  <c r="K127" i="1"/>
  <c r="T128" i="1"/>
  <c r="M128" i="1" l="1"/>
  <c r="M127" i="1"/>
  <c r="H127" i="1"/>
  <c r="H128" i="1"/>
  <c r="C134" i="1" l="1"/>
  <c r="D134" i="1" s="1"/>
  <c r="G137" i="1"/>
  <c r="G140" i="1" s="1"/>
  <c r="H137" i="1"/>
  <c r="H140" i="1" s="1"/>
  <c r="I139" i="1"/>
  <c r="J137" i="1"/>
  <c r="K137" i="1"/>
  <c r="L139" i="1"/>
  <c r="M137" i="1"/>
  <c r="N137" i="1"/>
  <c r="O137" i="1"/>
  <c r="O140" i="1" s="1"/>
  <c r="Q137" i="1"/>
  <c r="R139" i="1"/>
  <c r="S137" i="1"/>
  <c r="S140" i="1" s="1"/>
  <c r="T137" i="1"/>
  <c r="U139" i="1"/>
  <c r="V137" i="1"/>
  <c r="X139" i="1"/>
  <c r="Y137" i="1"/>
  <c r="Z137" i="1"/>
  <c r="Z140" i="1" s="1"/>
  <c r="F139" i="1"/>
  <c r="B150" i="1"/>
  <c r="H155" i="1"/>
  <c r="I155" i="1"/>
  <c r="J148" i="1"/>
  <c r="N148" i="1"/>
  <c r="N155" i="1" s="1"/>
  <c r="O148" i="1"/>
  <c r="Q148" i="1"/>
  <c r="R148" i="1"/>
  <c r="R155" i="1" s="1"/>
  <c r="S155" i="1"/>
  <c r="T148" i="1"/>
  <c r="V148" i="1"/>
  <c r="V155" i="1" s="1"/>
  <c r="W148" i="1"/>
  <c r="X148" i="1"/>
  <c r="Y148" i="1"/>
  <c r="Z148" i="1"/>
  <c r="T139" i="1" l="1"/>
  <c r="T140" i="1"/>
  <c r="P139" i="1"/>
  <c r="S139" i="1"/>
  <c r="K139" i="1"/>
  <c r="K140" i="1"/>
  <c r="V139" i="1"/>
  <c r="V140" i="1"/>
  <c r="N139" i="1"/>
  <c r="N140" i="1"/>
  <c r="J139" i="1"/>
  <c r="J140" i="1"/>
  <c r="W139" i="1"/>
  <c r="Y139" i="1"/>
  <c r="Y140" i="1"/>
  <c r="Q139" i="1"/>
  <c r="Q140" i="1"/>
  <c r="M139" i="1"/>
  <c r="M140" i="1"/>
  <c r="D135" i="1"/>
  <c r="O139" i="1"/>
  <c r="G139" i="1"/>
  <c r="Z155" i="1"/>
  <c r="Z150" i="1"/>
  <c r="H139" i="1"/>
  <c r="U150" i="1"/>
  <c r="U155" i="1"/>
  <c r="X150" i="1"/>
  <c r="X155" i="1"/>
  <c r="H150" i="1"/>
  <c r="Q150" i="1"/>
  <c r="Q155" i="1"/>
  <c r="P150" i="1"/>
  <c r="P155" i="1"/>
  <c r="F150" i="1"/>
  <c r="W150" i="1"/>
  <c r="W155" i="1"/>
  <c r="O150" i="1"/>
  <c r="O155" i="1"/>
  <c r="K150" i="1"/>
  <c r="K155" i="1"/>
  <c r="G150" i="1"/>
  <c r="G155" i="1"/>
  <c r="Y150" i="1"/>
  <c r="Y155" i="1"/>
  <c r="M150" i="1"/>
  <c r="M155" i="1"/>
  <c r="T150" i="1"/>
  <c r="T155" i="1"/>
  <c r="L150" i="1"/>
  <c r="L155" i="1"/>
  <c r="J150" i="1"/>
  <c r="J155" i="1"/>
  <c r="G200" i="1"/>
  <c r="H200" i="1"/>
  <c r="J200" i="1"/>
  <c r="K200" i="1"/>
  <c r="L200" i="1"/>
  <c r="M200" i="1"/>
  <c r="N200" i="1"/>
  <c r="O200" i="1"/>
  <c r="P200" i="1"/>
  <c r="Q200" i="1"/>
  <c r="R200" i="1"/>
  <c r="S200" i="1"/>
  <c r="T200" i="1"/>
  <c r="U200" i="1"/>
  <c r="V200" i="1"/>
  <c r="W200" i="1"/>
  <c r="X200" i="1"/>
  <c r="Y200" i="1"/>
  <c r="Z200" i="1"/>
  <c r="F200" i="1"/>
  <c r="B200" i="1"/>
  <c r="C202" i="1"/>
  <c r="D202" i="1" s="1"/>
  <c r="C155" i="1" l="1"/>
  <c r="J128" i="1"/>
  <c r="V128" i="1"/>
  <c r="Y128" i="1"/>
  <c r="Z128" i="1"/>
  <c r="P126" i="1"/>
  <c r="P125" i="1"/>
  <c r="V126" i="1" l="1"/>
  <c r="V125" i="1"/>
  <c r="W126" i="1" l="1"/>
  <c r="W125" i="1"/>
  <c r="L126" i="1"/>
  <c r="U126" i="1" l="1"/>
  <c r="U125" i="1"/>
  <c r="L127" i="1"/>
  <c r="S127" i="1"/>
  <c r="T127" i="1"/>
  <c r="X127" i="1"/>
  <c r="Y127" i="1"/>
  <c r="Z127" i="1"/>
  <c r="I126" i="1" l="1"/>
  <c r="J126" i="1"/>
  <c r="I125" i="1"/>
  <c r="N125" i="1" l="1"/>
  <c r="N126" i="1"/>
  <c r="C114" i="1"/>
  <c r="D114" i="1" s="1"/>
  <c r="C122" i="1"/>
  <c r="D122" i="1" s="1"/>
  <c r="J125" i="1"/>
  <c r="C128" i="1" l="1"/>
  <c r="K126" i="1"/>
  <c r="K125" i="1"/>
  <c r="H194" i="1" l="1"/>
  <c r="H195" i="1"/>
  <c r="M195" i="1"/>
  <c r="M194" i="1" s="1"/>
  <c r="M192" i="1"/>
  <c r="C192" i="1" s="1"/>
  <c r="D192" i="1" s="1"/>
  <c r="M190" i="1"/>
  <c r="T195" i="1"/>
  <c r="T194" i="1" s="1"/>
  <c r="T190" i="1"/>
  <c r="C190" i="1" l="1"/>
  <c r="C195" i="1"/>
  <c r="D195" i="1" s="1"/>
  <c r="O126" i="1"/>
  <c r="O125" i="1"/>
  <c r="C194" i="1" l="1"/>
  <c r="D194" i="1" s="1"/>
  <c r="D190" i="1"/>
  <c r="X126" i="1"/>
  <c r="X125" i="1"/>
  <c r="H126" i="1" l="1"/>
  <c r="H125" i="1"/>
  <c r="B128" i="1" l="1"/>
  <c r="D128" i="1" s="1"/>
  <c r="B126" i="1"/>
  <c r="F126" i="1" l="1"/>
  <c r="G126" i="1"/>
  <c r="M126" i="1"/>
  <c r="Q126" i="1"/>
  <c r="Z126" i="1"/>
  <c r="S126" i="1"/>
  <c r="T126" i="1"/>
  <c r="R126" i="1"/>
  <c r="F125" i="1" l="1"/>
  <c r="Z125" i="1"/>
  <c r="G125" i="1"/>
  <c r="T125" i="1"/>
  <c r="L154" i="1"/>
  <c r="L125" i="1"/>
  <c r="S125" i="1"/>
  <c r="B125" i="1" l="1"/>
  <c r="Q125" i="1" l="1"/>
  <c r="R125" i="1" l="1"/>
  <c r="D101" i="1" l="1"/>
  <c r="Q228" i="1" l="1"/>
  <c r="D151" i="1" l="1"/>
  <c r="N154" i="1" l="1"/>
  <c r="R222" i="1" l="1"/>
  <c r="C211" i="1" l="1"/>
  <c r="D211" i="1" s="1"/>
  <c r="S60" i="1" l="1"/>
  <c r="G221" i="1" l="1"/>
  <c r="H221" i="1"/>
  <c r="I221" i="1"/>
  <c r="J221" i="1"/>
  <c r="K221" i="1"/>
  <c r="L221" i="1"/>
  <c r="M221" i="1"/>
  <c r="N221" i="1"/>
  <c r="O221" i="1"/>
  <c r="P221" i="1"/>
  <c r="Q221" i="1"/>
  <c r="R221" i="1"/>
  <c r="S221" i="1"/>
  <c r="T221" i="1"/>
  <c r="U221" i="1"/>
  <c r="V221" i="1"/>
  <c r="W221" i="1"/>
  <c r="X221" i="1"/>
  <c r="Y221" i="1"/>
  <c r="Z221" i="1"/>
  <c r="F221" i="1"/>
  <c r="I232" i="1" l="1"/>
  <c r="I234" i="1" s="1"/>
  <c r="P232" i="1"/>
  <c r="P234" i="1" s="1"/>
  <c r="G232" i="1"/>
  <c r="G234" i="1" s="1"/>
  <c r="F232" i="1"/>
  <c r="F234" i="1" s="1"/>
  <c r="B228" i="1"/>
  <c r="L226" i="1" l="1"/>
  <c r="J226" i="1" l="1"/>
  <c r="Q226" i="1" l="1"/>
  <c r="C262" i="1" l="1"/>
  <c r="C256" i="1"/>
  <c r="C254" i="1"/>
  <c r="C252" i="1"/>
  <c r="C251" i="1"/>
  <c r="C250" i="1"/>
  <c r="C249" i="1"/>
  <c r="C248" i="1"/>
  <c r="C240" i="1"/>
  <c r="C239" i="1"/>
  <c r="C238" i="1"/>
  <c r="C237" i="1"/>
  <c r="C236" i="1"/>
  <c r="C233" i="1"/>
  <c r="Z232" i="1"/>
  <c r="Z234" i="1" s="1"/>
  <c r="Y232" i="1"/>
  <c r="Y234" i="1" s="1"/>
  <c r="X232" i="1"/>
  <c r="X234" i="1" s="1"/>
  <c r="W232" i="1"/>
  <c r="W234" i="1" s="1"/>
  <c r="V232" i="1"/>
  <c r="V234" i="1" s="1"/>
  <c r="U232" i="1"/>
  <c r="U234" i="1" s="1"/>
  <c r="T232" i="1"/>
  <c r="T234" i="1" s="1"/>
  <c r="S232" i="1"/>
  <c r="S234" i="1" s="1"/>
  <c r="R232" i="1"/>
  <c r="R234" i="1" s="1"/>
  <c r="Q232" i="1"/>
  <c r="Q234" i="1" s="1"/>
  <c r="O232" i="1"/>
  <c r="O234" i="1" s="1"/>
  <c r="N232" i="1"/>
  <c r="N234" i="1" s="1"/>
  <c r="M232" i="1"/>
  <c r="M234" i="1" s="1"/>
  <c r="L232" i="1"/>
  <c r="L234" i="1" s="1"/>
  <c r="K232" i="1"/>
  <c r="K234" i="1" s="1"/>
  <c r="J232" i="1"/>
  <c r="J234" i="1" s="1"/>
  <c r="H232" i="1"/>
  <c r="H234" i="1" s="1"/>
  <c r="C231" i="1"/>
  <c r="B230" i="1"/>
  <c r="C229" i="1"/>
  <c r="C230" i="1" s="1"/>
  <c r="C227" i="1"/>
  <c r="C228" i="1" s="1"/>
  <c r="U226" i="1"/>
  <c r="P226" i="1"/>
  <c r="I226" i="1"/>
  <c r="C224" i="1"/>
  <c r="D224" i="1" s="1"/>
  <c r="C225" i="1"/>
  <c r="D225" i="1" s="1"/>
  <c r="Z222" i="1"/>
  <c r="Y222" i="1"/>
  <c r="X222" i="1"/>
  <c r="W222" i="1"/>
  <c r="V222" i="1"/>
  <c r="U222" i="1"/>
  <c r="T222" i="1"/>
  <c r="S222" i="1"/>
  <c r="Q222" i="1"/>
  <c r="P222" i="1"/>
  <c r="O222" i="1"/>
  <c r="N222" i="1"/>
  <c r="M222" i="1"/>
  <c r="L222" i="1"/>
  <c r="K222" i="1"/>
  <c r="J222" i="1"/>
  <c r="I222" i="1"/>
  <c r="H222" i="1"/>
  <c r="G222" i="1"/>
  <c r="F222" i="1"/>
  <c r="B221" i="1"/>
  <c r="C220" i="1"/>
  <c r="D220" i="1" s="1"/>
  <c r="C219" i="1"/>
  <c r="B217" i="1"/>
  <c r="C216" i="1"/>
  <c r="D216" i="1" s="1"/>
  <c r="C215" i="1"/>
  <c r="C217" i="1" s="1"/>
  <c r="C212" i="1"/>
  <c r="D212" i="1" s="1"/>
  <c r="Z210" i="1"/>
  <c r="Y210" i="1"/>
  <c r="X210" i="1"/>
  <c r="W210" i="1"/>
  <c r="V210" i="1"/>
  <c r="U210" i="1"/>
  <c r="T210" i="1"/>
  <c r="S210" i="1"/>
  <c r="R210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B210" i="1"/>
  <c r="C209" i="1"/>
  <c r="D209" i="1" s="1"/>
  <c r="C208" i="1"/>
  <c r="D208" i="1" s="1"/>
  <c r="C207" i="1"/>
  <c r="D206" i="1"/>
  <c r="D205" i="1"/>
  <c r="Z204" i="1"/>
  <c r="Y204" i="1"/>
  <c r="X204" i="1"/>
  <c r="W204" i="1"/>
  <c r="V204" i="1"/>
  <c r="U204" i="1"/>
  <c r="T204" i="1"/>
  <c r="S204" i="1"/>
  <c r="R204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B204" i="1"/>
  <c r="C203" i="1"/>
  <c r="C201" i="1"/>
  <c r="D201" i="1" s="1"/>
  <c r="C199" i="1"/>
  <c r="C185" i="1"/>
  <c r="D185" i="1" s="1"/>
  <c r="Y184" i="1"/>
  <c r="D183" i="1"/>
  <c r="D182" i="1"/>
  <c r="V181" i="1"/>
  <c r="B181" i="1"/>
  <c r="C180" i="1"/>
  <c r="D180" i="1" s="1"/>
  <c r="C179" i="1"/>
  <c r="D179" i="1" s="1"/>
  <c r="B178" i="1"/>
  <c r="C177" i="1"/>
  <c r="D177" i="1" s="1"/>
  <c r="C176" i="1"/>
  <c r="D176" i="1" s="1"/>
  <c r="J172" i="1"/>
  <c r="C171" i="1"/>
  <c r="C170" i="1"/>
  <c r="D170" i="1" s="1"/>
  <c r="C168" i="1"/>
  <c r="C167" i="1"/>
  <c r="H158" i="1"/>
  <c r="B158" i="1"/>
  <c r="C157" i="1"/>
  <c r="D157" i="1" s="1"/>
  <c r="C156" i="1"/>
  <c r="D156" i="1" s="1"/>
  <c r="Z153" i="1"/>
  <c r="Y153" i="1"/>
  <c r="X153" i="1"/>
  <c r="V153" i="1"/>
  <c r="U153" i="1"/>
  <c r="T153" i="1"/>
  <c r="S153" i="1"/>
  <c r="P153" i="1"/>
  <c r="N153" i="1"/>
  <c r="B153" i="1"/>
  <c r="N150" i="1"/>
  <c r="D149" i="1"/>
  <c r="C145" i="1"/>
  <c r="Y144" i="1"/>
  <c r="B144" i="1"/>
  <c r="Z143" i="1"/>
  <c r="Y143" i="1"/>
  <c r="X143" i="1"/>
  <c r="W143" i="1"/>
  <c r="V143" i="1"/>
  <c r="U143" i="1"/>
  <c r="T143" i="1"/>
  <c r="S143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F143" i="1"/>
  <c r="B143" i="1"/>
  <c r="C142" i="1"/>
  <c r="C143" i="1" s="1"/>
  <c r="D141" i="1"/>
  <c r="C136" i="1"/>
  <c r="C137" i="1" s="1"/>
  <c r="C140" i="1" s="1"/>
  <c r="C133" i="1"/>
  <c r="D133" i="1" s="1"/>
  <c r="B127" i="1"/>
  <c r="C123" i="1"/>
  <c r="D123" i="1" s="1"/>
  <c r="C121" i="1"/>
  <c r="D121" i="1" s="1"/>
  <c r="C120" i="1"/>
  <c r="D120" i="1" s="1"/>
  <c r="Z119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B119" i="1"/>
  <c r="C115" i="1"/>
  <c r="D115" i="1" s="1"/>
  <c r="C113" i="1"/>
  <c r="D113" i="1" s="1"/>
  <c r="C112" i="1"/>
  <c r="F111" i="1"/>
  <c r="B111" i="1"/>
  <c r="C108" i="1"/>
  <c r="C107" i="1"/>
  <c r="D107" i="1" s="1"/>
  <c r="C106" i="1"/>
  <c r="D106" i="1" s="1"/>
  <c r="C105" i="1"/>
  <c r="D105" i="1" s="1"/>
  <c r="B103" i="1"/>
  <c r="D90" i="1"/>
  <c r="C89" i="1"/>
  <c r="D89" i="1" s="1"/>
  <c r="D87" i="1"/>
  <c r="C86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D83" i="1"/>
  <c r="C82" i="1"/>
  <c r="D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2" i="1"/>
  <c r="C61" i="1"/>
  <c r="Z60" i="1"/>
  <c r="Y60" i="1"/>
  <c r="X60" i="1"/>
  <c r="U60" i="1"/>
  <c r="T60" i="1"/>
  <c r="Q60" i="1"/>
  <c r="P60" i="1"/>
  <c r="O60" i="1"/>
  <c r="N60" i="1"/>
  <c r="M60" i="1"/>
  <c r="L60" i="1"/>
  <c r="K60" i="1"/>
  <c r="J60" i="1"/>
  <c r="H60" i="1"/>
  <c r="G60" i="1"/>
  <c r="F60" i="1"/>
  <c r="B60" i="1"/>
  <c r="C59" i="1"/>
  <c r="C57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B56" i="1"/>
  <c r="C55" i="1"/>
  <c r="C51" i="1"/>
  <c r="C50" i="1"/>
  <c r="C46" i="1"/>
  <c r="C45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B44" i="1"/>
  <c r="C43" i="1"/>
  <c r="AE42" i="1"/>
  <c r="C41" i="1"/>
  <c r="C40" i="1"/>
  <c r="C38" i="1"/>
  <c r="C37" i="1"/>
  <c r="C35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C33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B32" i="1"/>
  <c r="C31" i="1"/>
  <c r="D30" i="1"/>
  <c r="C28" i="1"/>
  <c r="C27" i="1"/>
  <c r="B26" i="1"/>
  <c r="B24" i="1"/>
  <c r="C23" i="1"/>
  <c r="C19" i="1"/>
  <c r="B17" i="1"/>
  <c r="C16" i="1"/>
  <c r="C15" i="1"/>
  <c r="C14" i="1"/>
  <c r="C10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C8" i="1"/>
  <c r="D77" i="1" l="1"/>
  <c r="D82" i="1"/>
  <c r="D79" i="1"/>
  <c r="D80" i="1"/>
  <c r="AE19" i="1"/>
  <c r="AE27" i="1"/>
  <c r="N280" i="1"/>
  <c r="V280" i="1"/>
  <c r="J280" i="1"/>
  <c r="O280" i="1"/>
  <c r="S280" i="1"/>
  <c r="W280" i="1"/>
  <c r="H280" i="1"/>
  <c r="Q280" i="1"/>
  <c r="Y280" i="1"/>
  <c r="I280" i="1"/>
  <c r="R280" i="1"/>
  <c r="Z280" i="1"/>
  <c r="K280" i="1"/>
  <c r="P280" i="1"/>
  <c r="T280" i="1"/>
  <c r="X280" i="1"/>
  <c r="L280" i="1"/>
  <c r="U280" i="1"/>
  <c r="M280" i="1"/>
  <c r="AE10" i="1"/>
  <c r="AE8" i="1"/>
  <c r="AF8" i="1" s="1"/>
  <c r="D73" i="1"/>
  <c r="D78" i="1"/>
  <c r="AE35" i="1"/>
  <c r="AE28" i="1"/>
  <c r="AF28" i="1" s="1"/>
  <c r="D76" i="1"/>
  <c r="AF42" i="1"/>
  <c r="AF10" i="1"/>
  <c r="AF19" i="1"/>
  <c r="D15" i="1"/>
  <c r="AE15" i="1"/>
  <c r="D23" i="1"/>
  <c r="AE23" i="1"/>
  <c r="D37" i="1"/>
  <c r="AE37" i="1"/>
  <c r="D62" i="1"/>
  <c r="AE62" i="1"/>
  <c r="D69" i="1"/>
  <c r="AE69" i="1"/>
  <c r="AE73" i="1"/>
  <c r="D74" i="1"/>
  <c r="AE74" i="1"/>
  <c r="D31" i="1"/>
  <c r="AE31" i="1"/>
  <c r="D47" i="1"/>
  <c r="AE47" i="1"/>
  <c r="D65" i="1"/>
  <c r="AE65" i="1"/>
  <c r="D67" i="1"/>
  <c r="AE67" i="1"/>
  <c r="D71" i="1"/>
  <c r="AE71" i="1"/>
  <c r="D16" i="1"/>
  <c r="AE16" i="1"/>
  <c r="D43" i="1"/>
  <c r="AE43" i="1"/>
  <c r="D41" i="1"/>
  <c r="AE41" i="1"/>
  <c r="D48" i="1"/>
  <c r="AE48" i="1"/>
  <c r="D68" i="1"/>
  <c r="AE68" i="1"/>
  <c r="D72" i="1"/>
  <c r="AE72" i="1"/>
  <c r="D54" i="1"/>
  <c r="AE54" i="1"/>
  <c r="D58" i="1"/>
  <c r="AE58" i="1"/>
  <c r="D51" i="1"/>
  <c r="AE51" i="1"/>
  <c r="D55" i="1"/>
  <c r="AE55" i="1"/>
  <c r="D59" i="1"/>
  <c r="AE59" i="1"/>
  <c r="D52" i="1"/>
  <c r="AE52" i="1"/>
  <c r="D53" i="1"/>
  <c r="AE53" i="1"/>
  <c r="D57" i="1"/>
  <c r="AE57" i="1"/>
  <c r="D61" i="1"/>
  <c r="AE61" i="1"/>
  <c r="D70" i="1"/>
  <c r="AE70" i="1"/>
  <c r="D66" i="1"/>
  <c r="AE66" i="1"/>
  <c r="D50" i="1"/>
  <c r="AE50" i="1"/>
  <c r="D46" i="1"/>
  <c r="AE46" i="1"/>
  <c r="D45" i="1"/>
  <c r="AE45" i="1"/>
  <c r="D40" i="1"/>
  <c r="AE40" i="1"/>
  <c r="D38" i="1"/>
  <c r="AE38" i="1"/>
  <c r="D33" i="1"/>
  <c r="AE33" i="1"/>
  <c r="D14" i="1"/>
  <c r="AE14" i="1"/>
  <c r="C163" i="1"/>
  <c r="D163" i="1" s="1"/>
  <c r="C11" i="1"/>
  <c r="D10" i="1"/>
  <c r="D8" i="1"/>
  <c r="C13" i="1"/>
  <c r="D28" i="1"/>
  <c r="C36" i="1"/>
  <c r="D35" i="1"/>
  <c r="D20" i="1"/>
  <c r="D26" i="1" s="1"/>
  <c r="C22" i="1"/>
  <c r="C164" i="1"/>
  <c r="D138" i="1"/>
  <c r="C172" i="1"/>
  <c r="D172" i="1" s="1"/>
  <c r="D168" i="1"/>
  <c r="C129" i="1"/>
  <c r="D129" i="1" s="1"/>
  <c r="C178" i="1"/>
  <c r="D178" i="1" s="1"/>
  <c r="C154" i="1"/>
  <c r="D154" i="1" s="1"/>
  <c r="C125" i="1"/>
  <c r="D125" i="1" s="1"/>
  <c r="D171" i="1"/>
  <c r="D167" i="1"/>
  <c r="C204" i="1"/>
  <c r="D204" i="1" s="1"/>
  <c r="D203" i="1"/>
  <c r="C148" i="1"/>
  <c r="D112" i="1"/>
  <c r="C126" i="1"/>
  <c r="D126" i="1" s="1"/>
  <c r="D104" i="1"/>
  <c r="D103" i="1"/>
  <c r="C119" i="1"/>
  <c r="D119" i="1" s="1"/>
  <c r="D118" i="1"/>
  <c r="D111" i="1"/>
  <c r="D110" i="1"/>
  <c r="D152" i="1"/>
  <c r="C200" i="1"/>
  <c r="D200" i="1" s="1"/>
  <c r="D199" i="1"/>
  <c r="D213" i="1"/>
  <c r="C17" i="1"/>
  <c r="C9" i="1"/>
  <c r="C24" i="1"/>
  <c r="C44" i="1"/>
  <c r="C181" i="1"/>
  <c r="D181" i="1" s="1"/>
  <c r="D7" i="1"/>
  <c r="C32" i="1"/>
  <c r="D12" i="1"/>
  <c r="C34" i="1"/>
  <c r="C60" i="1"/>
  <c r="D142" i="1"/>
  <c r="C158" i="1"/>
  <c r="D158" i="1" s="1"/>
  <c r="D229" i="1"/>
  <c r="C39" i="1"/>
  <c r="C184" i="1"/>
  <c r="D184" i="1" s="1"/>
  <c r="C222" i="1"/>
  <c r="D222" i="1" s="1"/>
  <c r="D227" i="1"/>
  <c r="D230" i="1"/>
  <c r="B232" i="1"/>
  <c r="C63" i="1"/>
  <c r="C144" i="1"/>
  <c r="D144" i="1" s="1"/>
  <c r="C169" i="1"/>
  <c r="D169" i="1" s="1"/>
  <c r="C127" i="1"/>
  <c r="D127" i="1" s="1"/>
  <c r="C153" i="1"/>
  <c r="D153" i="1" s="1"/>
  <c r="C64" i="1"/>
  <c r="C56" i="1"/>
  <c r="D42" i="1"/>
  <c r="D274" i="1" s="1"/>
  <c r="C85" i="1"/>
  <c r="D223" i="1"/>
  <c r="C226" i="1"/>
  <c r="D226" i="1" s="1"/>
  <c r="C218" i="1"/>
  <c r="D218" i="1" s="1"/>
  <c r="D219" i="1"/>
  <c r="C221" i="1"/>
  <c r="D221" i="1" s="1"/>
  <c r="C210" i="1"/>
  <c r="D210" i="1" s="1"/>
  <c r="D215" i="1"/>
  <c r="D217" i="1"/>
  <c r="AF27" i="1" l="1"/>
  <c r="AE17" i="1"/>
  <c r="AF35" i="1"/>
  <c r="N279" i="1"/>
  <c r="U279" i="1"/>
  <c r="T279" i="1"/>
  <c r="Q279" i="1"/>
  <c r="W279" i="1"/>
  <c r="AA279" i="1"/>
  <c r="S279" i="1"/>
  <c r="F279" i="1"/>
  <c r="L279" i="1"/>
  <c r="P279" i="1"/>
  <c r="H279" i="1"/>
  <c r="X279" i="1"/>
  <c r="K279" i="1"/>
  <c r="J279" i="1"/>
  <c r="Y279" i="1"/>
  <c r="V279" i="1"/>
  <c r="O279" i="1"/>
  <c r="M279" i="1"/>
  <c r="G279" i="1"/>
  <c r="Z279" i="1"/>
  <c r="R279" i="1"/>
  <c r="I279" i="1"/>
  <c r="AE9" i="1"/>
  <c r="AE60" i="1"/>
  <c r="D13" i="1"/>
  <c r="AE13" i="1"/>
  <c r="AF13" i="1" s="1"/>
  <c r="AE56" i="1"/>
  <c r="D9" i="1"/>
  <c r="AF33" i="1"/>
  <c r="AF40" i="1"/>
  <c r="AF46" i="1"/>
  <c r="AF66" i="1"/>
  <c r="AF61" i="1"/>
  <c r="AF53" i="1"/>
  <c r="AF59" i="1"/>
  <c r="AF51" i="1"/>
  <c r="AF54" i="1"/>
  <c r="AF68" i="1"/>
  <c r="AF48" i="1"/>
  <c r="AF43" i="1"/>
  <c r="AF71" i="1"/>
  <c r="AF65" i="1"/>
  <c r="AF31" i="1"/>
  <c r="AF73" i="1"/>
  <c r="AF37" i="1"/>
  <c r="AF15" i="1"/>
  <c r="AF14" i="1"/>
  <c r="AF38" i="1"/>
  <c r="AF45" i="1"/>
  <c r="AF50" i="1"/>
  <c r="AF70" i="1"/>
  <c r="AF57" i="1"/>
  <c r="AF52" i="1"/>
  <c r="AF55" i="1"/>
  <c r="AF58" i="1"/>
  <c r="AF72" i="1"/>
  <c r="AF41" i="1"/>
  <c r="AF16" i="1"/>
  <c r="AF67" i="1"/>
  <c r="AF47" i="1"/>
  <c r="AF74" i="1"/>
  <c r="AF69" i="1"/>
  <c r="AF62" i="1"/>
  <c r="AF23" i="1"/>
  <c r="AF17" i="1"/>
  <c r="D32" i="1"/>
  <c r="AE32" i="1"/>
  <c r="D24" i="1"/>
  <c r="AE24" i="1"/>
  <c r="AE22" i="1"/>
  <c r="D22" i="1"/>
  <c r="D11" i="1"/>
  <c r="AE11" i="1"/>
  <c r="D64" i="1"/>
  <c r="AE64" i="1"/>
  <c r="D63" i="1"/>
  <c r="AE63" i="1"/>
  <c r="D44" i="1"/>
  <c r="AE44" i="1"/>
  <c r="D39" i="1"/>
  <c r="AE39" i="1"/>
  <c r="D36" i="1"/>
  <c r="AE36" i="1"/>
  <c r="D34" i="1"/>
  <c r="AE34" i="1"/>
  <c r="D29" i="1"/>
  <c r="AE29" i="1"/>
  <c r="C165" i="1"/>
  <c r="D165" i="1" s="1"/>
  <c r="D164" i="1"/>
  <c r="C150" i="1"/>
  <c r="D150" i="1" s="1"/>
  <c r="D137" i="1"/>
  <c r="C139" i="1"/>
  <c r="D139" i="1" s="1"/>
  <c r="C91" i="1"/>
  <c r="C92" i="1" s="1"/>
  <c r="D92" i="1" s="1"/>
  <c r="C232" i="1"/>
  <c r="AF9" i="1" l="1"/>
  <c r="AF60" i="1"/>
  <c r="AF56" i="1"/>
  <c r="AF36" i="1"/>
  <c r="AF44" i="1"/>
  <c r="AF64" i="1"/>
  <c r="AF32" i="1"/>
  <c r="AF29" i="1"/>
  <c r="AF22" i="1"/>
  <c r="AF34" i="1"/>
  <c r="AF39" i="1"/>
  <c r="AF63" i="1"/>
  <c r="AF11" i="1"/>
  <c r="AF24" i="1"/>
  <c r="C234" i="1"/>
  <c r="D234" i="1" s="1"/>
  <c r="D232" i="1"/>
</calcChain>
</file>

<file path=xl/sharedStrings.xml><?xml version="1.0" encoding="utf-8"?>
<sst xmlns="http://schemas.openxmlformats.org/spreadsheetml/2006/main" count="276" uniqueCount="220">
  <si>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</si>
  <si>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</si>
  <si>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</si>
  <si>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</si>
  <si>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</si>
  <si>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</si>
  <si>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</si>
  <si>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</si>
  <si>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</si>
  <si>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</si>
  <si>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</si>
  <si>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</si>
  <si>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</si>
  <si>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</si>
  <si>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</si>
  <si>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</si>
  <si>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</si>
  <si>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</si>
  <si>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</si>
  <si>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</si>
  <si>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</si>
  <si>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</si>
  <si>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</si>
  <si>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</si>
  <si>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</si>
  <si>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</si>
  <si>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</si>
  <si>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</si>
  <si>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</si>
  <si>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</si>
  <si>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</si>
  <si>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</si>
  <si>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</si>
  <si>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</si>
  <si>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</si>
  <si>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</si>
  <si>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</si>
  <si>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</si>
  <si>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</si>
  <si>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</si>
  <si>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</si>
  <si>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</si>
  <si>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</si>
  <si>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</si>
  <si>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</si>
  <si>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</si>
  <si>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</si>
  <si>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</si>
  <si>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</si>
  <si>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</si>
  <si>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</si>
  <si>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</si>
  <si>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</si>
  <si>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</si>
  <si>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</si>
  <si>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</si>
  <si>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</si>
  <si>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</si>
  <si>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</si>
  <si>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</si>
  <si>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</si>
  <si>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</si>
  <si>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</si>
  <si>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</si>
  <si>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</si>
  <si>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</si>
  <si>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</si>
  <si>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</si>
  <si>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</si>
  <si>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</si>
  <si>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</si>
  <si>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</si>
  <si>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</si>
  <si>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</si>
  <si>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</si>
  <si>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</si>
  <si>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</si>
  <si>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</si>
  <si>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</si>
  <si>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</si>
  <si>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</si>
  <si>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</si>
  <si>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</si>
  <si>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</si>
  <si>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</si>
  <si>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</si>
  <si>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</si>
  <si>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</si>
  <si>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</si>
  <si>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</si>
  <si>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</si>
  <si>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</si>
  <si>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</si>
  <si>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</si>
  <si>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</si>
  <si>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</si>
  <si>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</si>
  <si>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</si>
  <si>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</si>
  <si>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</si>
  <si>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</si>
  <si>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</si>
  <si>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</si>
  <si>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</si>
  <si>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</si>
  <si>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</si>
  <si>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</si>
  <si>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</si>
  <si>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</si>
  <si>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</si>
  <si>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</si>
  <si>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</si>
  <si>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</si>
  <si>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</si>
  <si>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</si>
  <si>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</si>
  <si>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</si>
  <si>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</si>
  <si>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</si>
  <si>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</si>
  <si>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</si>
  <si>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</si>
  <si>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</si>
  <si>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</si>
  <si>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</si>
  <si>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</si>
  <si>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</si>
  <si>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</si>
  <si>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</si>
  <si>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</si>
  <si>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</si>
  <si>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</si>
  <si>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</si>
  <si>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</si>
  <si>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</si>
  <si>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</si>
  <si>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</si>
  <si>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</si>
  <si>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</si>
  <si>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</si>
  <si>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</si>
  <si>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</si>
  <si>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</si>
  <si>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</si>
  <si>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</si>
  <si>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</si>
  <si>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</si>
  <si>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</si>
  <si>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</si>
  <si>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</si>
  <si>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</si>
  <si>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</si>
  <si>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</si>
  <si>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</si>
  <si>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</si>
  <si>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</si>
  <si>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</si>
  <si>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</si>
  <si>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</si>
  <si>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</si>
  <si>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</si>
  <si>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</si>
  <si>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</si>
  <si>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</si>
  <si>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</si>
  <si>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</si>
  <si>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</si>
  <si>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</si>
  <si>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</si>
  <si>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</si>
  <si>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</si>
  <si>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</si>
  <si>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</si>
  <si>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</si>
  <si>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</si>
  <si>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</si>
  <si>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</si>
  <si>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</si>
  <si>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</si>
  <si>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</si>
  <si>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</si>
  <si>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</si>
  <si>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</si>
  <si>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</si>
  <si>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</si>
  <si>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</si>
  <si>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</si>
  <si>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</si>
  <si>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</si>
  <si>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</si>
  <si>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</si>
  <si>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</si>
  <si>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</si>
  <si>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</si>
  <si>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</si>
  <si>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</si>
  <si>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</si>
  <si>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</si>
  <si>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</si>
  <si>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</si>
  <si>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</si>
  <si>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</si>
  <si>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</si>
  <si>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</si>
  <si>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</si>
  <si>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</si>
  <si>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</si>
  <si>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</si>
  <si>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</si>
  <si>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</si>
  <si>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</si>
  <si>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2023 г.</t>
  </si>
  <si>
    <t>Всего период 2024 г.</t>
  </si>
  <si>
    <t>2024 г. к 2023 г., %</t>
  </si>
  <si>
    <t>Площадь многолетних трав всего,  га (4-сх 2023)</t>
  </si>
  <si>
    <t>Количество  муниципальных округов</t>
  </si>
  <si>
    <t xml:space="preserve">         овес</t>
  </si>
  <si>
    <t>доля в республиканском севе</t>
  </si>
  <si>
    <t>Посеяно яровых зерновых и зернобобовых культур, га</t>
  </si>
  <si>
    <t>Информация о сельскохозяйственных работах по состоянию на 28 мая 2024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</si>
</sst>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22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i/>
      <sz val="17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194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10" fillId="0" borderId="2" xfId="2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0" fontId="11" fillId="0" borderId="3" xfId="2" applyNumberFormat="1" applyFont="1" applyFill="1" applyBorder="1" applyAlignment="1">
      <alignment horizontal="center" vertical="center" wrapText="1"/>
    </xf>
    <xf numFmtId="0" fontId="11" fillId="0" borderId="2" xfId="2" applyNumberFormat="1" applyFont="1" applyFill="1" applyBorder="1" applyAlignment="1">
      <alignment horizontal="center" vertical="center"/>
    </xf>
    <xf numFmtId="166" fontId="11" fillId="0" borderId="2" xfId="2" applyNumberFormat="1" applyFont="1" applyFill="1" applyBorder="1" applyAlignment="1">
      <alignment horizontal="center" vertical="center"/>
    </xf>
    <xf numFmtId="3" fontId="11" fillId="0" borderId="3" xfId="2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164" fontId="11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0" fontId="8" fillId="0" borderId="2" xfId="2" applyNumberFormat="1" applyFont="1" applyFill="1" applyBorder="1" applyAlignment="1">
      <alignment horizontal="center" vertical="center"/>
    </xf>
    <xf numFmtId="166" fontId="2" fillId="0" borderId="0" xfId="0" applyNumberFormat="1" applyFont="1" applyFill="1" applyBorder="1" applyAlignment="1">
      <alignment vertical="center"/>
    </xf>
    <xf numFmtId="9" fontId="11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0" fontId="11" fillId="0" borderId="5" xfId="2" applyNumberFormat="1" applyFont="1" applyFill="1" applyBorder="1" applyAlignment="1">
      <alignment horizontal="center" vertical="center"/>
    </xf>
    <xf numFmtId="0" fontId="11" fillId="0" borderId="17" xfId="2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3" fontId="11" fillId="0" borderId="3" xfId="0" applyNumberFormat="1" applyFont="1" applyFill="1" applyBorder="1" applyAlignment="1">
      <alignment horizontal="center" vertical="center"/>
    </xf>
    <xf numFmtId="165" fontId="11" fillId="0" borderId="5" xfId="0" applyNumberFormat="1" applyFont="1" applyFill="1" applyBorder="1" applyAlignment="1">
      <alignment horizontal="center" vertical="center" wrapText="1"/>
    </xf>
    <xf numFmtId="2" fontId="0" fillId="0" borderId="3" xfId="0" applyNumberFormat="1" applyFont="1" applyFill="1" applyBorder="1"/>
    <xf numFmtId="164" fontId="10" fillId="0" borderId="18" xfId="2" applyNumberFormat="1" applyFont="1" applyFill="1" applyBorder="1" applyAlignment="1">
      <alignment horizontal="center" vertical="center" wrapText="1"/>
    </xf>
    <xf numFmtId="164" fontId="10" fillId="0" borderId="0" xfId="2" applyNumberFormat="1" applyFont="1" applyFill="1" applyBorder="1" applyAlignment="1">
      <alignment horizontal="center" vertical="center" wrapText="1"/>
    </xf>
    <xf numFmtId="1" fontId="9" fillId="0" borderId="2" xfId="2" applyNumberFormat="1" applyFont="1" applyFill="1" applyBorder="1" applyAlignment="1">
      <alignment horizontal="center" vertical="center" wrapText="1"/>
    </xf>
    <xf numFmtId="164" fontId="11" fillId="0" borderId="19" xfId="2" applyNumberFormat="1" applyFont="1" applyFill="1" applyBorder="1" applyAlignment="1">
      <alignment horizontal="center" vertical="center" wrapText="1"/>
    </xf>
    <xf numFmtId="0" fontId="2" fillId="0" borderId="19" xfId="0" applyFont="1" applyFill="1" applyBorder="1"/>
    <xf numFmtId="0" fontId="2" fillId="0" borderId="17" xfId="0" applyFont="1" applyFill="1" applyBorder="1"/>
    <xf numFmtId="3" fontId="3" fillId="0" borderId="3" xfId="0" applyNumberFormat="1" applyFont="1" applyFill="1" applyBorder="1"/>
    <xf numFmtId="0" fontId="2" fillId="0" borderId="3" xfId="0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12" fillId="0" borderId="3" xfId="0" applyFont="1" applyFill="1" applyBorder="1"/>
    <xf numFmtId="0" fontId="12" fillId="0" borderId="3" xfId="0" applyFont="1" applyFill="1" applyBorder="1" applyAlignment="1">
      <alignment vertical="center"/>
    </xf>
    <xf numFmtId="0" fontId="13" fillId="0" borderId="3" xfId="0" applyFont="1" applyFill="1" applyBorder="1" applyAlignment="1">
      <alignment vertical="center"/>
    </xf>
    <xf numFmtId="0" fontId="8" fillId="0" borderId="3" xfId="0" applyFont="1" applyFill="1" applyBorder="1"/>
    <xf numFmtId="3" fontId="11" fillId="0" borderId="3" xfId="2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left" vertical="center" wrapText="1"/>
    </xf>
    <xf numFmtId="164" fontId="10" fillId="2" borderId="2" xfId="2" applyNumberFormat="1" applyFont="1" applyFill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center" vertical="center" wrapText="1"/>
    </xf>
    <xf numFmtId="1" fontId="9" fillId="2" borderId="2" xfId="2" applyNumberFormat="1" applyFont="1" applyFill="1" applyBorder="1" applyAlignment="1">
      <alignment horizontal="center" vertical="center" wrapText="1"/>
    </xf>
    <xf numFmtId="164" fontId="11" fillId="2" borderId="2" xfId="2" applyNumberFormat="1" applyFont="1" applyFill="1" applyBorder="1" applyAlignment="1">
      <alignment horizontal="center" vertical="center" wrapText="1"/>
    </xf>
    <xf numFmtId="164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/>
    <xf numFmtId="0" fontId="3" fillId="2" borderId="3" xfId="0" applyFont="1" applyFill="1" applyBorder="1"/>
    <xf numFmtId="3" fontId="3" fillId="2" borderId="3" xfId="0" applyNumberFormat="1" applyFont="1" applyFill="1" applyBorder="1"/>
    <xf numFmtId="165" fontId="10" fillId="2" borderId="2" xfId="0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left" vertical="center" wrapText="1"/>
    </xf>
    <xf numFmtId="3" fontId="9" fillId="2" borderId="2" xfId="0" applyNumberFormat="1" applyFont="1" applyFill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3" fillId="3" borderId="0" xfId="0" applyNumberFormat="1" applyFont="1" applyFill="1" applyBorder="1" applyAlignment="1">
      <alignment horizontal="center" vertical="center"/>
    </xf>
    <xf numFmtId="0" fontId="3" fillId="3" borderId="0" xfId="0" applyFont="1" applyFill="1" applyBorder="1"/>
    <xf numFmtId="0" fontId="3" fillId="3" borderId="3" xfId="0" applyFont="1" applyFill="1" applyBorder="1"/>
    <xf numFmtId="3" fontId="3" fillId="3" borderId="3" xfId="0" applyNumberFormat="1" applyFont="1" applyFill="1" applyBorder="1"/>
    <xf numFmtId="0" fontId="8" fillId="2" borderId="4" xfId="0" applyFont="1" applyFill="1" applyBorder="1" applyAlignment="1">
      <alignment horizontal="left" vertical="center" wrapText="1"/>
    </xf>
    <xf numFmtId="3" fontId="11" fillId="2" borderId="5" xfId="0" applyNumberFormat="1" applyFont="1" applyFill="1" applyBorder="1" applyAlignment="1">
      <alignment horizontal="center" vertical="center" wrapText="1"/>
    </xf>
    <xf numFmtId="3" fontId="8" fillId="0" borderId="5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/>
    </xf>
    <xf numFmtId="3" fontId="2" fillId="0" borderId="0" xfId="0" applyNumberFormat="1" applyFont="1" applyFill="1" applyBorder="1"/>
    <xf numFmtId="0" fontId="3" fillId="4" borderId="0" xfId="0" applyFont="1" applyFill="1" applyBorder="1"/>
    <xf numFmtId="3" fontId="3" fillId="0" borderId="0" xfId="0" applyNumberFormat="1" applyFont="1" applyFill="1" applyBorder="1"/>
    <xf numFmtId="9" fontId="2" fillId="0" borderId="0" xfId="2" applyFont="1" applyFill="1" applyBorder="1"/>
    <xf numFmtId="164" fontId="2" fillId="0" borderId="0" xfId="2" applyNumberFormat="1" applyFont="1" applyFill="1" applyBorder="1"/>
    <xf numFmtId="0" fontId="8" fillId="5" borderId="3" xfId="0" applyFont="1" applyFill="1" applyBorder="1" applyAlignment="1">
      <alignment horizontal="left" vertical="center" wrapText="1"/>
    </xf>
    <xf numFmtId="164" fontId="10" fillId="5" borderId="2" xfId="2" applyNumberFormat="1" applyFont="1" applyFill="1" applyBorder="1" applyAlignment="1">
      <alignment horizontal="center" vertical="center" wrapText="1"/>
    </xf>
    <xf numFmtId="1" fontId="9" fillId="5" borderId="2" xfId="2" applyNumberFormat="1" applyFont="1" applyFill="1" applyBorder="1" applyAlignment="1">
      <alignment horizontal="center" vertical="center" wrapText="1"/>
    </xf>
    <xf numFmtId="3" fontId="10" fillId="5" borderId="2" xfId="0" applyNumberFormat="1" applyFont="1" applyFill="1" applyBorder="1" applyAlignment="1">
      <alignment horizontal="center" vertical="center" wrapText="1"/>
    </xf>
    <xf numFmtId="3" fontId="8" fillId="5" borderId="2" xfId="0" applyNumberFormat="1" applyFont="1" applyFill="1" applyBorder="1" applyAlignment="1">
      <alignment horizontal="center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3" fontId="17" fillId="0" borderId="2" xfId="0" applyNumberFormat="1" applyFont="1" applyFill="1" applyBorder="1" applyAlignment="1">
      <alignment horizontal="center" vertical="center" wrapText="1"/>
    </xf>
    <xf numFmtId="3" fontId="18" fillId="6" borderId="5" xfId="0" applyNumberFormat="1" applyFont="1" applyFill="1" applyBorder="1" applyAlignment="1">
      <alignment horizontal="center" vertical="center" wrapText="1"/>
    </xf>
    <xf numFmtId="3" fontId="19" fillId="6" borderId="2" xfId="0" applyNumberFormat="1" applyFont="1" applyFill="1" applyBorder="1" applyAlignment="1">
      <alignment horizontal="center" vertical="center" wrapText="1"/>
    </xf>
    <xf numFmtId="0" fontId="20" fillId="0" borderId="6" xfId="0" applyFont="1" applyFill="1" applyBorder="1"/>
    <xf numFmtId="0" fontId="21" fillId="0" borderId="0" xfId="0" applyFont="1" applyFill="1" applyBorder="1"/>
    <xf numFmtId="3" fontId="20" fillId="0" borderId="0" xfId="0" applyNumberFormat="1" applyFont="1" applyFill="1" applyBorder="1"/>
    <xf numFmtId="0" fontId="20" fillId="0" borderId="0" xfId="0" applyFont="1" applyFill="1" applyBorder="1"/>
    <xf numFmtId="0" fontId="20" fillId="0" borderId="3" xfId="0" applyFont="1" applyFill="1" applyBorder="1"/>
    <xf numFmtId="0" fontId="6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0" fontId="7" fillId="0" borderId="9" xfId="0" applyFont="1" applyFill="1" applyBorder="1" applyAlignment="1">
      <alignment horizontal="center" textRotation="90" wrapText="1"/>
    </xf>
    <xf numFmtId="0" fontId="7" fillId="0" borderId="10" xfId="0" applyFont="1" applyFill="1" applyBorder="1" applyAlignment="1">
      <alignment horizontal="center" textRotation="90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6" fillId="0" borderId="11" xfId="0" applyFont="1" applyFill="1" applyBorder="1" applyAlignment="1">
      <alignment horizontal="center" vertical="center" textRotation="90" wrapText="1"/>
    </xf>
    <xf numFmtId="0" fontId="6" fillId="0" borderId="10" xfId="0" applyFont="1" applyFill="1" applyBorder="1" applyAlignment="1">
      <alignment horizontal="center" vertical="center" textRotation="90" wrapText="1"/>
    </xf>
    <xf numFmtId="0" fontId="10" fillId="0" borderId="4" xfId="0" applyFont="1" applyFill="1" applyBorder="1" applyAlignment="1">
      <alignment horizontal="left" vertic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J289"/>
  <sheetViews>
    <sheetView tabSelected="1" view="pageBreakPreview" topLeftCell="A2" zoomScale="50" zoomScaleNormal="60" zoomScaleSheetLayoutView="50" zoomScalePageLayoutView="82" workbookViewId="0">
      <pane xSplit="3" ySplit="5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J295" sqref="J295"/>
    </sheetView>
  </sheetViews>
  <sheetFormatPr defaultColWidth="9.140625" defaultRowHeight="16.5" outlineLevelRow="1" x14ac:dyDescent="0.25"/>
  <cols>
    <col min="1" max="1" width="102.85546875" style="71" customWidth="1"/>
    <col min="2" max="2" width="14.42578125" style="2" customWidth="1"/>
    <col min="3" max="3" width="15.42578125" style="2" customWidth="1"/>
    <col min="4" max="4" width="14.85546875" style="2" customWidth="1"/>
    <col min="5" max="5" width="15" style="2" hidden="1" customWidth="1"/>
    <col min="6" max="9" width="13.7109375" style="1" customWidth="1"/>
    <col min="10" max="10" width="14" style="1" customWidth="1"/>
    <col min="11" max="14" width="13.7109375" style="1" customWidth="1"/>
    <col min="15" max="15" width="15.42578125" style="1" customWidth="1"/>
    <col min="16" max="17" width="13.7109375" style="1" customWidth="1"/>
    <col min="18" max="18" width="13.5703125" style="1" customWidth="1"/>
    <col min="19" max="26" width="13.7109375" style="1" customWidth="1"/>
    <col min="27" max="27" width="0.42578125" style="1" customWidth="1"/>
    <col min="28" max="28" width="9.140625" style="1" customWidth="1"/>
    <col min="29" max="29" width="9.140625" style="1" hidden="1" customWidth="1"/>
    <col min="30" max="30" width="9.140625" style="60" hidden="1" customWidth="1"/>
    <col min="31" max="31" width="10.5703125" style="60" hidden="1" customWidth="1"/>
    <col min="32" max="32" width="12.140625" style="1" hidden="1" customWidth="1"/>
    <col min="33" max="33" width="0" style="1" hidden="1" customWidth="1"/>
    <col min="34" max="16384" width="9.140625" style="1"/>
  </cols>
  <sheetData>
    <row r="1" spans="1:32" ht="26.25" hidden="1" x14ac:dyDescent="0.4">
      <c r="A1" s="1"/>
      <c r="Z1" s="3"/>
    </row>
    <row r="2" spans="1:32" s="4" customFormat="1" ht="29.25" customHeight="1" thickBot="1" x14ac:dyDescent="0.3">
      <c r="A2" s="173" t="s">
        <v>219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D2" s="108"/>
      <c r="AE2" s="108"/>
    </row>
    <row r="3" spans="1:32" s="4" customFormat="1" ht="3.75" hidden="1" customHeight="1" thickBot="1" x14ac:dyDescent="0.3">
      <c r="A3" s="5"/>
      <c r="B3" s="5"/>
      <c r="C3" s="5"/>
      <c r="D3" s="5"/>
      <c r="E3" s="5"/>
      <c r="F3" s="5"/>
      <c r="G3" s="5"/>
      <c r="H3" s="5" t="s">
        <v>1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6" t="s">
        <v>2</v>
      </c>
      <c r="Z3" s="6"/>
      <c r="AD3" s="108"/>
      <c r="AE3" s="108"/>
    </row>
    <row r="4" spans="1:32" s="2" customFormat="1" ht="17.25" customHeight="1" thickBot="1" x14ac:dyDescent="0.35">
      <c r="A4" s="174" t="s">
        <v>3</v>
      </c>
      <c r="B4" s="177" t="s">
        <v>211</v>
      </c>
      <c r="C4" s="180" t="s">
        <v>212</v>
      </c>
      <c r="D4" s="180" t="s">
        <v>213</v>
      </c>
      <c r="E4" s="172"/>
      <c r="F4" s="183" t="s">
        <v>4</v>
      </c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  <c r="Y4" s="184"/>
      <c r="Z4" s="185"/>
      <c r="AA4" s="2" t="s">
        <v>0</v>
      </c>
      <c r="AD4" s="67"/>
      <c r="AE4" s="67"/>
    </row>
    <row r="5" spans="1:32" s="2" customFormat="1" ht="87" customHeight="1" x14ac:dyDescent="0.25">
      <c r="A5" s="175"/>
      <c r="B5" s="178"/>
      <c r="C5" s="181"/>
      <c r="D5" s="181"/>
      <c r="E5" s="191" t="s">
        <v>215</v>
      </c>
      <c r="F5" s="186" t="s">
        <v>5</v>
      </c>
      <c r="G5" s="186" t="s">
        <v>6</v>
      </c>
      <c r="H5" s="186" t="s">
        <v>7</v>
      </c>
      <c r="I5" s="186" t="s">
        <v>8</v>
      </c>
      <c r="J5" s="186" t="s">
        <v>9</v>
      </c>
      <c r="K5" s="186" t="s">
        <v>10</v>
      </c>
      <c r="L5" s="186" t="s">
        <v>11</v>
      </c>
      <c r="M5" s="186" t="s">
        <v>12</v>
      </c>
      <c r="N5" s="186" t="s">
        <v>13</v>
      </c>
      <c r="O5" s="186" t="s">
        <v>14</v>
      </c>
      <c r="P5" s="186" t="s">
        <v>15</v>
      </c>
      <c r="Q5" s="186" t="s">
        <v>16</v>
      </c>
      <c r="R5" s="186" t="s">
        <v>17</v>
      </c>
      <c r="S5" s="186" t="s">
        <v>18</v>
      </c>
      <c r="T5" s="186" t="s">
        <v>19</v>
      </c>
      <c r="U5" s="186" t="s">
        <v>20</v>
      </c>
      <c r="V5" s="186" t="s">
        <v>21</v>
      </c>
      <c r="W5" s="186" t="s">
        <v>22</v>
      </c>
      <c r="X5" s="186" t="s">
        <v>23</v>
      </c>
      <c r="Y5" s="186" t="s">
        <v>24</v>
      </c>
      <c r="Z5" s="186" t="s">
        <v>25</v>
      </c>
      <c r="AA5" s="154"/>
      <c r="AD5" s="67"/>
      <c r="AE5" s="67" t="e">
        <f>+  неделя</f>
        <v>#NAME?</v>
      </c>
    </row>
    <row r="6" spans="1:32" s="2" customFormat="1" ht="69.75" customHeight="1" thickBot="1" x14ac:dyDescent="0.3">
      <c r="A6" s="176"/>
      <c r="B6" s="179"/>
      <c r="C6" s="182"/>
      <c r="D6" s="182"/>
      <c r="E6" s="192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187"/>
      <c r="T6" s="187"/>
      <c r="U6" s="187"/>
      <c r="V6" s="187"/>
      <c r="W6" s="187"/>
      <c r="X6" s="187"/>
      <c r="Y6" s="187"/>
      <c r="Z6" s="187"/>
      <c r="AA6" s="154"/>
      <c r="AD6" s="67"/>
      <c r="AE6" s="67"/>
    </row>
    <row r="7" spans="1:32" s="2" customFormat="1" ht="30" hidden="1" customHeight="1" x14ac:dyDescent="0.25">
      <c r="A7" s="7" t="s">
        <v>26</v>
      </c>
      <c r="B7" s="8">
        <v>48111</v>
      </c>
      <c r="C7" s="8">
        <f>SUM(F7:Z7)</f>
        <v>48111</v>
      </c>
      <c r="D7" s="15">
        <f>C7/B7</f>
        <v>1</v>
      </c>
      <c r="E7" s="114">
        <v>21</v>
      </c>
      <c r="F7" s="10">
        <v>2068</v>
      </c>
      <c r="G7" s="10">
        <v>1426</v>
      </c>
      <c r="H7" s="10">
        <v>3311</v>
      </c>
      <c r="I7" s="10">
        <v>3013</v>
      </c>
      <c r="J7" s="10">
        <v>1381</v>
      </c>
      <c r="K7" s="10">
        <v>3235</v>
      </c>
      <c r="L7" s="10">
        <v>2215</v>
      </c>
      <c r="M7" s="10">
        <v>2793</v>
      </c>
      <c r="N7" s="10">
        <v>2281</v>
      </c>
      <c r="O7" s="10">
        <v>692</v>
      </c>
      <c r="P7" s="10">
        <v>1579</v>
      </c>
      <c r="Q7" s="10">
        <v>1997</v>
      </c>
      <c r="R7" s="10">
        <v>2796</v>
      </c>
      <c r="S7" s="10">
        <v>3011</v>
      </c>
      <c r="T7" s="10">
        <v>3199</v>
      </c>
      <c r="U7" s="10">
        <v>2334</v>
      </c>
      <c r="V7" s="10">
        <v>2066</v>
      </c>
      <c r="W7" s="10">
        <v>685</v>
      </c>
      <c r="X7" s="10">
        <v>1885</v>
      </c>
      <c r="Y7" s="10">
        <v>3999</v>
      </c>
      <c r="Z7" s="10">
        <v>2145</v>
      </c>
      <c r="AD7" s="67"/>
      <c r="AE7" s="118">
        <f>C7-AD7</f>
        <v>48111</v>
      </c>
      <c r="AF7" s="2" t="e">
        <f>AE7/AD7</f>
        <v>#DIV/0!</v>
      </c>
    </row>
    <row r="8" spans="1:32" s="12" customFormat="1" ht="30" hidden="1" customHeight="1" x14ac:dyDescent="0.25">
      <c r="A8" s="11" t="s">
        <v>27</v>
      </c>
      <c r="B8" s="8">
        <v>54735</v>
      </c>
      <c r="C8" s="8">
        <f>SUM(F8:Z8)</f>
        <v>55236.36</v>
      </c>
      <c r="D8" s="15">
        <f>C8/B8</f>
        <v>1.0091597697999453</v>
      </c>
      <c r="E8" s="114">
        <v>21</v>
      </c>
      <c r="F8" s="10">
        <v>2068</v>
      </c>
      <c r="G8" s="10">
        <v>1883</v>
      </c>
      <c r="H8" s="10">
        <v>3390</v>
      </c>
      <c r="I8" s="10">
        <v>3326</v>
      </c>
      <c r="J8" s="10">
        <v>1893</v>
      </c>
      <c r="K8" s="10">
        <v>3249</v>
      </c>
      <c r="L8" s="10">
        <v>2129</v>
      </c>
      <c r="M8" s="10">
        <v>3684</v>
      </c>
      <c r="N8" s="10">
        <v>2906</v>
      </c>
      <c r="O8" s="10">
        <v>1002</v>
      </c>
      <c r="P8" s="10">
        <v>1731</v>
      </c>
      <c r="Q8" s="10">
        <v>2041</v>
      </c>
      <c r="R8" s="10">
        <v>3534</v>
      </c>
      <c r="S8" s="10">
        <v>3133</v>
      </c>
      <c r="T8" s="10">
        <v>4306</v>
      </c>
      <c r="U8" s="10">
        <v>2384</v>
      </c>
      <c r="V8" s="10">
        <v>2205</v>
      </c>
      <c r="W8" s="10">
        <v>696</v>
      </c>
      <c r="X8" s="10">
        <v>2134</v>
      </c>
      <c r="Y8" s="10">
        <v>4830.3600000000006</v>
      </c>
      <c r="Z8" s="10">
        <v>2712</v>
      </c>
      <c r="AD8" s="119"/>
      <c r="AE8" s="118">
        <f>C8-AD8</f>
        <v>55236.36</v>
      </c>
      <c r="AF8" s="2" t="e">
        <f t="shared" ref="AF8:AF70" si="0">AE8/AD8</f>
        <v>#DIV/0!</v>
      </c>
    </row>
    <row r="9" spans="1:32" s="12" customFormat="1" ht="30" hidden="1" customHeight="1" x14ac:dyDescent="0.25">
      <c r="A9" s="13" t="s">
        <v>28</v>
      </c>
      <c r="B9" s="14">
        <f>B8/B7</f>
        <v>1.137681611273929</v>
      </c>
      <c r="C9" s="14">
        <f t="shared" ref="C9:Z9" si="1">C8/C7</f>
        <v>1.1481025129388289</v>
      </c>
      <c r="D9" s="14">
        <f t="shared" si="1"/>
        <v>1.0091597697999453</v>
      </c>
      <c r="E9" s="114"/>
      <c r="F9" s="104">
        <f t="shared" si="1"/>
        <v>1</v>
      </c>
      <c r="G9" s="104">
        <f t="shared" si="1"/>
        <v>1.320476858345021</v>
      </c>
      <c r="H9" s="104">
        <f t="shared" si="1"/>
        <v>1.0238598610691634</v>
      </c>
      <c r="I9" s="104">
        <f t="shared" si="1"/>
        <v>1.1038831729173582</v>
      </c>
      <c r="J9" s="104">
        <f t="shared" si="1"/>
        <v>1.3707458363504708</v>
      </c>
      <c r="K9" s="104">
        <f t="shared" si="1"/>
        <v>1.0043276661514684</v>
      </c>
      <c r="L9" s="104">
        <f t="shared" si="1"/>
        <v>0.96117381489841991</v>
      </c>
      <c r="M9" s="104">
        <f t="shared" si="1"/>
        <v>1.3190118152524168</v>
      </c>
      <c r="N9" s="104">
        <f t="shared" si="1"/>
        <v>1.2740026304252521</v>
      </c>
      <c r="O9" s="104">
        <f t="shared" si="1"/>
        <v>1.4479768786127167</v>
      </c>
      <c r="P9" s="104">
        <f t="shared" si="1"/>
        <v>1.0962634578847372</v>
      </c>
      <c r="Q9" s="104">
        <f t="shared" si="1"/>
        <v>1.0220330495743615</v>
      </c>
      <c r="R9" s="104">
        <f t="shared" si="1"/>
        <v>1.2639484978540771</v>
      </c>
      <c r="S9" s="104">
        <f t="shared" si="1"/>
        <v>1.0405181002989041</v>
      </c>
      <c r="T9" s="104">
        <f t="shared" si="1"/>
        <v>1.3460456392622695</v>
      </c>
      <c r="U9" s="104">
        <f t="shared" si="1"/>
        <v>1.0214224507283634</v>
      </c>
      <c r="V9" s="104">
        <f t="shared" si="1"/>
        <v>1.0672797676669894</v>
      </c>
      <c r="W9" s="104">
        <f t="shared" si="1"/>
        <v>1.0160583941605839</v>
      </c>
      <c r="X9" s="104">
        <f t="shared" si="1"/>
        <v>1.1320954907161804</v>
      </c>
      <c r="Y9" s="104">
        <f t="shared" si="1"/>
        <v>1.2078919729932485</v>
      </c>
      <c r="Z9" s="104">
        <f t="shared" si="1"/>
        <v>1.2643356643356642</v>
      </c>
      <c r="AD9" s="119"/>
      <c r="AE9" s="118">
        <f t="shared" ref="AE9:AE70" si="2">C9-AD9</f>
        <v>1.1481025129388289</v>
      </c>
      <c r="AF9" s="2" t="e">
        <f t="shared" si="0"/>
        <v>#DIV/0!</v>
      </c>
    </row>
    <row r="10" spans="1:32" s="12" customFormat="1" ht="30" hidden="1" customHeight="1" x14ac:dyDescent="0.25">
      <c r="A10" s="11" t="s">
        <v>29</v>
      </c>
      <c r="B10" s="8">
        <v>53686</v>
      </c>
      <c r="C10" s="8">
        <f>SUM(F10:Z10)</f>
        <v>52262.7</v>
      </c>
      <c r="D10" s="15">
        <f>C10/B10</f>
        <v>0.97348843273851648</v>
      </c>
      <c r="E10" s="114">
        <v>21</v>
      </c>
      <c r="F10" s="10">
        <v>1430</v>
      </c>
      <c r="G10" s="10">
        <v>1883</v>
      </c>
      <c r="H10" s="10">
        <v>3390</v>
      </c>
      <c r="I10" s="10">
        <v>3032</v>
      </c>
      <c r="J10" s="10">
        <v>1804.3000000000002</v>
      </c>
      <c r="K10" s="10">
        <v>3249</v>
      </c>
      <c r="L10" s="10">
        <v>1861</v>
      </c>
      <c r="M10" s="10">
        <v>3572.4</v>
      </c>
      <c r="N10" s="10">
        <v>2762</v>
      </c>
      <c r="O10" s="10">
        <v>1002</v>
      </c>
      <c r="P10" s="10">
        <v>1531</v>
      </c>
      <c r="Q10" s="10">
        <v>2041</v>
      </c>
      <c r="R10" s="10">
        <v>3514</v>
      </c>
      <c r="S10" s="10">
        <v>3133</v>
      </c>
      <c r="T10" s="10">
        <v>4298</v>
      </c>
      <c r="U10" s="10">
        <v>1736</v>
      </c>
      <c r="V10" s="10">
        <v>2165</v>
      </c>
      <c r="W10" s="10">
        <v>696</v>
      </c>
      <c r="X10" s="10">
        <v>1982</v>
      </c>
      <c r="Y10" s="10">
        <v>4830</v>
      </c>
      <c r="Z10" s="10">
        <v>2351</v>
      </c>
      <c r="AA10" s="111">
        <v>1964</v>
      </c>
      <c r="AD10" s="119"/>
      <c r="AE10" s="118">
        <f t="shared" si="2"/>
        <v>52262.7</v>
      </c>
      <c r="AF10" s="2" t="e">
        <f t="shared" si="0"/>
        <v>#DIV/0!</v>
      </c>
    </row>
    <row r="11" spans="1:32" s="12" customFormat="1" ht="30" hidden="1" customHeight="1" x14ac:dyDescent="0.25">
      <c r="A11" s="11" t="s">
        <v>30</v>
      </c>
      <c r="B11" s="104">
        <f t="shared" ref="B11:C11" si="3">B10/B8</f>
        <v>0.98083493194482507</v>
      </c>
      <c r="C11" s="104">
        <f t="shared" si="3"/>
        <v>0.94616480883244292</v>
      </c>
      <c r="D11" s="15">
        <f>C11/B11</f>
        <v>0.96465243846521931</v>
      </c>
      <c r="E11" s="114"/>
      <c r="F11" s="104">
        <f>F10/F8</f>
        <v>0.69148936170212771</v>
      </c>
      <c r="G11" s="104">
        <f>G10/G8</f>
        <v>1</v>
      </c>
      <c r="H11" s="104">
        <f t="shared" ref="H11:Z11" si="4">H10/H8</f>
        <v>1</v>
      </c>
      <c r="I11" s="104">
        <f t="shared" si="4"/>
        <v>0.91160553217077567</v>
      </c>
      <c r="J11" s="104">
        <f t="shared" si="4"/>
        <v>0.95314315900686752</v>
      </c>
      <c r="K11" s="104">
        <f t="shared" si="4"/>
        <v>1</v>
      </c>
      <c r="L11" s="104">
        <v>0.97</v>
      </c>
      <c r="M11" s="104">
        <f t="shared" si="4"/>
        <v>0.96970684039087951</v>
      </c>
      <c r="N11" s="104">
        <f t="shared" si="4"/>
        <v>0.95044735030970406</v>
      </c>
      <c r="O11" s="104">
        <f t="shared" si="4"/>
        <v>1</v>
      </c>
      <c r="P11" s="104">
        <v>0.94</v>
      </c>
      <c r="Q11" s="104">
        <f t="shared" si="4"/>
        <v>1</v>
      </c>
      <c r="R11" s="104">
        <f t="shared" si="4"/>
        <v>0.99434069043576678</v>
      </c>
      <c r="S11" s="104">
        <f>S10/S8</f>
        <v>1</v>
      </c>
      <c r="T11" s="104">
        <f t="shared" si="4"/>
        <v>0.99814212726428242</v>
      </c>
      <c r="U11" s="104">
        <f t="shared" si="4"/>
        <v>0.72818791946308725</v>
      </c>
      <c r="V11" s="104">
        <f t="shared" si="4"/>
        <v>0.98185941043083902</v>
      </c>
      <c r="W11" s="104">
        <v>0.97</v>
      </c>
      <c r="X11" s="104">
        <f t="shared" si="4"/>
        <v>0.92877225866916591</v>
      </c>
      <c r="Y11" s="104">
        <f t="shared" si="4"/>
        <v>0.99992547139343635</v>
      </c>
      <c r="Z11" s="104">
        <f t="shared" si="4"/>
        <v>0.86688790560471973</v>
      </c>
      <c r="AD11" s="119"/>
      <c r="AE11" s="118">
        <f t="shared" si="2"/>
        <v>0.94616480883244292</v>
      </c>
      <c r="AF11" s="2" t="e">
        <f t="shared" si="0"/>
        <v>#DIV/0!</v>
      </c>
    </row>
    <row r="12" spans="1:32" s="12" customFormat="1" ht="30" hidden="1" customHeight="1" x14ac:dyDescent="0.25">
      <c r="A12" s="13" t="s">
        <v>31</v>
      </c>
      <c r="B12" s="8">
        <v>27592</v>
      </c>
      <c r="C12" s="8">
        <f>SUM(F12:Z12)</f>
        <v>28828</v>
      </c>
      <c r="D12" s="15">
        <f>C12/B12</f>
        <v>1.0447955929254857</v>
      </c>
      <c r="E12" s="114">
        <v>20</v>
      </c>
      <c r="F12" s="105">
        <v>1410</v>
      </c>
      <c r="G12" s="105">
        <v>1325</v>
      </c>
      <c r="H12" s="105">
        <v>2710</v>
      </c>
      <c r="I12" s="105">
        <v>1700</v>
      </c>
      <c r="J12" s="105">
        <v>590</v>
      </c>
      <c r="K12" s="105">
        <v>1998</v>
      </c>
      <c r="L12" s="105">
        <v>583</v>
      </c>
      <c r="M12" s="105">
        <v>2200</v>
      </c>
      <c r="N12" s="105">
        <v>732</v>
      </c>
      <c r="O12" s="105">
        <v>428</v>
      </c>
      <c r="P12" s="105">
        <v>368</v>
      </c>
      <c r="Q12" s="105">
        <v>790</v>
      </c>
      <c r="R12" s="105">
        <v>3534</v>
      </c>
      <c r="S12" s="105">
        <v>579</v>
      </c>
      <c r="T12" s="105">
        <v>2366</v>
      </c>
      <c r="U12" s="105">
        <v>676</v>
      </c>
      <c r="V12" s="105">
        <v>639</v>
      </c>
      <c r="W12" s="105"/>
      <c r="X12" s="105">
        <v>1500</v>
      </c>
      <c r="Y12" s="105">
        <v>3800</v>
      </c>
      <c r="Z12" s="105">
        <v>900</v>
      </c>
      <c r="AD12" s="119">
        <v>1795</v>
      </c>
      <c r="AE12" s="118">
        <f t="shared" si="2"/>
        <v>27033</v>
      </c>
      <c r="AF12" s="2">
        <f t="shared" si="0"/>
        <v>15.06016713091922</v>
      </c>
    </row>
    <row r="13" spans="1:32" s="12" customFormat="1" ht="30" hidden="1" customHeight="1" x14ac:dyDescent="0.25">
      <c r="A13" s="13" t="s">
        <v>32</v>
      </c>
      <c r="B13" s="15">
        <f>B12/B8</f>
        <v>0.50410158034164609</v>
      </c>
      <c r="C13" s="15">
        <f>C12/C8</f>
        <v>0.52190260183690595</v>
      </c>
      <c r="D13" s="15">
        <f t="shared" ref="D13:Z13" si="5">D12/D8</f>
        <v>1.0353123699457469</v>
      </c>
      <c r="E13" s="114"/>
      <c r="F13" s="15">
        <f t="shared" si="5"/>
        <v>0.68181818181818177</v>
      </c>
      <c r="G13" s="15">
        <f t="shared" si="5"/>
        <v>0.70366436537440258</v>
      </c>
      <c r="H13" s="15">
        <f t="shared" si="5"/>
        <v>0.79941002949852502</v>
      </c>
      <c r="I13" s="15">
        <f t="shared" si="5"/>
        <v>0.51112447384245341</v>
      </c>
      <c r="J13" s="15">
        <f t="shared" si="5"/>
        <v>0.31167459059693609</v>
      </c>
      <c r="K13" s="15">
        <f t="shared" si="5"/>
        <v>0.61495844875346262</v>
      </c>
      <c r="L13" s="15">
        <f t="shared" si="5"/>
        <v>0.27383748238609679</v>
      </c>
      <c r="M13" s="15">
        <f t="shared" si="5"/>
        <v>0.59717698154180243</v>
      </c>
      <c r="N13" s="15">
        <f t="shared" si="5"/>
        <v>0.25189263592567102</v>
      </c>
      <c r="O13" s="15">
        <f t="shared" si="5"/>
        <v>0.42714570858283435</v>
      </c>
      <c r="P13" s="15">
        <f t="shared" si="5"/>
        <v>0.21259387637203928</v>
      </c>
      <c r="Q13" s="15">
        <f t="shared" si="5"/>
        <v>0.38706516413522785</v>
      </c>
      <c r="R13" s="15">
        <f t="shared" si="5"/>
        <v>1</v>
      </c>
      <c r="S13" s="15">
        <f t="shared" si="5"/>
        <v>0.18480689435046282</v>
      </c>
      <c r="T13" s="15">
        <f t="shared" si="5"/>
        <v>0.54946586158848121</v>
      </c>
      <c r="U13" s="15">
        <f t="shared" si="5"/>
        <v>0.28355704697986578</v>
      </c>
      <c r="V13" s="15">
        <f t="shared" si="5"/>
        <v>0.28979591836734692</v>
      </c>
      <c r="W13" s="15">
        <f t="shared" si="5"/>
        <v>0</v>
      </c>
      <c r="X13" s="15">
        <f t="shared" si="5"/>
        <v>0.70290534208059985</v>
      </c>
      <c r="Y13" s="15">
        <f t="shared" si="5"/>
        <v>0.78669084705901826</v>
      </c>
      <c r="Z13" s="15">
        <f t="shared" si="5"/>
        <v>0.33185840707964603</v>
      </c>
      <c r="AD13" s="119"/>
      <c r="AE13" s="118">
        <f t="shared" si="2"/>
        <v>0.52190260183690595</v>
      </c>
      <c r="AF13" s="2" t="e">
        <f t="shared" si="0"/>
        <v>#DIV/0!</v>
      </c>
    </row>
    <row r="14" spans="1:32" s="12" customFormat="1" ht="30" hidden="1" customHeight="1" x14ac:dyDescent="0.25">
      <c r="A14" s="18" t="s">
        <v>33</v>
      </c>
      <c r="B14" s="8">
        <v>4491</v>
      </c>
      <c r="C14" s="23">
        <f t="shared" ref="C14:C21" si="6">SUM(F14:Z14)</f>
        <v>5606</v>
      </c>
      <c r="D14" s="15">
        <f>C14/B14</f>
        <v>1.2482743264306391</v>
      </c>
      <c r="E14" s="114">
        <v>12</v>
      </c>
      <c r="F14" s="10">
        <v>100</v>
      </c>
      <c r="G14" s="10">
        <v>201</v>
      </c>
      <c r="H14" s="10">
        <v>1625</v>
      </c>
      <c r="I14" s="10">
        <v>575</v>
      </c>
      <c r="J14" s="10"/>
      <c r="K14" s="10">
        <v>275</v>
      </c>
      <c r="L14" s="10"/>
      <c r="M14" s="10"/>
      <c r="N14" s="10">
        <v>600</v>
      </c>
      <c r="O14" s="10">
        <v>75</v>
      </c>
      <c r="P14" s="10"/>
      <c r="Q14" s="10">
        <v>500</v>
      </c>
      <c r="R14" s="10"/>
      <c r="S14" s="10">
        <v>585</v>
      </c>
      <c r="T14" s="10">
        <v>295</v>
      </c>
      <c r="U14" s="10"/>
      <c r="V14" s="10">
        <v>145</v>
      </c>
      <c r="W14" s="10"/>
      <c r="X14" s="10"/>
      <c r="Y14" s="10">
        <v>630</v>
      </c>
      <c r="Z14" s="10"/>
      <c r="AD14" s="119"/>
      <c r="AE14" s="118">
        <f t="shared" si="2"/>
        <v>5606</v>
      </c>
      <c r="AF14" s="2" t="e">
        <f t="shared" si="0"/>
        <v>#DIV/0!</v>
      </c>
    </row>
    <row r="15" spans="1:32" s="141" customFormat="1" ht="30" hidden="1" customHeight="1" x14ac:dyDescent="0.25">
      <c r="A15" s="126" t="s">
        <v>34</v>
      </c>
      <c r="B15" s="139">
        <v>20000.3</v>
      </c>
      <c r="C15" s="128">
        <f t="shared" si="6"/>
        <v>19999.399999999998</v>
      </c>
      <c r="D15" s="127">
        <f>C15/B15</f>
        <v>0.99995500067498977</v>
      </c>
      <c r="E15" s="129"/>
      <c r="F15" s="140">
        <v>1214</v>
      </c>
      <c r="G15" s="140">
        <v>599</v>
      </c>
      <c r="H15" s="140">
        <v>1456</v>
      </c>
      <c r="I15" s="140">
        <v>1166.4000000000001</v>
      </c>
      <c r="J15" s="140">
        <v>648</v>
      </c>
      <c r="K15" s="140">
        <v>1046</v>
      </c>
      <c r="L15" s="140">
        <v>965.7</v>
      </c>
      <c r="M15" s="140">
        <v>1272</v>
      </c>
      <c r="N15" s="140">
        <v>779.2</v>
      </c>
      <c r="O15" s="140">
        <v>418</v>
      </c>
      <c r="P15" s="140">
        <v>542</v>
      </c>
      <c r="Q15" s="140">
        <v>1129</v>
      </c>
      <c r="R15" s="140">
        <v>1318</v>
      </c>
      <c r="S15" s="140">
        <v>1036</v>
      </c>
      <c r="T15" s="140">
        <v>1268.5</v>
      </c>
      <c r="U15" s="140">
        <v>857</v>
      </c>
      <c r="V15" s="140">
        <v>661</v>
      </c>
      <c r="W15" s="140">
        <v>187.6</v>
      </c>
      <c r="X15" s="140">
        <v>1099</v>
      </c>
      <c r="Y15" s="140">
        <v>1550</v>
      </c>
      <c r="Z15" s="140">
        <v>787</v>
      </c>
      <c r="AD15" s="142"/>
      <c r="AE15" s="134">
        <f t="shared" si="2"/>
        <v>19999.399999999998</v>
      </c>
      <c r="AF15" s="132" t="e">
        <f t="shared" si="0"/>
        <v>#DIV/0!</v>
      </c>
    </row>
    <row r="16" spans="1:32" s="132" customFormat="1" ht="30" hidden="1" customHeight="1" x14ac:dyDescent="0.25">
      <c r="A16" s="126" t="s">
        <v>35</v>
      </c>
      <c r="B16" s="135">
        <v>11053</v>
      </c>
      <c r="C16" s="128">
        <f t="shared" si="6"/>
        <v>11553.500000000002</v>
      </c>
      <c r="D16" s="127">
        <f>C16/B16</f>
        <v>1.0452818239392021</v>
      </c>
      <c r="E16" s="129"/>
      <c r="F16" s="136">
        <v>268.39999999999998</v>
      </c>
      <c r="G16" s="136">
        <v>181.8</v>
      </c>
      <c r="H16" s="136">
        <v>597.6</v>
      </c>
      <c r="I16" s="136">
        <v>1396.4</v>
      </c>
      <c r="J16" s="136">
        <v>363.2</v>
      </c>
      <c r="K16" s="136">
        <v>496.3</v>
      </c>
      <c r="L16" s="136">
        <v>781</v>
      </c>
      <c r="M16" s="136">
        <v>850.5</v>
      </c>
      <c r="N16" s="136">
        <v>782.1</v>
      </c>
      <c r="O16" s="136">
        <v>210</v>
      </c>
      <c r="P16" s="136">
        <v>484.8</v>
      </c>
      <c r="Q16" s="136">
        <v>248.3</v>
      </c>
      <c r="R16" s="136">
        <v>516.20000000000005</v>
      </c>
      <c r="S16" s="136">
        <v>356</v>
      </c>
      <c r="T16" s="136">
        <v>868</v>
      </c>
      <c r="U16" s="136">
        <v>561.20000000000005</v>
      </c>
      <c r="V16" s="136">
        <v>219.8</v>
      </c>
      <c r="W16" s="136">
        <v>145.1</v>
      </c>
      <c r="X16" s="136">
        <v>605.70000000000005</v>
      </c>
      <c r="Y16" s="136">
        <v>1368.7</v>
      </c>
      <c r="Z16" s="136">
        <v>252.4</v>
      </c>
      <c r="AA16" s="137"/>
      <c r="AD16" s="133"/>
      <c r="AE16" s="134">
        <f t="shared" si="2"/>
        <v>11553.500000000002</v>
      </c>
      <c r="AF16" s="132" t="e">
        <f t="shared" si="0"/>
        <v>#DIV/0!</v>
      </c>
    </row>
    <row r="17" spans="1:32" s="132" customFormat="1" ht="30" hidden="1" customHeight="1" x14ac:dyDescent="0.25">
      <c r="A17" s="138" t="s">
        <v>36</v>
      </c>
      <c r="B17" s="127">
        <f>B16/B15</f>
        <v>0.5526417103743444</v>
      </c>
      <c r="C17" s="128">
        <f t="shared" si="6"/>
        <v>12.044296902083078</v>
      </c>
      <c r="D17" s="127"/>
      <c r="E17" s="129"/>
      <c r="F17" s="130">
        <f t="shared" ref="F17:X17" si="7">F16/F15</f>
        <v>0.22108731466227347</v>
      </c>
      <c r="G17" s="130">
        <f t="shared" si="7"/>
        <v>0.30350584307178635</v>
      </c>
      <c r="H17" s="130">
        <f t="shared" si="7"/>
        <v>0.41043956043956048</v>
      </c>
      <c r="I17" s="130">
        <f t="shared" si="7"/>
        <v>1.19718792866941</v>
      </c>
      <c r="J17" s="130">
        <f t="shared" si="7"/>
        <v>0.56049382716049378</v>
      </c>
      <c r="K17" s="130">
        <f t="shared" si="7"/>
        <v>0.47447418738049713</v>
      </c>
      <c r="L17" s="130">
        <f t="shared" si="7"/>
        <v>0.8087397742570156</v>
      </c>
      <c r="M17" s="130">
        <f t="shared" si="7"/>
        <v>0.66863207547169812</v>
      </c>
      <c r="N17" s="130">
        <f t="shared" si="7"/>
        <v>1.0037217659137576</v>
      </c>
      <c r="O17" s="130">
        <f t="shared" si="7"/>
        <v>0.50239234449760761</v>
      </c>
      <c r="P17" s="130">
        <f t="shared" si="7"/>
        <v>0.89446494464944648</v>
      </c>
      <c r="Q17" s="130">
        <f t="shared" si="7"/>
        <v>0.21992914083259524</v>
      </c>
      <c r="R17" s="130">
        <f t="shared" si="7"/>
        <v>0.39165402124430959</v>
      </c>
      <c r="S17" s="130">
        <f t="shared" si="7"/>
        <v>0.34362934362934361</v>
      </c>
      <c r="T17" s="130">
        <f t="shared" si="7"/>
        <v>0.68427276310603069</v>
      </c>
      <c r="U17" s="130">
        <f t="shared" si="7"/>
        <v>0.65484247374562432</v>
      </c>
      <c r="V17" s="130">
        <f t="shared" si="7"/>
        <v>0.33252647503782151</v>
      </c>
      <c r="W17" s="130">
        <f t="shared" si="7"/>
        <v>0.77345415778251603</v>
      </c>
      <c r="X17" s="130">
        <f t="shared" si="7"/>
        <v>0.55113739763421299</v>
      </c>
      <c r="Y17" s="130">
        <v>0.72699999999999998</v>
      </c>
      <c r="Z17" s="130">
        <f>Z16/Z15</f>
        <v>0.32071156289707753</v>
      </c>
      <c r="AA17" s="131"/>
      <c r="AD17" s="133"/>
      <c r="AE17" s="134">
        <f t="shared" si="2"/>
        <v>12.044296902083078</v>
      </c>
      <c r="AF17" s="132" t="e">
        <f t="shared" si="0"/>
        <v>#DIV/0!</v>
      </c>
    </row>
    <row r="18" spans="1:32" s="132" customFormat="1" ht="30" hidden="1" customHeight="1" x14ac:dyDescent="0.25">
      <c r="A18" s="126" t="s">
        <v>37</v>
      </c>
      <c r="B18" s="127">
        <v>0.86799999999999999</v>
      </c>
      <c r="C18" s="128">
        <f t="shared" si="6"/>
        <v>18.514999999999997</v>
      </c>
      <c r="D18" s="127"/>
      <c r="E18" s="129"/>
      <c r="F18" s="130">
        <v>0.46400000000000002</v>
      </c>
      <c r="G18" s="130">
        <v>0.46700000000000003</v>
      </c>
      <c r="H18" s="130">
        <v>0.84199999999999997</v>
      </c>
      <c r="I18" s="130">
        <v>0.81100000000000005</v>
      </c>
      <c r="J18" s="130">
        <v>1.038</v>
      </c>
      <c r="K18" s="130">
        <v>1.083</v>
      </c>
      <c r="L18" s="130">
        <v>2.1429999999999998</v>
      </c>
      <c r="M18" s="130">
        <v>1.0509999999999999</v>
      </c>
      <c r="N18" s="130">
        <v>0.63500000000000001</v>
      </c>
      <c r="O18" s="130">
        <v>1.077</v>
      </c>
      <c r="P18" s="130">
        <v>0.67700000000000005</v>
      </c>
      <c r="Q18" s="130">
        <v>0.59299999999999997</v>
      </c>
      <c r="R18" s="130">
        <v>0.6</v>
      </c>
      <c r="S18" s="130">
        <v>0.85699999999999998</v>
      </c>
      <c r="T18" s="130">
        <v>0.88300000000000001</v>
      </c>
      <c r="U18" s="130">
        <v>0.30599999999999999</v>
      </c>
      <c r="V18" s="130">
        <v>0.8</v>
      </c>
      <c r="W18" s="130">
        <v>0.69299999999999995</v>
      </c>
      <c r="X18" s="130">
        <v>0.75</v>
      </c>
      <c r="Y18" s="130">
        <v>1.319</v>
      </c>
      <c r="Z18" s="130">
        <v>1.4259999999999999</v>
      </c>
      <c r="AA18" s="131"/>
      <c r="AD18" s="133"/>
      <c r="AE18" s="134">
        <f t="shared" si="2"/>
        <v>18.514999999999997</v>
      </c>
      <c r="AF18" s="132" t="e">
        <f t="shared" si="0"/>
        <v>#DIV/0!</v>
      </c>
    </row>
    <row r="19" spans="1:32" s="132" customFormat="1" ht="30" hidden="1" customHeight="1" x14ac:dyDescent="0.25">
      <c r="A19" s="126" t="s">
        <v>38</v>
      </c>
      <c r="B19" s="127">
        <v>0.65500000000000003</v>
      </c>
      <c r="C19" s="128">
        <f t="shared" si="6"/>
        <v>16.073999999999998</v>
      </c>
      <c r="D19" s="127"/>
      <c r="E19" s="129"/>
      <c r="F19" s="130">
        <v>0.95099999999999996</v>
      </c>
      <c r="G19" s="130">
        <v>0.26700000000000002</v>
      </c>
      <c r="H19" s="130">
        <v>1.1719999999999999</v>
      </c>
      <c r="I19" s="130">
        <v>0.52600000000000002</v>
      </c>
      <c r="J19" s="130">
        <v>0.625</v>
      </c>
      <c r="K19" s="130">
        <v>1.1180000000000001</v>
      </c>
      <c r="L19" s="130">
        <v>3.464</v>
      </c>
      <c r="M19" s="130">
        <v>0.377</v>
      </c>
      <c r="N19" s="130">
        <v>0.4</v>
      </c>
      <c r="O19" s="130">
        <v>1.548</v>
      </c>
      <c r="P19" s="130">
        <v>0.63300000000000001</v>
      </c>
      <c r="Q19" s="130">
        <v>5.6000000000000001E-2</v>
      </c>
      <c r="R19" s="130">
        <v>0.42199999999999999</v>
      </c>
      <c r="S19" s="130">
        <v>8.6999999999999994E-2</v>
      </c>
      <c r="T19" s="130">
        <v>0.97899999999999998</v>
      </c>
      <c r="U19" s="130">
        <v>0.313</v>
      </c>
      <c r="V19" s="130">
        <v>0</v>
      </c>
      <c r="W19" s="130">
        <v>1.6830000000000001</v>
      </c>
      <c r="X19" s="130">
        <v>0.752</v>
      </c>
      <c r="Y19" s="130">
        <v>0.54900000000000004</v>
      </c>
      <c r="Z19" s="130">
        <v>0.152</v>
      </c>
      <c r="AA19" s="131"/>
      <c r="AD19" s="133"/>
      <c r="AE19" s="134">
        <f t="shared" si="2"/>
        <v>16.073999999999998</v>
      </c>
      <c r="AF19" s="132" t="e">
        <f t="shared" si="0"/>
        <v>#DIV/0!</v>
      </c>
    </row>
    <row r="20" spans="1:32" s="12" customFormat="1" ht="30" hidden="1" customHeight="1" x14ac:dyDescent="0.25">
      <c r="A20" s="22" t="s">
        <v>39</v>
      </c>
      <c r="B20" s="23">
        <v>81491.5</v>
      </c>
      <c r="C20" s="23">
        <f t="shared" si="6"/>
        <v>96450</v>
      </c>
      <c r="D20" s="15">
        <f>C20/B20</f>
        <v>1.1835590214930392</v>
      </c>
      <c r="E20" s="114">
        <v>21</v>
      </c>
      <c r="F20" s="88">
        <v>7450</v>
      </c>
      <c r="G20" s="88">
        <v>3160</v>
      </c>
      <c r="H20" s="88">
        <v>5500</v>
      </c>
      <c r="I20" s="88">
        <v>5776</v>
      </c>
      <c r="J20" s="88">
        <v>2995</v>
      </c>
      <c r="K20" s="88">
        <v>5950</v>
      </c>
      <c r="L20" s="88">
        <v>4262</v>
      </c>
      <c r="M20" s="88">
        <v>3460</v>
      </c>
      <c r="N20" s="88">
        <v>5009</v>
      </c>
      <c r="O20" s="88">
        <v>1437</v>
      </c>
      <c r="P20" s="164">
        <v>2108</v>
      </c>
      <c r="Q20" s="88">
        <v>7055</v>
      </c>
      <c r="R20" s="88">
        <v>7043</v>
      </c>
      <c r="S20" s="88">
        <v>4480</v>
      </c>
      <c r="T20" s="88">
        <v>8058</v>
      </c>
      <c r="U20" s="88">
        <v>4413</v>
      </c>
      <c r="V20" s="88">
        <v>2800</v>
      </c>
      <c r="W20" s="88">
        <v>1545</v>
      </c>
      <c r="X20" s="88">
        <v>6184</v>
      </c>
      <c r="Y20" s="88">
        <v>5162</v>
      </c>
      <c r="Z20" s="88">
        <v>2603</v>
      </c>
      <c r="AD20" s="119"/>
      <c r="AE20" s="118">
        <f t="shared" si="2"/>
        <v>96450</v>
      </c>
      <c r="AF20" s="2" t="e">
        <f t="shared" si="0"/>
        <v>#DIV/0!</v>
      </c>
    </row>
    <row r="21" spans="1:32" s="12" customFormat="1" ht="30" hidden="1" customHeight="1" x14ac:dyDescent="0.25">
      <c r="A21" s="25" t="s">
        <v>40</v>
      </c>
      <c r="B21" s="23">
        <v>0</v>
      </c>
      <c r="C21" s="23">
        <f t="shared" si="6"/>
        <v>1518</v>
      </c>
      <c r="D21" s="15" t="e">
        <f t="shared" ref="D21:D22" si="8">C21/B21</f>
        <v>#DIV/0!</v>
      </c>
      <c r="E21" s="114">
        <v>10</v>
      </c>
      <c r="F21" s="26"/>
      <c r="G21" s="26">
        <v>60</v>
      </c>
      <c r="H21" s="26">
        <v>218</v>
      </c>
      <c r="I21" s="26">
        <v>100</v>
      </c>
      <c r="J21" s="26"/>
      <c r="K21" s="26"/>
      <c r="L21" s="26">
        <v>140</v>
      </c>
      <c r="M21" s="26">
        <v>250</v>
      </c>
      <c r="N21" s="26"/>
      <c r="O21" s="26"/>
      <c r="P21" s="26"/>
      <c r="Q21" s="26"/>
      <c r="R21" s="26"/>
      <c r="S21" s="26"/>
      <c r="T21" s="26">
        <v>190</v>
      </c>
      <c r="U21" s="26"/>
      <c r="V21" s="26">
        <v>201</v>
      </c>
      <c r="W21" s="26">
        <v>50</v>
      </c>
      <c r="X21" s="26"/>
      <c r="Y21" s="26">
        <v>250</v>
      </c>
      <c r="Z21" s="26">
        <v>59</v>
      </c>
      <c r="AD21" s="119"/>
      <c r="AE21" s="118">
        <f t="shared" si="2"/>
        <v>1518</v>
      </c>
      <c r="AF21" s="2" t="e">
        <f t="shared" si="0"/>
        <v>#DIV/0!</v>
      </c>
    </row>
    <row r="22" spans="1:32" s="12" customFormat="1" ht="30" hidden="1" customHeight="1" x14ac:dyDescent="0.25">
      <c r="A22" s="25" t="s">
        <v>41</v>
      </c>
      <c r="B22" s="9">
        <f>B21/B20</f>
        <v>0</v>
      </c>
      <c r="C22" s="9">
        <f>C21/C20</f>
        <v>1.5738724727838257E-2</v>
      </c>
      <c r="D22" s="15" t="e">
        <f t="shared" si="8"/>
        <v>#DIV/0!</v>
      </c>
      <c r="E22" s="114"/>
      <c r="F22" s="87">
        <f t="shared" ref="F22:Z22" si="9">F21/F20</f>
        <v>0</v>
      </c>
      <c r="G22" s="87">
        <f t="shared" si="9"/>
        <v>1.8987341772151899E-2</v>
      </c>
      <c r="H22" s="87">
        <f t="shared" si="9"/>
        <v>3.9636363636363636E-2</v>
      </c>
      <c r="I22" s="87">
        <f t="shared" si="9"/>
        <v>1.7313019390581719E-2</v>
      </c>
      <c r="J22" s="87">
        <f t="shared" si="9"/>
        <v>0</v>
      </c>
      <c r="K22" s="87">
        <f t="shared" si="9"/>
        <v>0</v>
      </c>
      <c r="L22" s="87">
        <f t="shared" si="9"/>
        <v>3.2848427968090101E-2</v>
      </c>
      <c r="M22" s="87">
        <f t="shared" si="9"/>
        <v>7.2254335260115612E-2</v>
      </c>
      <c r="N22" s="87">
        <f t="shared" si="9"/>
        <v>0</v>
      </c>
      <c r="O22" s="87">
        <f t="shared" si="9"/>
        <v>0</v>
      </c>
      <c r="P22" s="87">
        <f t="shared" si="9"/>
        <v>0</v>
      </c>
      <c r="Q22" s="87">
        <f t="shared" si="9"/>
        <v>0</v>
      </c>
      <c r="R22" s="87">
        <f t="shared" si="9"/>
        <v>0</v>
      </c>
      <c r="S22" s="87">
        <f t="shared" si="9"/>
        <v>0</v>
      </c>
      <c r="T22" s="87">
        <f t="shared" si="9"/>
        <v>2.3579051873914122E-2</v>
      </c>
      <c r="U22" s="87">
        <f t="shared" si="9"/>
        <v>0</v>
      </c>
      <c r="V22" s="87">
        <f t="shared" si="9"/>
        <v>7.1785714285714286E-2</v>
      </c>
      <c r="W22" s="87">
        <f t="shared" si="9"/>
        <v>3.2362459546925564E-2</v>
      </c>
      <c r="X22" s="87">
        <f t="shared" si="9"/>
        <v>0</v>
      </c>
      <c r="Y22" s="87">
        <f t="shared" si="9"/>
        <v>4.8430840759395584E-2</v>
      </c>
      <c r="Z22" s="87">
        <f t="shared" si="9"/>
        <v>2.266615443718786E-2</v>
      </c>
      <c r="AD22" s="119"/>
      <c r="AE22" s="118">
        <f t="shared" si="2"/>
        <v>1.5738724727838257E-2</v>
      </c>
      <c r="AF22" s="2" t="e">
        <f t="shared" si="0"/>
        <v>#DIV/0!</v>
      </c>
    </row>
    <row r="23" spans="1:32" s="12" customFormat="1" ht="30" hidden="1" customHeight="1" x14ac:dyDescent="0.25">
      <c r="A23" s="25" t="s">
        <v>42</v>
      </c>
      <c r="B23" s="23">
        <v>0</v>
      </c>
      <c r="C23" s="27">
        <f>SUM(F23:Z23)</f>
        <v>124</v>
      </c>
      <c r="D23" s="15" t="e">
        <f>C23/B23</f>
        <v>#DIV/0!</v>
      </c>
      <c r="E23" s="114">
        <v>2</v>
      </c>
      <c r="F23" s="26"/>
      <c r="G23" s="26"/>
      <c r="H23" s="26"/>
      <c r="I23" s="26">
        <v>30</v>
      </c>
      <c r="J23" s="26">
        <v>94</v>
      </c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D23" s="119"/>
      <c r="AE23" s="118">
        <f t="shared" si="2"/>
        <v>124</v>
      </c>
      <c r="AF23" s="2" t="e">
        <f t="shared" si="0"/>
        <v>#DIV/0!</v>
      </c>
    </row>
    <row r="24" spans="1:32" s="12" customFormat="1" ht="30" hidden="1" customHeight="1" x14ac:dyDescent="0.25">
      <c r="A24" s="25" t="s">
        <v>43</v>
      </c>
      <c r="B24" s="15" t="e">
        <f>B23/B21</f>
        <v>#DIV/0!</v>
      </c>
      <c r="C24" s="15">
        <f>C23/C21</f>
        <v>8.1686429512516465E-2</v>
      </c>
      <c r="D24" s="15" t="e">
        <f>C24/B24</f>
        <v>#DIV/0!</v>
      </c>
      <c r="E24" s="114"/>
      <c r="F24" s="16" t="e">
        <f>F23/F21</f>
        <v>#DIV/0!</v>
      </c>
      <c r="G24" s="16">
        <f t="shared" ref="G24:Z24" si="10">G23/G21</f>
        <v>0</v>
      </c>
      <c r="H24" s="16">
        <f t="shared" si="10"/>
        <v>0</v>
      </c>
      <c r="I24" s="16">
        <f t="shared" si="10"/>
        <v>0.3</v>
      </c>
      <c r="J24" s="16" t="e">
        <f t="shared" si="10"/>
        <v>#DIV/0!</v>
      </c>
      <c r="K24" s="16" t="e">
        <f t="shared" si="10"/>
        <v>#DIV/0!</v>
      </c>
      <c r="L24" s="16">
        <f t="shared" si="10"/>
        <v>0</v>
      </c>
      <c r="M24" s="16">
        <f t="shared" si="10"/>
        <v>0</v>
      </c>
      <c r="N24" s="16" t="e">
        <f t="shared" si="10"/>
        <v>#DIV/0!</v>
      </c>
      <c r="O24" s="16" t="e">
        <f t="shared" si="10"/>
        <v>#DIV/0!</v>
      </c>
      <c r="P24" s="16" t="e">
        <f t="shared" si="10"/>
        <v>#DIV/0!</v>
      </c>
      <c r="Q24" s="16" t="e">
        <f t="shared" si="10"/>
        <v>#DIV/0!</v>
      </c>
      <c r="R24" s="16" t="e">
        <f t="shared" si="10"/>
        <v>#DIV/0!</v>
      </c>
      <c r="S24" s="16" t="e">
        <f t="shared" si="10"/>
        <v>#DIV/0!</v>
      </c>
      <c r="T24" s="16">
        <f t="shared" si="10"/>
        <v>0</v>
      </c>
      <c r="U24" s="16" t="e">
        <f t="shared" si="10"/>
        <v>#DIV/0!</v>
      </c>
      <c r="V24" s="16">
        <f t="shared" si="10"/>
        <v>0</v>
      </c>
      <c r="W24" s="16">
        <f t="shared" si="10"/>
        <v>0</v>
      </c>
      <c r="X24" s="16" t="e">
        <f t="shared" si="10"/>
        <v>#DIV/0!</v>
      </c>
      <c r="Y24" s="16">
        <f t="shared" si="10"/>
        <v>0</v>
      </c>
      <c r="Z24" s="16">
        <f t="shared" si="10"/>
        <v>0</v>
      </c>
      <c r="AD24" s="119"/>
      <c r="AE24" s="118">
        <f t="shared" si="2"/>
        <v>8.1686429512516465E-2</v>
      </c>
      <c r="AF24" s="2" t="e">
        <f t="shared" si="0"/>
        <v>#DIV/0!</v>
      </c>
    </row>
    <row r="25" spans="1:32" s="12" customFormat="1" ht="30" hidden="1" customHeight="1" x14ac:dyDescent="0.25">
      <c r="A25" s="13" t="s">
        <v>44</v>
      </c>
      <c r="B25" s="23">
        <v>79751</v>
      </c>
      <c r="C25" s="23">
        <f>SUM(F25:Z25)</f>
        <v>84886</v>
      </c>
      <c r="D25" s="15">
        <f>C25/B25</f>
        <v>1.0643879073616631</v>
      </c>
      <c r="E25" s="114">
        <v>21</v>
      </c>
      <c r="F25" s="26">
        <v>5500</v>
      </c>
      <c r="G25" s="26">
        <v>2920</v>
      </c>
      <c r="H25" s="26">
        <v>3500</v>
      </c>
      <c r="I25" s="26">
        <v>4732</v>
      </c>
      <c r="J25" s="26">
        <v>2149</v>
      </c>
      <c r="K25" s="26">
        <v>5120</v>
      </c>
      <c r="L25" s="26">
        <v>4262</v>
      </c>
      <c r="M25" s="26">
        <v>3134</v>
      </c>
      <c r="N25" s="26">
        <v>4100</v>
      </c>
      <c r="O25" s="26">
        <v>1208</v>
      </c>
      <c r="P25" s="26">
        <v>1547</v>
      </c>
      <c r="Q25" s="26">
        <v>6626</v>
      </c>
      <c r="R25" s="26">
        <v>5989</v>
      </c>
      <c r="S25" s="26">
        <v>4480</v>
      </c>
      <c r="T25" s="26">
        <v>8058</v>
      </c>
      <c r="U25" s="26">
        <v>4368</v>
      </c>
      <c r="V25" s="26">
        <v>2800</v>
      </c>
      <c r="W25" s="26">
        <v>1317</v>
      </c>
      <c r="X25" s="26">
        <v>6184</v>
      </c>
      <c r="Y25" s="26">
        <v>4912</v>
      </c>
      <c r="Z25" s="26">
        <v>1980</v>
      </c>
      <c r="AD25" s="119">
        <v>14063</v>
      </c>
      <c r="AE25" s="118">
        <f t="shared" si="2"/>
        <v>70823</v>
      </c>
      <c r="AF25" s="2">
        <f t="shared" si="0"/>
        <v>5.0361231600654195</v>
      </c>
    </row>
    <row r="26" spans="1:32" s="12" customFormat="1" ht="30" hidden="1" customHeight="1" x14ac:dyDescent="0.25">
      <c r="A26" s="18" t="s">
        <v>45</v>
      </c>
      <c r="B26" s="28">
        <f t="shared" ref="B26" si="11">B25/B20</f>
        <v>0.97864194425185447</v>
      </c>
      <c r="C26" s="28">
        <f>C25/C20</f>
        <v>0.88010368066355626</v>
      </c>
      <c r="D26" s="28">
        <f t="shared" ref="D26:Z26" si="12">D25/D20</f>
        <v>0.89931121983165341</v>
      </c>
      <c r="E26" s="114"/>
      <c r="F26" s="28">
        <f t="shared" si="12"/>
        <v>0.73825503355704702</v>
      </c>
      <c r="G26" s="28">
        <f t="shared" si="12"/>
        <v>0.92405063291139244</v>
      </c>
      <c r="H26" s="28">
        <f t="shared" si="12"/>
        <v>0.63636363636363635</v>
      </c>
      <c r="I26" s="28">
        <f t="shared" si="12"/>
        <v>0.81925207756232687</v>
      </c>
      <c r="J26" s="28">
        <f t="shared" si="12"/>
        <v>0.71752921535893155</v>
      </c>
      <c r="K26" s="28">
        <f t="shared" si="12"/>
        <v>0.86050420168067232</v>
      </c>
      <c r="L26" s="28">
        <f t="shared" si="12"/>
        <v>1</v>
      </c>
      <c r="M26" s="28">
        <f t="shared" si="12"/>
        <v>0.90578034682080921</v>
      </c>
      <c r="N26" s="28">
        <f t="shared" si="12"/>
        <v>0.81852665202635255</v>
      </c>
      <c r="O26" s="28">
        <f t="shared" si="12"/>
        <v>0.84064022268615168</v>
      </c>
      <c r="P26" s="28">
        <f t="shared" si="12"/>
        <v>0.7338709677419355</v>
      </c>
      <c r="Q26" s="28">
        <f t="shared" si="12"/>
        <v>0.9391920623671155</v>
      </c>
      <c r="R26" s="28">
        <f t="shared" si="12"/>
        <v>0.85034786312650856</v>
      </c>
      <c r="S26" s="28">
        <f t="shared" si="12"/>
        <v>1</v>
      </c>
      <c r="T26" s="28">
        <f t="shared" si="12"/>
        <v>1</v>
      </c>
      <c r="U26" s="28">
        <f t="shared" si="12"/>
        <v>0.9898028552005439</v>
      </c>
      <c r="V26" s="28">
        <f t="shared" si="12"/>
        <v>1</v>
      </c>
      <c r="W26" s="28">
        <f t="shared" si="12"/>
        <v>0.85242718446601939</v>
      </c>
      <c r="X26" s="28">
        <f t="shared" si="12"/>
        <v>1</v>
      </c>
      <c r="Y26" s="28">
        <f t="shared" si="12"/>
        <v>0.95156915924060437</v>
      </c>
      <c r="Z26" s="28">
        <f t="shared" si="12"/>
        <v>0.76066077602766036</v>
      </c>
      <c r="AD26" s="119"/>
      <c r="AE26" s="118">
        <f t="shared" si="2"/>
        <v>0.88010368066355626</v>
      </c>
      <c r="AF26" s="2" t="e">
        <f t="shared" si="0"/>
        <v>#DIV/0!</v>
      </c>
    </row>
    <row r="27" spans="1:32" s="86" customFormat="1" ht="30" hidden="1" customHeight="1" x14ac:dyDescent="0.25">
      <c r="A27" s="83" t="s">
        <v>184</v>
      </c>
      <c r="B27" s="84"/>
      <c r="C27" s="23">
        <f t="shared" ref="C27:C33" si="13">SUM(F27:Z27)</f>
        <v>0</v>
      </c>
      <c r="D27" s="85"/>
      <c r="E27" s="114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D27" s="120"/>
      <c r="AE27" s="118">
        <f t="shared" si="2"/>
        <v>0</v>
      </c>
      <c r="AF27" s="2" t="e">
        <f t="shared" si="0"/>
        <v>#DIV/0!</v>
      </c>
    </row>
    <row r="28" spans="1:32" s="12" customFormat="1" ht="30" hidden="1" customHeight="1" x14ac:dyDescent="0.25">
      <c r="A28" s="25" t="s">
        <v>46</v>
      </c>
      <c r="B28" s="23">
        <v>66395</v>
      </c>
      <c r="C28" s="23">
        <f t="shared" si="13"/>
        <v>61981</v>
      </c>
      <c r="D28" s="15">
        <f t="shared" ref="D28:D55" si="14">C28/B28</f>
        <v>0.93351909029294378</v>
      </c>
      <c r="E28" s="114">
        <v>18</v>
      </c>
      <c r="F28" s="26">
        <v>5500</v>
      </c>
      <c r="G28" s="26">
        <v>550</v>
      </c>
      <c r="H28" s="26">
        <v>3010</v>
      </c>
      <c r="I28" s="26"/>
      <c r="J28" s="26">
        <v>1789</v>
      </c>
      <c r="K28" s="26">
        <v>5100</v>
      </c>
      <c r="L28" s="26">
        <v>4262</v>
      </c>
      <c r="M28" s="26">
        <v>3134</v>
      </c>
      <c r="N28" s="26"/>
      <c r="O28" s="26">
        <v>976</v>
      </c>
      <c r="P28" s="26">
        <v>1547</v>
      </c>
      <c r="Q28" s="26">
        <v>6626</v>
      </c>
      <c r="R28" s="26">
        <v>6900</v>
      </c>
      <c r="S28" s="26">
        <v>2946</v>
      </c>
      <c r="T28" s="26">
        <v>8058</v>
      </c>
      <c r="U28" s="26">
        <v>855</v>
      </c>
      <c r="V28" s="26">
        <v>1977</v>
      </c>
      <c r="W28" s="26"/>
      <c r="X28" s="26">
        <v>1339</v>
      </c>
      <c r="Y28" s="26">
        <v>4912</v>
      </c>
      <c r="Z28" s="26">
        <v>2500</v>
      </c>
      <c r="AD28" s="119">
        <v>1523</v>
      </c>
      <c r="AE28" s="118">
        <f t="shared" si="2"/>
        <v>60458</v>
      </c>
      <c r="AF28" s="2">
        <f t="shared" si="0"/>
        <v>39.696651346027579</v>
      </c>
    </row>
    <row r="29" spans="1:32" s="12" customFormat="1" ht="30" hidden="1" customHeight="1" x14ac:dyDescent="0.25">
      <c r="A29" s="18" t="s">
        <v>45</v>
      </c>
      <c r="B29" s="9">
        <f>B28/B20</f>
        <v>0.81474755035801283</v>
      </c>
      <c r="C29" s="23">
        <f t="shared" si="13"/>
        <v>12.837714841720862</v>
      </c>
      <c r="D29" s="15">
        <f t="shared" si="14"/>
        <v>15.756678048408698</v>
      </c>
      <c r="E29" s="114"/>
      <c r="F29" s="87">
        <f t="shared" ref="F29:R29" si="15">F28/F20</f>
        <v>0.73825503355704702</v>
      </c>
      <c r="G29" s="87">
        <f t="shared" si="15"/>
        <v>0.17405063291139242</v>
      </c>
      <c r="H29" s="87">
        <f t="shared" si="15"/>
        <v>0.54727272727272724</v>
      </c>
      <c r="I29" s="87">
        <f t="shared" si="15"/>
        <v>0</v>
      </c>
      <c r="J29" s="87">
        <f t="shared" si="15"/>
        <v>0.59732888146911522</v>
      </c>
      <c r="K29" s="87">
        <f t="shared" si="15"/>
        <v>0.8571428571428571</v>
      </c>
      <c r="L29" s="87">
        <f t="shared" si="15"/>
        <v>1</v>
      </c>
      <c r="M29" s="87">
        <f t="shared" si="15"/>
        <v>0.90578034682080921</v>
      </c>
      <c r="N29" s="87">
        <f t="shared" si="15"/>
        <v>0</v>
      </c>
      <c r="O29" s="87">
        <f t="shared" si="15"/>
        <v>0.67919276270006956</v>
      </c>
      <c r="P29" s="87">
        <f t="shared" si="15"/>
        <v>0.7338709677419355</v>
      </c>
      <c r="Q29" s="87">
        <f t="shared" si="15"/>
        <v>0.9391920623671155</v>
      </c>
      <c r="R29" s="87">
        <f t="shared" si="15"/>
        <v>0.97969615220786599</v>
      </c>
      <c r="S29" s="87">
        <f t="shared" ref="S29:Z29" si="16">S28/S20</f>
        <v>0.65758928571428577</v>
      </c>
      <c r="T29" s="87">
        <f t="shared" si="16"/>
        <v>1</v>
      </c>
      <c r="U29" s="87">
        <f t="shared" si="16"/>
        <v>0.19374575118966689</v>
      </c>
      <c r="V29" s="87">
        <f t="shared" si="16"/>
        <v>0.70607142857142857</v>
      </c>
      <c r="W29" s="87">
        <f t="shared" si="16"/>
        <v>0</v>
      </c>
      <c r="X29" s="87">
        <f t="shared" si="16"/>
        <v>0.21652652005174644</v>
      </c>
      <c r="Y29" s="87">
        <f t="shared" si="16"/>
        <v>0.95156915924060437</v>
      </c>
      <c r="Z29" s="87">
        <f t="shared" si="16"/>
        <v>0.9604302727621975</v>
      </c>
      <c r="AD29" s="119"/>
      <c r="AE29" s="118">
        <f t="shared" si="2"/>
        <v>12.837714841720862</v>
      </c>
      <c r="AF29" s="2" t="e">
        <f t="shared" si="0"/>
        <v>#DIV/0!</v>
      </c>
    </row>
    <row r="30" spans="1:32" s="12" customFormat="1" ht="30" hidden="1" customHeight="1" x14ac:dyDescent="0.25">
      <c r="A30" s="11" t="s">
        <v>214</v>
      </c>
      <c r="B30" s="23">
        <v>81932</v>
      </c>
      <c r="C30" s="23">
        <f t="shared" si="13"/>
        <v>84259</v>
      </c>
      <c r="D30" s="15">
        <f t="shared" si="14"/>
        <v>1.0284016013279305</v>
      </c>
      <c r="E30" s="114">
        <v>21</v>
      </c>
      <c r="F30" s="30">
        <v>631</v>
      </c>
      <c r="G30" s="30">
        <v>1875</v>
      </c>
      <c r="H30" s="30">
        <v>8471</v>
      </c>
      <c r="I30" s="30">
        <v>5090</v>
      </c>
      <c r="J30" s="30">
        <v>4621</v>
      </c>
      <c r="K30" s="30">
        <v>4515</v>
      </c>
      <c r="L30" s="163">
        <v>2838</v>
      </c>
      <c r="M30" s="30">
        <v>4385</v>
      </c>
      <c r="N30" s="30">
        <v>2423</v>
      </c>
      <c r="O30" s="30">
        <v>2773</v>
      </c>
      <c r="P30" s="30">
        <v>2777</v>
      </c>
      <c r="Q30" s="30">
        <v>3720</v>
      </c>
      <c r="R30" s="30">
        <v>4459</v>
      </c>
      <c r="S30" s="30">
        <v>2652</v>
      </c>
      <c r="T30" s="30">
        <v>4348</v>
      </c>
      <c r="U30" s="30">
        <v>4506</v>
      </c>
      <c r="V30" s="30">
        <v>1054</v>
      </c>
      <c r="W30" s="30">
        <v>1557</v>
      </c>
      <c r="X30" s="30">
        <v>8190</v>
      </c>
      <c r="Y30" s="30">
        <v>8783</v>
      </c>
      <c r="Z30" s="30">
        <v>4591</v>
      </c>
      <c r="AD30" s="119"/>
      <c r="AE30" s="118">
        <f t="shared" si="2"/>
        <v>84259</v>
      </c>
      <c r="AF30" s="2" t="e">
        <f t="shared" si="0"/>
        <v>#DIV/0!</v>
      </c>
    </row>
    <row r="31" spans="1:32" s="12" customFormat="1" ht="31.5" hidden="1" customHeight="1" x14ac:dyDescent="0.25">
      <c r="A31" s="13" t="s">
        <v>47</v>
      </c>
      <c r="B31" s="23"/>
      <c r="C31" s="23">
        <f t="shared" si="13"/>
        <v>0</v>
      </c>
      <c r="D31" s="15" t="e">
        <f t="shared" si="14"/>
        <v>#DIV/0!</v>
      </c>
      <c r="E31" s="114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D31" s="119"/>
      <c r="AE31" s="118">
        <f t="shared" si="2"/>
        <v>0</v>
      </c>
      <c r="AF31" s="2" t="e">
        <f t="shared" si="0"/>
        <v>#DIV/0!</v>
      </c>
    </row>
    <row r="32" spans="1:32" s="12" customFormat="1" ht="30" hidden="1" customHeight="1" x14ac:dyDescent="0.25">
      <c r="A32" s="18" t="s">
        <v>41</v>
      </c>
      <c r="B32" s="87">
        <f>B31/B30</f>
        <v>0</v>
      </c>
      <c r="C32" s="23">
        <f t="shared" si="13"/>
        <v>0</v>
      </c>
      <c r="D32" s="15" t="e">
        <f t="shared" si="14"/>
        <v>#DIV/0!</v>
      </c>
      <c r="E32" s="114"/>
      <c r="F32" s="87">
        <f>F31/F30</f>
        <v>0</v>
      </c>
      <c r="G32" s="87">
        <f t="shared" ref="G32:Z32" si="17">G31/G30</f>
        <v>0</v>
      </c>
      <c r="H32" s="87">
        <f t="shared" si="17"/>
        <v>0</v>
      </c>
      <c r="I32" s="87">
        <f t="shared" si="17"/>
        <v>0</v>
      </c>
      <c r="J32" s="87">
        <f t="shared" si="17"/>
        <v>0</v>
      </c>
      <c r="K32" s="87">
        <f t="shared" si="17"/>
        <v>0</v>
      </c>
      <c r="L32" s="87">
        <f t="shared" si="17"/>
        <v>0</v>
      </c>
      <c r="M32" s="87">
        <f t="shared" si="17"/>
        <v>0</v>
      </c>
      <c r="N32" s="87">
        <f t="shared" si="17"/>
        <v>0</v>
      </c>
      <c r="O32" s="87">
        <f t="shared" si="17"/>
        <v>0</v>
      </c>
      <c r="P32" s="87">
        <f t="shared" si="17"/>
        <v>0</v>
      </c>
      <c r="Q32" s="87">
        <f>Q31/R30</f>
        <v>0</v>
      </c>
      <c r="R32" s="87">
        <f>R31/S30</f>
        <v>0</v>
      </c>
      <c r="S32" s="87">
        <f>S31/T30</f>
        <v>0</v>
      </c>
      <c r="T32" s="87">
        <f>T31/U30</f>
        <v>0</v>
      </c>
      <c r="U32" s="87">
        <f t="shared" si="17"/>
        <v>0</v>
      </c>
      <c r="V32" s="87">
        <f t="shared" si="17"/>
        <v>0</v>
      </c>
      <c r="W32" s="87">
        <f t="shared" si="17"/>
        <v>0</v>
      </c>
      <c r="X32" s="87">
        <f t="shared" si="17"/>
        <v>0</v>
      </c>
      <c r="Y32" s="87">
        <f t="shared" si="17"/>
        <v>0</v>
      </c>
      <c r="Z32" s="87">
        <f t="shared" si="17"/>
        <v>0</v>
      </c>
      <c r="AD32" s="119"/>
      <c r="AE32" s="118">
        <f t="shared" si="2"/>
        <v>0</v>
      </c>
      <c r="AF32" s="2" t="e">
        <f t="shared" si="0"/>
        <v>#DIV/0!</v>
      </c>
    </row>
    <row r="33" spans="1:32" s="12" customFormat="1" ht="30" hidden="1" customHeight="1" x14ac:dyDescent="0.25">
      <c r="A33" s="13" t="s">
        <v>48</v>
      </c>
      <c r="B33" s="23">
        <v>39441</v>
      </c>
      <c r="C33" s="23">
        <f t="shared" si="13"/>
        <v>41507</v>
      </c>
      <c r="D33" s="15">
        <f t="shared" si="14"/>
        <v>1.0523820389949545</v>
      </c>
      <c r="E33" s="114">
        <v>20</v>
      </c>
      <c r="F33" s="26">
        <v>612</v>
      </c>
      <c r="G33" s="26">
        <v>930</v>
      </c>
      <c r="H33" s="26">
        <v>7949</v>
      </c>
      <c r="I33" s="26">
        <v>1162</v>
      </c>
      <c r="J33" s="26">
        <v>302</v>
      </c>
      <c r="K33" s="26">
        <v>3850</v>
      </c>
      <c r="L33" s="26">
        <v>1500</v>
      </c>
      <c r="M33" s="26">
        <v>4385</v>
      </c>
      <c r="N33" s="26">
        <v>307</v>
      </c>
      <c r="O33" s="26">
        <v>1481</v>
      </c>
      <c r="P33" s="26">
        <v>770</v>
      </c>
      <c r="Q33" s="26">
        <v>1680</v>
      </c>
      <c r="R33" s="26"/>
      <c r="S33" s="26">
        <v>2170</v>
      </c>
      <c r="T33" s="26">
        <v>2421</v>
      </c>
      <c r="U33" s="26">
        <v>3805</v>
      </c>
      <c r="V33" s="26">
        <v>363</v>
      </c>
      <c r="W33" s="26">
        <v>373</v>
      </c>
      <c r="X33" s="26">
        <v>241</v>
      </c>
      <c r="Y33" s="26">
        <v>5830</v>
      </c>
      <c r="Z33" s="26">
        <v>1376</v>
      </c>
      <c r="AD33" s="119">
        <v>8146</v>
      </c>
      <c r="AE33" s="118">
        <f t="shared" si="2"/>
        <v>33361</v>
      </c>
      <c r="AF33" s="2">
        <f t="shared" si="0"/>
        <v>4.0953842376626568</v>
      </c>
    </row>
    <row r="34" spans="1:32" s="12" customFormat="1" ht="30" hidden="1" customHeight="1" x14ac:dyDescent="0.25">
      <c r="A34" s="13" t="s">
        <v>45</v>
      </c>
      <c r="B34" s="28"/>
      <c r="C34" s="28">
        <f t="shared" ref="C34:Z34" si="18">C33/C30</f>
        <v>0.4926120651799808</v>
      </c>
      <c r="D34" s="15" t="e">
        <f t="shared" si="14"/>
        <v>#DIV/0!</v>
      </c>
      <c r="E34" s="114"/>
      <c r="F34" s="29">
        <f t="shared" si="18"/>
        <v>0.96988906497622818</v>
      </c>
      <c r="G34" s="29">
        <f t="shared" si="18"/>
        <v>0.496</v>
      </c>
      <c r="H34" s="29">
        <f t="shared" si="18"/>
        <v>0.93837799551410694</v>
      </c>
      <c r="I34" s="29">
        <f t="shared" si="18"/>
        <v>0.22829076620825148</v>
      </c>
      <c r="J34" s="29">
        <f t="shared" si="18"/>
        <v>6.5353819519584508E-2</v>
      </c>
      <c r="K34" s="29">
        <f t="shared" si="18"/>
        <v>0.8527131782945736</v>
      </c>
      <c r="L34" s="29">
        <f t="shared" si="18"/>
        <v>0.52854122621564481</v>
      </c>
      <c r="M34" s="29">
        <f t="shared" si="18"/>
        <v>1</v>
      </c>
      <c r="N34" s="29">
        <f t="shared" si="18"/>
        <v>0.12670243499793643</v>
      </c>
      <c r="O34" s="29">
        <f t="shared" si="18"/>
        <v>0.53407861521817523</v>
      </c>
      <c r="P34" s="29">
        <f t="shared" si="18"/>
        <v>0.27727763773856678</v>
      </c>
      <c r="Q34" s="29">
        <f>Q33/R30</f>
        <v>0.37676609105180536</v>
      </c>
      <c r="R34" s="29">
        <f>R33/S30</f>
        <v>0</v>
      </c>
      <c r="S34" s="29">
        <f>S33/T30</f>
        <v>0.49908003679852808</v>
      </c>
      <c r="T34" s="29">
        <f>T33/U30</f>
        <v>0.53728362183754996</v>
      </c>
      <c r="U34" s="29">
        <f t="shared" si="18"/>
        <v>0.84442964935641363</v>
      </c>
      <c r="V34" s="29">
        <f t="shared" si="18"/>
        <v>0.34440227703984821</v>
      </c>
      <c r="W34" s="29">
        <f t="shared" si="18"/>
        <v>0.23956326268464997</v>
      </c>
      <c r="X34" s="29">
        <f t="shared" si="18"/>
        <v>2.9426129426129426E-2</v>
      </c>
      <c r="Y34" s="29">
        <f t="shared" si="18"/>
        <v>0.66378230672890814</v>
      </c>
      <c r="Z34" s="29">
        <f t="shared" si="18"/>
        <v>0.2997168372903507</v>
      </c>
      <c r="AD34" s="119"/>
      <c r="AE34" s="118">
        <f t="shared" si="2"/>
        <v>0.4926120651799808</v>
      </c>
      <c r="AF34" s="2" t="e">
        <f t="shared" si="0"/>
        <v>#DIV/0!</v>
      </c>
    </row>
    <row r="35" spans="1:32" s="12" customFormat="1" ht="30" hidden="1" customHeight="1" x14ac:dyDescent="0.25">
      <c r="A35" s="25" t="s">
        <v>49</v>
      </c>
      <c r="B35" s="23">
        <v>78690</v>
      </c>
      <c r="C35" s="23">
        <f>SUM(F35:Z35)</f>
        <v>62498</v>
      </c>
      <c r="D35" s="15">
        <f t="shared" si="14"/>
        <v>0.79423052484432588</v>
      </c>
      <c r="E35" s="114">
        <v>21</v>
      </c>
      <c r="F35" s="26">
        <v>612</v>
      </c>
      <c r="G35" s="26">
        <v>2036</v>
      </c>
      <c r="H35" s="26">
        <v>8474</v>
      </c>
      <c r="I35" s="26">
        <v>209</v>
      </c>
      <c r="J35" s="26">
        <v>3462</v>
      </c>
      <c r="K35" s="26">
        <v>4500</v>
      </c>
      <c r="L35" s="26">
        <v>1670</v>
      </c>
      <c r="M35" s="26">
        <v>4385</v>
      </c>
      <c r="N35" s="26">
        <v>930</v>
      </c>
      <c r="O35" s="26">
        <v>2448</v>
      </c>
      <c r="P35" s="26">
        <v>2272</v>
      </c>
      <c r="Q35" s="26">
        <v>2850</v>
      </c>
      <c r="R35" s="26">
        <v>4459</v>
      </c>
      <c r="S35" s="26">
        <v>2432</v>
      </c>
      <c r="T35" s="26">
        <v>3401</v>
      </c>
      <c r="U35" s="26">
        <v>2373</v>
      </c>
      <c r="V35" s="26">
        <v>363</v>
      </c>
      <c r="W35" s="26">
        <v>373</v>
      </c>
      <c r="X35" s="26">
        <v>1850</v>
      </c>
      <c r="Y35" s="26">
        <v>8664</v>
      </c>
      <c r="Z35" s="26">
        <v>4735</v>
      </c>
      <c r="AD35" s="119">
        <v>5837</v>
      </c>
      <c r="AE35" s="118">
        <f t="shared" si="2"/>
        <v>56661</v>
      </c>
      <c r="AF35" s="2">
        <f>AE35/AD35</f>
        <v>9.7072126092170627</v>
      </c>
    </row>
    <row r="36" spans="1:32" s="12" customFormat="1" ht="30" hidden="1" customHeight="1" x14ac:dyDescent="0.25">
      <c r="A36" s="18" t="s">
        <v>45</v>
      </c>
      <c r="B36" s="9">
        <f>B35/B30</f>
        <v>0.96043060098618371</v>
      </c>
      <c r="C36" s="9">
        <f>C35/C30</f>
        <v>0.74173678776154472</v>
      </c>
      <c r="D36" s="15">
        <f t="shared" si="14"/>
        <v>0.77229607948759538</v>
      </c>
      <c r="E36" s="114"/>
      <c r="F36" s="87">
        <f>F35/F30</f>
        <v>0.96988906497622818</v>
      </c>
      <c r="G36" s="87">
        <f t="shared" ref="G36:Z36" si="19">G35/G30</f>
        <v>1.0858666666666668</v>
      </c>
      <c r="H36" s="87">
        <f t="shared" si="19"/>
        <v>1.0003541494510684</v>
      </c>
      <c r="I36" s="87">
        <f t="shared" si="19"/>
        <v>4.1060903732809427E-2</v>
      </c>
      <c r="J36" s="87">
        <f t="shared" si="19"/>
        <v>0.74918848734040255</v>
      </c>
      <c r="K36" s="87">
        <f t="shared" si="19"/>
        <v>0.99667774086378735</v>
      </c>
      <c r="L36" s="87">
        <f t="shared" si="19"/>
        <v>0.5884425651867512</v>
      </c>
      <c r="M36" s="87">
        <f t="shared" si="19"/>
        <v>1</v>
      </c>
      <c r="N36" s="87">
        <f t="shared" si="19"/>
        <v>0.38382170862567067</v>
      </c>
      <c r="O36" s="87">
        <f t="shared" si="19"/>
        <v>0.88279841327082587</v>
      </c>
      <c r="P36" s="87">
        <f t="shared" si="19"/>
        <v>0.81814908174288803</v>
      </c>
      <c r="Q36" s="87">
        <f t="shared" si="19"/>
        <v>0.7661290322580645</v>
      </c>
      <c r="R36" s="87">
        <f t="shared" si="19"/>
        <v>1</v>
      </c>
      <c r="S36" s="87">
        <f t="shared" si="19"/>
        <v>0.9170437405731523</v>
      </c>
      <c r="T36" s="87">
        <f t="shared" si="19"/>
        <v>0.78219871205151792</v>
      </c>
      <c r="U36" s="87">
        <f t="shared" si="19"/>
        <v>0.52663115845539277</v>
      </c>
      <c r="V36" s="87">
        <f t="shared" si="19"/>
        <v>0.34440227703984821</v>
      </c>
      <c r="W36" s="87">
        <f t="shared" si="19"/>
        <v>0.23956326268464997</v>
      </c>
      <c r="X36" s="87">
        <f t="shared" si="19"/>
        <v>0.22588522588522589</v>
      </c>
      <c r="Y36" s="87">
        <f t="shared" si="19"/>
        <v>0.98645109871342362</v>
      </c>
      <c r="Z36" s="87">
        <f t="shared" si="19"/>
        <v>1.0313657155303855</v>
      </c>
      <c r="AA36" s="87"/>
      <c r="AB36" s="87"/>
      <c r="AC36" s="115"/>
      <c r="AD36" s="87"/>
      <c r="AE36" s="118">
        <f t="shared" si="2"/>
        <v>0.74173678776154472</v>
      </c>
      <c r="AF36" s="2" t="e">
        <f t="shared" si="0"/>
        <v>#DIV/0!</v>
      </c>
    </row>
    <row r="37" spans="1:32" s="12" customFormat="1" ht="30" hidden="1" customHeight="1" x14ac:dyDescent="0.25">
      <c r="A37" s="22" t="s">
        <v>50</v>
      </c>
      <c r="B37" s="23"/>
      <c r="C37" s="27">
        <f>SUM(F37:Z37)</f>
        <v>0</v>
      </c>
      <c r="D37" s="15" t="e">
        <f t="shared" si="14"/>
        <v>#DIV/0!</v>
      </c>
      <c r="E37" s="11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D37" s="119"/>
      <c r="AE37" s="118">
        <f t="shared" si="2"/>
        <v>0</v>
      </c>
      <c r="AF37" s="2" t="e">
        <f t="shared" si="0"/>
        <v>#DIV/0!</v>
      </c>
    </row>
    <row r="38" spans="1:32" s="12" customFormat="1" ht="30" hidden="1" customHeight="1" x14ac:dyDescent="0.25">
      <c r="A38" s="25" t="s">
        <v>51</v>
      </c>
      <c r="B38" s="23">
        <v>189948</v>
      </c>
      <c r="C38" s="23">
        <f>SUM(F38:Z38)</f>
        <v>160028</v>
      </c>
      <c r="D38" s="15">
        <f t="shared" si="14"/>
        <v>0.842483205930044</v>
      </c>
      <c r="E38" s="114">
        <v>21</v>
      </c>
      <c r="F38" s="26">
        <v>13500</v>
      </c>
      <c r="G38" s="26">
        <v>5200</v>
      </c>
      <c r="H38" s="26">
        <v>16840</v>
      </c>
      <c r="I38" s="26">
        <v>6850</v>
      </c>
      <c r="J38" s="26">
        <v>3777</v>
      </c>
      <c r="K38" s="26">
        <v>4540</v>
      </c>
      <c r="L38" s="26">
        <v>4306</v>
      </c>
      <c r="M38" s="26">
        <v>10238</v>
      </c>
      <c r="N38" s="26">
        <v>3002</v>
      </c>
      <c r="O38" s="26">
        <v>3786</v>
      </c>
      <c r="P38" s="26">
        <v>2574</v>
      </c>
      <c r="Q38" s="26">
        <v>8200</v>
      </c>
      <c r="R38" s="26">
        <v>12344</v>
      </c>
      <c r="S38" s="26">
        <v>5450</v>
      </c>
      <c r="T38" s="26">
        <v>10518</v>
      </c>
      <c r="U38" s="26">
        <v>6413</v>
      </c>
      <c r="V38" s="26">
        <v>6677</v>
      </c>
      <c r="W38" s="26">
        <v>2150</v>
      </c>
      <c r="X38" s="26">
        <v>2900</v>
      </c>
      <c r="Y38" s="26">
        <v>25343</v>
      </c>
      <c r="Z38" s="26">
        <v>5420</v>
      </c>
      <c r="AD38" s="119">
        <v>1757</v>
      </c>
      <c r="AE38" s="118">
        <f t="shared" si="2"/>
        <v>158271</v>
      </c>
      <c r="AF38" s="2">
        <f t="shared" si="0"/>
        <v>90.080250426863969</v>
      </c>
    </row>
    <row r="39" spans="1:32" s="12" customFormat="1" ht="30" hidden="1" customHeight="1" x14ac:dyDescent="0.25">
      <c r="A39" s="18" t="s">
        <v>52</v>
      </c>
      <c r="B39" s="9"/>
      <c r="C39" s="9" t="e">
        <f>C38/C37</f>
        <v>#DIV/0!</v>
      </c>
      <c r="D39" s="15" t="e">
        <f t="shared" si="14"/>
        <v>#DIV/0!</v>
      </c>
      <c r="E39" s="114"/>
      <c r="F39" s="87" t="e">
        <f>F38/F37</f>
        <v>#DIV/0!</v>
      </c>
      <c r="G39" s="87" t="e">
        <f t="shared" ref="G39:Z39" si="20">G38/G37</f>
        <v>#DIV/0!</v>
      </c>
      <c r="H39" s="87" t="e">
        <f t="shared" si="20"/>
        <v>#DIV/0!</v>
      </c>
      <c r="I39" s="87" t="e">
        <f t="shared" si="20"/>
        <v>#DIV/0!</v>
      </c>
      <c r="J39" s="87" t="e">
        <f t="shared" si="20"/>
        <v>#DIV/0!</v>
      </c>
      <c r="K39" s="87" t="e">
        <f t="shared" si="20"/>
        <v>#DIV/0!</v>
      </c>
      <c r="L39" s="87" t="e">
        <f t="shared" si="20"/>
        <v>#DIV/0!</v>
      </c>
      <c r="M39" s="87" t="e">
        <f t="shared" si="20"/>
        <v>#DIV/0!</v>
      </c>
      <c r="N39" s="87" t="e">
        <f t="shared" si="20"/>
        <v>#DIV/0!</v>
      </c>
      <c r="O39" s="87" t="e">
        <f t="shared" si="20"/>
        <v>#DIV/0!</v>
      </c>
      <c r="P39" s="87" t="e">
        <f t="shared" si="20"/>
        <v>#DIV/0!</v>
      </c>
      <c r="Q39" s="87" t="e">
        <f t="shared" si="20"/>
        <v>#DIV/0!</v>
      </c>
      <c r="R39" s="87" t="e">
        <f t="shared" si="20"/>
        <v>#DIV/0!</v>
      </c>
      <c r="S39" s="87" t="e">
        <f t="shared" si="20"/>
        <v>#DIV/0!</v>
      </c>
      <c r="T39" s="87" t="e">
        <f t="shared" si="20"/>
        <v>#DIV/0!</v>
      </c>
      <c r="U39" s="87" t="e">
        <f t="shared" si="20"/>
        <v>#DIV/0!</v>
      </c>
      <c r="V39" s="87" t="e">
        <f t="shared" si="20"/>
        <v>#DIV/0!</v>
      </c>
      <c r="W39" s="87" t="e">
        <f t="shared" si="20"/>
        <v>#DIV/0!</v>
      </c>
      <c r="X39" s="87" t="e">
        <f t="shared" si="20"/>
        <v>#DIV/0!</v>
      </c>
      <c r="Y39" s="87" t="e">
        <f t="shared" si="20"/>
        <v>#DIV/0!</v>
      </c>
      <c r="Z39" s="87" t="e">
        <f t="shared" si="20"/>
        <v>#DIV/0!</v>
      </c>
      <c r="AD39" s="119"/>
      <c r="AE39" s="118" t="e">
        <f t="shared" si="2"/>
        <v>#DIV/0!</v>
      </c>
      <c r="AF39" s="2" t="e">
        <f t="shared" si="0"/>
        <v>#DIV/0!</v>
      </c>
    </row>
    <row r="40" spans="1:32" s="12" customFormat="1" ht="30" hidden="1" customHeight="1" x14ac:dyDescent="0.25">
      <c r="A40" s="72" t="s">
        <v>53</v>
      </c>
      <c r="B40" s="23">
        <v>174978</v>
      </c>
      <c r="C40" s="23">
        <f>SUM(F40:Z40)</f>
        <v>135847</v>
      </c>
      <c r="D40" s="15">
        <f t="shared" si="14"/>
        <v>0.77636617174730538</v>
      </c>
      <c r="E40" s="114">
        <v>20</v>
      </c>
      <c r="F40" s="26">
        <v>10000</v>
      </c>
      <c r="G40" s="26">
        <v>5896</v>
      </c>
      <c r="H40" s="26">
        <v>14375</v>
      </c>
      <c r="I40" s="26">
        <v>6615</v>
      </c>
      <c r="J40" s="26">
        <v>3268</v>
      </c>
      <c r="K40" s="26">
        <v>4110</v>
      </c>
      <c r="L40" s="26">
        <v>3097</v>
      </c>
      <c r="M40" s="26">
        <v>9518</v>
      </c>
      <c r="N40" s="26">
        <v>1471</v>
      </c>
      <c r="O40" s="26">
        <v>3836</v>
      </c>
      <c r="P40" s="26">
        <v>2653</v>
      </c>
      <c r="Q40" s="26">
        <v>6250</v>
      </c>
      <c r="R40" s="26">
        <v>14823</v>
      </c>
      <c r="S40" s="26">
        <v>1399</v>
      </c>
      <c r="T40" s="26">
        <v>10885</v>
      </c>
      <c r="U40" s="26"/>
      <c r="V40" s="26">
        <v>4068</v>
      </c>
      <c r="W40" s="26">
        <v>2150</v>
      </c>
      <c r="X40" s="26">
        <v>2670</v>
      </c>
      <c r="Y40" s="26">
        <v>23343</v>
      </c>
      <c r="Z40" s="26">
        <v>5420</v>
      </c>
      <c r="AD40" s="119">
        <v>261</v>
      </c>
      <c r="AE40" s="118">
        <f t="shared" si="2"/>
        <v>135586</v>
      </c>
      <c r="AF40" s="2">
        <f t="shared" si="0"/>
        <v>519.48659003831415</v>
      </c>
    </row>
    <row r="41" spans="1:32" s="144" customFormat="1" ht="28.5" hidden="1" customHeight="1" x14ac:dyDescent="0.25">
      <c r="A41" s="158" t="s">
        <v>157</v>
      </c>
      <c r="B41" s="161">
        <v>225672</v>
      </c>
      <c r="C41" s="161">
        <f>SUM(F41:Z41)</f>
        <v>220602</v>
      </c>
      <c r="D41" s="159">
        <f t="shared" si="14"/>
        <v>0.97753376581941931</v>
      </c>
      <c r="E41" s="160"/>
      <c r="F41" s="162">
        <v>21387</v>
      </c>
      <c r="G41" s="162">
        <v>6370</v>
      </c>
      <c r="H41" s="162">
        <v>14804</v>
      </c>
      <c r="I41" s="162">
        <v>11519</v>
      </c>
      <c r="J41" s="162">
        <v>6216</v>
      </c>
      <c r="K41" s="162">
        <v>14257</v>
      </c>
      <c r="L41" s="162">
        <v>7235</v>
      </c>
      <c r="M41" s="162">
        <v>11166</v>
      </c>
      <c r="N41" s="162">
        <v>10677</v>
      </c>
      <c r="O41" s="162">
        <v>3579</v>
      </c>
      <c r="P41" s="162">
        <v>6645</v>
      </c>
      <c r="Q41" s="162">
        <v>10016</v>
      </c>
      <c r="R41" s="162">
        <v>13361</v>
      </c>
      <c r="S41" s="162">
        <v>13059</v>
      </c>
      <c r="T41" s="162">
        <v>11222</v>
      </c>
      <c r="U41" s="162">
        <v>9636</v>
      </c>
      <c r="V41" s="162">
        <v>8357</v>
      </c>
      <c r="W41" s="162">
        <v>4627</v>
      </c>
      <c r="X41" s="162">
        <v>8804</v>
      </c>
      <c r="Y41" s="162">
        <v>18008</v>
      </c>
      <c r="Z41" s="162">
        <v>9657</v>
      </c>
      <c r="AA41" s="143"/>
      <c r="AD41" s="145"/>
      <c r="AE41" s="146">
        <f t="shared" si="2"/>
        <v>220602</v>
      </c>
      <c r="AF41" s="144" t="e">
        <f t="shared" si="0"/>
        <v>#DIV/0!</v>
      </c>
    </row>
    <row r="42" spans="1:32" s="2" customFormat="1" ht="30" customHeight="1" x14ac:dyDescent="0.25">
      <c r="A42" s="31" t="s">
        <v>218</v>
      </c>
      <c r="B42" s="23">
        <v>218240</v>
      </c>
      <c r="C42" s="23">
        <f>SUM(F42:Z42)</f>
        <v>176452.4</v>
      </c>
      <c r="D42" s="15">
        <f t="shared" si="14"/>
        <v>0.808524560117302</v>
      </c>
      <c r="E42" s="52">
        <v>21</v>
      </c>
      <c r="F42" s="52">
        <f>F45+F46+F50+F49</f>
        <v>12027</v>
      </c>
      <c r="G42" s="52">
        <f>G45+G46+G50+G49</f>
        <v>6431</v>
      </c>
      <c r="H42" s="52">
        <v>14265</v>
      </c>
      <c r="I42" s="52">
        <f t="shared" ref="I42:N42" si="21">I45+I46+I50+I49</f>
        <v>9360</v>
      </c>
      <c r="J42" s="52">
        <f t="shared" si="21"/>
        <v>5215</v>
      </c>
      <c r="K42" s="52">
        <f t="shared" si="21"/>
        <v>12620</v>
      </c>
      <c r="L42" s="52">
        <f>L45+L46+L50+L49+L47</f>
        <v>6059</v>
      </c>
      <c r="M42" s="52">
        <f t="shared" si="21"/>
        <v>9634</v>
      </c>
      <c r="N42" s="52">
        <f t="shared" si="21"/>
        <v>7083</v>
      </c>
      <c r="O42" s="52">
        <v>2966.5</v>
      </c>
      <c r="P42" s="52">
        <f t="shared" ref="P42:V42" si="22">P45+P46+P50+P49</f>
        <v>3668</v>
      </c>
      <c r="Q42" s="52">
        <v>6767</v>
      </c>
      <c r="R42" s="52">
        <f t="shared" si="22"/>
        <v>10624</v>
      </c>
      <c r="S42" s="52">
        <f t="shared" si="22"/>
        <v>10138</v>
      </c>
      <c r="T42" s="52">
        <f t="shared" si="22"/>
        <v>10483</v>
      </c>
      <c r="U42" s="52">
        <f t="shared" si="22"/>
        <v>6666.9</v>
      </c>
      <c r="V42" s="52">
        <f t="shared" si="22"/>
        <v>7418</v>
      </c>
      <c r="W42" s="52">
        <v>3365</v>
      </c>
      <c r="X42" s="52">
        <f>X45+X46+X50+X49</f>
        <v>5318</v>
      </c>
      <c r="Y42" s="52">
        <f>Y45+Y46+Y50+Y49</f>
        <v>17604</v>
      </c>
      <c r="Z42" s="52">
        <f>Z45+Z46+Z50+Z49</f>
        <v>8740</v>
      </c>
      <c r="AA42" s="52">
        <f>AA45+AA46+AA50</f>
        <v>0</v>
      </c>
      <c r="AD42" s="67">
        <v>166</v>
      </c>
      <c r="AE42" s="118">
        <f t="shared" si="2"/>
        <v>176286.4</v>
      </c>
      <c r="AF42" s="2">
        <f t="shared" si="0"/>
        <v>1061.9662650602409</v>
      </c>
    </row>
    <row r="43" spans="1:32" s="2" customFormat="1" ht="30" hidden="1" customHeight="1" x14ac:dyDescent="0.25">
      <c r="A43" s="17" t="s">
        <v>183</v>
      </c>
      <c r="B43" s="23">
        <v>13240</v>
      </c>
      <c r="C43" s="23">
        <f>SUM(F43:Z43)</f>
        <v>457</v>
      </c>
      <c r="D43" s="15">
        <f t="shared" si="14"/>
        <v>3.4516616314199396E-2</v>
      </c>
      <c r="E43" s="114"/>
      <c r="F43" s="10"/>
      <c r="G43" s="10"/>
      <c r="H43" s="10"/>
      <c r="I43" s="10"/>
      <c r="J43" s="10"/>
      <c r="K43" s="10"/>
      <c r="L43" s="10"/>
      <c r="M43" s="10">
        <v>457</v>
      </c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20"/>
      <c r="AD43" s="67"/>
      <c r="AE43" s="118">
        <f t="shared" si="2"/>
        <v>457</v>
      </c>
      <c r="AF43" s="2" t="e">
        <f t="shared" si="0"/>
        <v>#DIV/0!</v>
      </c>
    </row>
    <row r="44" spans="1:32" s="2" customFormat="1" ht="30" customHeight="1" x14ac:dyDescent="0.25">
      <c r="A44" s="193" t="s">
        <v>52</v>
      </c>
      <c r="B44" s="32">
        <f>B42/B41</f>
        <v>0.9670672480414052</v>
      </c>
      <c r="C44" s="32">
        <f>C42/C41</f>
        <v>0.79986763492624724</v>
      </c>
      <c r="D44" s="15">
        <f t="shared" si="14"/>
        <v>0.82710652909217408</v>
      </c>
      <c r="E44" s="114"/>
      <c r="F44" s="32">
        <f>F42/F41</f>
        <v>0.56235096086407632</v>
      </c>
      <c r="G44" s="32">
        <f t="shared" ref="G44:Z44" si="23">G42/G41</f>
        <v>1.0095761381475667</v>
      </c>
      <c r="H44" s="32">
        <f t="shared" si="23"/>
        <v>0.96359092137260205</v>
      </c>
      <c r="I44" s="32">
        <f t="shared" si="23"/>
        <v>0.81257053563677406</v>
      </c>
      <c r="J44" s="32">
        <f t="shared" si="23"/>
        <v>0.838963963963964</v>
      </c>
      <c r="K44" s="32">
        <f t="shared" si="23"/>
        <v>0.88517921021252721</v>
      </c>
      <c r="L44" s="32">
        <f t="shared" si="23"/>
        <v>0.83745680718728399</v>
      </c>
      <c r="M44" s="32">
        <f t="shared" si="23"/>
        <v>0.86279777897187893</v>
      </c>
      <c r="N44" s="32">
        <f t="shared" si="23"/>
        <v>0.66338859230120817</v>
      </c>
      <c r="O44" s="32">
        <f t="shared" si="23"/>
        <v>0.82886281084101709</v>
      </c>
      <c r="P44" s="32">
        <f t="shared" si="23"/>
        <v>0.55199398043641834</v>
      </c>
      <c r="Q44" s="32">
        <f t="shared" si="23"/>
        <v>0.67561900958466459</v>
      </c>
      <c r="R44" s="32">
        <f t="shared" si="23"/>
        <v>0.79515006361799268</v>
      </c>
      <c r="S44" s="32">
        <f t="shared" si="23"/>
        <v>0.77632284248411054</v>
      </c>
      <c r="T44" s="32">
        <f t="shared" si="23"/>
        <v>0.93414721083585817</v>
      </c>
      <c r="U44" s="32">
        <f t="shared" si="23"/>
        <v>0.69187422166874213</v>
      </c>
      <c r="V44" s="32">
        <f t="shared" si="23"/>
        <v>0.88763910494196485</v>
      </c>
      <c r="W44" s="32">
        <f t="shared" si="23"/>
        <v>0.72725307974929765</v>
      </c>
      <c r="X44" s="32">
        <f t="shared" si="23"/>
        <v>0.60404361653793726</v>
      </c>
      <c r="Y44" s="32">
        <f t="shared" si="23"/>
        <v>0.97756552643269656</v>
      </c>
      <c r="Z44" s="32">
        <f t="shared" si="23"/>
        <v>0.90504297400849121</v>
      </c>
      <c r="AA44" s="21"/>
      <c r="AD44" s="67"/>
      <c r="AE44" s="118">
        <f t="shared" si="2"/>
        <v>0.79986763492624724</v>
      </c>
      <c r="AF44" s="2" t="e">
        <f t="shared" si="0"/>
        <v>#DIV/0!</v>
      </c>
    </row>
    <row r="45" spans="1:32" s="2" customFormat="1" ht="30" customHeight="1" x14ac:dyDescent="0.25">
      <c r="A45" s="18" t="s">
        <v>156</v>
      </c>
      <c r="B45" s="23">
        <v>95877</v>
      </c>
      <c r="C45" s="23">
        <f>SUM(F45:Z45)</f>
        <v>76359</v>
      </c>
      <c r="D45" s="15">
        <f t="shared" si="14"/>
        <v>0.79642667167308112</v>
      </c>
      <c r="E45" s="114">
        <v>21</v>
      </c>
      <c r="F45" s="33">
        <v>11100</v>
      </c>
      <c r="G45" s="33">
        <v>2644</v>
      </c>
      <c r="H45" s="33">
        <v>5183</v>
      </c>
      <c r="I45" s="33">
        <v>3350</v>
      </c>
      <c r="J45" s="33">
        <v>1596</v>
      </c>
      <c r="K45" s="33">
        <v>8050</v>
      </c>
      <c r="L45" s="33">
        <v>3194</v>
      </c>
      <c r="M45" s="33">
        <v>3411</v>
      </c>
      <c r="N45" s="33">
        <v>2482</v>
      </c>
      <c r="O45" s="33">
        <v>655.5</v>
      </c>
      <c r="P45" s="33">
        <v>918</v>
      </c>
      <c r="Q45" s="33">
        <v>1570</v>
      </c>
      <c r="R45" s="33">
        <v>5589</v>
      </c>
      <c r="S45" s="33">
        <v>5569</v>
      </c>
      <c r="T45" s="33">
        <v>3285</v>
      </c>
      <c r="U45" s="33">
        <v>1743.5</v>
      </c>
      <c r="V45" s="33">
        <v>2863</v>
      </c>
      <c r="W45" s="33">
        <v>982</v>
      </c>
      <c r="X45" s="33">
        <v>900</v>
      </c>
      <c r="Y45" s="33">
        <v>7624</v>
      </c>
      <c r="Z45" s="33">
        <v>3650</v>
      </c>
      <c r="AA45" s="21"/>
      <c r="AD45" s="67"/>
      <c r="AE45" s="118">
        <f t="shared" si="2"/>
        <v>76359</v>
      </c>
      <c r="AF45" s="2" t="e">
        <f t="shared" si="0"/>
        <v>#DIV/0!</v>
      </c>
    </row>
    <row r="46" spans="1:32" s="2" customFormat="1" ht="30" customHeight="1" x14ac:dyDescent="0.25">
      <c r="A46" s="18" t="s">
        <v>54</v>
      </c>
      <c r="B46" s="23">
        <v>96362</v>
      </c>
      <c r="C46" s="23">
        <f>SUM(F46:Z46)</f>
        <v>72543.7</v>
      </c>
      <c r="D46" s="15">
        <f t="shared" si="14"/>
        <v>0.75282476494883876</v>
      </c>
      <c r="E46" s="114">
        <v>21</v>
      </c>
      <c r="F46" s="26">
        <v>587</v>
      </c>
      <c r="G46" s="26">
        <v>2624</v>
      </c>
      <c r="H46" s="26">
        <v>6870</v>
      </c>
      <c r="I46" s="26">
        <v>5128</v>
      </c>
      <c r="J46" s="26">
        <v>2195</v>
      </c>
      <c r="K46" s="26">
        <v>4120</v>
      </c>
      <c r="L46" s="26">
        <v>1937</v>
      </c>
      <c r="M46" s="26">
        <v>4743</v>
      </c>
      <c r="N46" s="26">
        <v>2105</v>
      </c>
      <c r="O46" s="26">
        <v>1239</v>
      </c>
      <c r="P46" s="26">
        <v>2032</v>
      </c>
      <c r="Q46" s="26">
        <v>4150</v>
      </c>
      <c r="R46" s="26">
        <v>3425</v>
      </c>
      <c r="S46" s="26">
        <v>4039</v>
      </c>
      <c r="T46" s="26">
        <v>5123</v>
      </c>
      <c r="U46" s="26">
        <v>2959.7</v>
      </c>
      <c r="V46" s="26">
        <v>2827</v>
      </c>
      <c r="W46" s="26">
        <v>1818</v>
      </c>
      <c r="X46" s="26">
        <v>3480</v>
      </c>
      <c r="Y46" s="26">
        <v>6649</v>
      </c>
      <c r="Z46" s="26">
        <v>4493</v>
      </c>
      <c r="AA46" s="21"/>
      <c r="AD46" s="67">
        <v>166</v>
      </c>
      <c r="AE46" s="118">
        <f t="shared" si="2"/>
        <v>72377.7</v>
      </c>
      <c r="AF46" s="2">
        <f t="shared" si="0"/>
        <v>436.01024096385538</v>
      </c>
    </row>
    <row r="47" spans="1:32" s="2" customFormat="1" ht="30" hidden="1" customHeight="1" x14ac:dyDescent="0.25">
      <c r="A47" s="18" t="s">
        <v>55</v>
      </c>
      <c r="B47" s="23">
        <v>1099</v>
      </c>
      <c r="C47" s="23">
        <f t="shared" ref="C47:C49" si="24">SUM(F47:Z47)</f>
        <v>125</v>
      </c>
      <c r="D47" s="15">
        <f t="shared" si="14"/>
        <v>0.11373976342129208</v>
      </c>
      <c r="E47" s="114"/>
      <c r="F47" s="33"/>
      <c r="G47" s="33"/>
      <c r="H47" s="33">
        <v>50</v>
      </c>
      <c r="I47" s="33"/>
      <c r="J47" s="33"/>
      <c r="K47" s="33"/>
      <c r="L47" s="33">
        <v>20</v>
      </c>
      <c r="M47" s="33"/>
      <c r="N47" s="33"/>
      <c r="O47" s="33"/>
      <c r="P47" s="33"/>
      <c r="Q47" s="33"/>
      <c r="R47" s="33"/>
      <c r="S47" s="33"/>
      <c r="T47" s="33"/>
      <c r="U47" s="33"/>
      <c r="V47" s="33">
        <v>55</v>
      </c>
      <c r="W47" s="33"/>
      <c r="X47" s="33"/>
      <c r="Y47" s="33"/>
      <c r="Z47" s="33"/>
      <c r="AA47" s="21"/>
      <c r="AD47" s="67"/>
      <c r="AE47" s="118">
        <f t="shared" si="2"/>
        <v>125</v>
      </c>
      <c r="AF47" s="2" t="e">
        <f t="shared" si="0"/>
        <v>#DIV/0!</v>
      </c>
    </row>
    <row r="48" spans="1:32" s="2" customFormat="1" ht="30" hidden="1" customHeight="1" x14ac:dyDescent="0.25">
      <c r="A48" s="18" t="s">
        <v>56</v>
      </c>
      <c r="B48" s="23">
        <v>998</v>
      </c>
      <c r="C48" s="23">
        <f t="shared" si="24"/>
        <v>320</v>
      </c>
      <c r="D48" s="15">
        <f t="shared" si="14"/>
        <v>0.32064128256513025</v>
      </c>
      <c r="E48" s="114">
        <v>2</v>
      </c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>
        <v>100</v>
      </c>
      <c r="X48" s="33"/>
      <c r="Y48" s="33">
        <v>220</v>
      </c>
      <c r="Z48" s="33"/>
      <c r="AA48" s="21"/>
      <c r="AD48" s="67"/>
      <c r="AE48" s="118">
        <f t="shared" si="2"/>
        <v>320</v>
      </c>
      <c r="AF48" s="2" t="e">
        <f t="shared" si="0"/>
        <v>#DIV/0!</v>
      </c>
    </row>
    <row r="49" spans="1:32" s="2" customFormat="1" ht="30" hidden="1" customHeight="1" x14ac:dyDescent="0.25">
      <c r="A49" s="18" t="s">
        <v>216</v>
      </c>
      <c r="B49" s="23"/>
      <c r="C49" s="23">
        <f t="shared" si="24"/>
        <v>8993</v>
      </c>
      <c r="D49" s="15"/>
      <c r="E49" s="114">
        <v>18</v>
      </c>
      <c r="F49" s="33">
        <v>140</v>
      </c>
      <c r="G49" s="33">
        <v>268</v>
      </c>
      <c r="H49" s="33">
        <v>1028</v>
      </c>
      <c r="I49" s="33">
        <v>74</v>
      </c>
      <c r="J49" s="33">
        <v>442</v>
      </c>
      <c r="K49" s="33"/>
      <c r="L49" s="33">
        <v>549</v>
      </c>
      <c r="M49" s="33">
        <v>1124</v>
      </c>
      <c r="N49" s="33">
        <v>215</v>
      </c>
      <c r="O49" s="33">
        <v>379</v>
      </c>
      <c r="P49" s="33">
        <v>298</v>
      </c>
      <c r="Q49" s="33">
        <v>587</v>
      </c>
      <c r="R49" s="33">
        <v>919</v>
      </c>
      <c r="S49" s="33">
        <v>425</v>
      </c>
      <c r="T49" s="33">
        <v>70</v>
      </c>
      <c r="U49" s="33">
        <v>260</v>
      </c>
      <c r="V49" s="33">
        <v>628</v>
      </c>
      <c r="W49" s="33">
        <v>200</v>
      </c>
      <c r="X49" s="33">
        <v>249</v>
      </c>
      <c r="Y49" s="33">
        <v>721</v>
      </c>
      <c r="Z49" s="149">
        <v>417</v>
      </c>
      <c r="AA49" s="21"/>
      <c r="AD49" s="67"/>
      <c r="AE49" s="118"/>
    </row>
    <row r="50" spans="1:32" s="2" customFormat="1" ht="30" customHeight="1" x14ac:dyDescent="0.25">
      <c r="A50" s="18" t="s">
        <v>57</v>
      </c>
      <c r="B50" s="23">
        <v>12385</v>
      </c>
      <c r="C50" s="23">
        <f>SUM(F50:Z50)</f>
        <v>17958.7</v>
      </c>
      <c r="D50" s="15">
        <f t="shared" si="14"/>
        <v>1.4500363342753331</v>
      </c>
      <c r="E50" s="114">
        <v>21</v>
      </c>
      <c r="F50" s="26">
        <v>200</v>
      </c>
      <c r="G50" s="26">
        <v>895</v>
      </c>
      <c r="H50" s="26">
        <v>980</v>
      </c>
      <c r="I50" s="26">
        <v>808</v>
      </c>
      <c r="J50" s="26">
        <v>982</v>
      </c>
      <c r="K50" s="26">
        <v>450</v>
      </c>
      <c r="L50" s="26">
        <v>359</v>
      </c>
      <c r="M50" s="26">
        <v>356</v>
      </c>
      <c r="N50" s="26">
        <v>2281</v>
      </c>
      <c r="O50" s="26">
        <v>619</v>
      </c>
      <c r="P50" s="26">
        <v>420</v>
      </c>
      <c r="Q50" s="26">
        <v>460</v>
      </c>
      <c r="R50" s="26">
        <v>691</v>
      </c>
      <c r="S50" s="26">
        <v>105</v>
      </c>
      <c r="T50" s="26">
        <v>2005</v>
      </c>
      <c r="U50" s="26">
        <v>1703.7</v>
      </c>
      <c r="V50" s="26">
        <v>1100</v>
      </c>
      <c r="W50" s="26">
        <v>65</v>
      </c>
      <c r="X50" s="26">
        <v>689</v>
      </c>
      <c r="Y50" s="26">
        <v>2610</v>
      </c>
      <c r="Z50" s="26">
        <v>180</v>
      </c>
      <c r="AA50" s="21"/>
      <c r="AD50" s="67"/>
      <c r="AE50" s="118">
        <f t="shared" si="2"/>
        <v>17958.7</v>
      </c>
      <c r="AF50" s="2" t="e">
        <f t="shared" si="0"/>
        <v>#DIV/0!</v>
      </c>
    </row>
    <row r="51" spans="1:32" s="132" customFormat="1" ht="30" hidden="1" customHeight="1" x14ac:dyDescent="0.25">
      <c r="A51" s="147" t="s">
        <v>58</v>
      </c>
      <c r="B51" s="128"/>
      <c r="C51" s="128">
        <f t="shared" ref="C51:C65" si="25">SUM(F51:Z51)</f>
        <v>0</v>
      </c>
      <c r="D51" s="127" t="e">
        <f t="shared" si="14"/>
        <v>#DIV/0!</v>
      </c>
      <c r="E51" s="129"/>
      <c r="F51" s="148"/>
      <c r="G51" s="148"/>
      <c r="H51" s="148"/>
      <c r="I51" s="148"/>
      <c r="J51" s="148"/>
      <c r="K51" s="148"/>
      <c r="L51" s="148"/>
      <c r="M51" s="148"/>
      <c r="N51" s="148"/>
      <c r="O51" s="148"/>
      <c r="P51" s="148"/>
      <c r="Q51" s="148"/>
      <c r="R51" s="148"/>
      <c r="S51" s="148"/>
      <c r="T51" s="148"/>
      <c r="U51" s="148"/>
      <c r="V51" s="148"/>
      <c r="W51" s="148"/>
      <c r="X51" s="148"/>
      <c r="Y51" s="148"/>
      <c r="Z51" s="148"/>
      <c r="AA51" s="131"/>
      <c r="AD51" s="133"/>
      <c r="AE51" s="134">
        <f t="shared" si="2"/>
        <v>0</v>
      </c>
      <c r="AF51" s="132" t="e">
        <f t="shared" si="0"/>
        <v>#DIV/0!</v>
      </c>
    </row>
    <row r="52" spans="1:32" s="2" customFormat="1" ht="30" customHeight="1" outlineLevel="1" x14ac:dyDescent="0.25">
      <c r="A52" s="17" t="s">
        <v>158</v>
      </c>
      <c r="B52" s="23">
        <v>130115</v>
      </c>
      <c r="C52" s="23">
        <f>SUM(F52:Z52)</f>
        <v>59659</v>
      </c>
      <c r="D52" s="15">
        <f t="shared" si="14"/>
        <v>0.45850977981016794</v>
      </c>
      <c r="E52" s="114">
        <v>6</v>
      </c>
      <c r="F52" s="33">
        <v>5800</v>
      </c>
      <c r="G52" s="33">
        <v>2267</v>
      </c>
      <c r="H52" s="33">
        <v>8170</v>
      </c>
      <c r="I52" s="33">
        <v>5302</v>
      </c>
      <c r="J52" s="33"/>
      <c r="K52" s="33">
        <v>2920</v>
      </c>
      <c r="L52" s="33"/>
      <c r="M52" s="33">
        <v>2386</v>
      </c>
      <c r="N52" s="33">
        <v>4990</v>
      </c>
      <c r="O52" s="33">
        <v>604</v>
      </c>
      <c r="P52" s="33">
        <v>1215</v>
      </c>
      <c r="Q52" s="33">
        <v>1510</v>
      </c>
      <c r="R52" s="33">
        <v>6058</v>
      </c>
      <c r="S52" s="33">
        <v>1065</v>
      </c>
      <c r="T52" s="33">
        <v>5143</v>
      </c>
      <c r="U52" s="33">
        <v>1000</v>
      </c>
      <c r="V52" s="33"/>
      <c r="W52" s="33">
        <v>121</v>
      </c>
      <c r="X52" s="33">
        <v>2748</v>
      </c>
      <c r="Y52" s="33">
        <v>7100</v>
      </c>
      <c r="Z52" s="33">
        <v>1260</v>
      </c>
      <c r="AA52" s="21"/>
      <c r="AD52" s="67"/>
      <c r="AE52" s="118">
        <f t="shared" si="2"/>
        <v>59659</v>
      </c>
      <c r="AF52" s="2" t="e">
        <f t="shared" si="0"/>
        <v>#DIV/0!</v>
      </c>
    </row>
    <row r="53" spans="1:32" s="2" customFormat="1" ht="30" customHeight="1" outlineLevel="1" x14ac:dyDescent="0.25">
      <c r="A53" s="17" t="s">
        <v>159</v>
      </c>
      <c r="B53" s="23">
        <v>101905</v>
      </c>
      <c r="C53" s="23">
        <f>SUM(F53:Z53)</f>
        <v>40381</v>
      </c>
      <c r="D53" s="15">
        <f t="shared" si="14"/>
        <v>0.39626122368872968</v>
      </c>
      <c r="E53" s="114">
        <v>4</v>
      </c>
      <c r="F53" s="33">
        <v>5800</v>
      </c>
      <c r="G53" s="33">
        <v>2267</v>
      </c>
      <c r="H53" s="33">
        <v>8170</v>
      </c>
      <c r="I53" s="33"/>
      <c r="J53" s="33"/>
      <c r="K53" s="33"/>
      <c r="L53" s="33"/>
      <c r="M53" s="33">
        <v>2386</v>
      </c>
      <c r="N53" s="33">
        <v>3670</v>
      </c>
      <c r="O53" s="33"/>
      <c r="P53" s="33">
        <v>300</v>
      </c>
      <c r="Q53" s="33">
        <v>1510</v>
      </c>
      <c r="R53" s="33">
        <v>5047</v>
      </c>
      <c r="S53" s="33">
        <v>1065</v>
      </c>
      <c r="T53" s="33"/>
      <c r="U53" s="33">
        <v>318</v>
      </c>
      <c r="V53" s="33"/>
      <c r="W53" s="33"/>
      <c r="X53" s="33">
        <v>2748</v>
      </c>
      <c r="Y53" s="33">
        <v>7100</v>
      </c>
      <c r="Z53" s="33"/>
      <c r="AA53" s="21"/>
      <c r="AD53" s="67"/>
      <c r="AE53" s="118">
        <f t="shared" si="2"/>
        <v>40381</v>
      </c>
      <c r="AF53" s="2" t="e">
        <f t="shared" si="0"/>
        <v>#DIV/0!</v>
      </c>
    </row>
    <row r="54" spans="1:32" s="2" customFormat="1" ht="30" hidden="1" customHeight="1" x14ac:dyDescent="0.25">
      <c r="A54" s="11" t="s">
        <v>59</v>
      </c>
      <c r="B54" s="23"/>
      <c r="C54" s="166">
        <v>5693</v>
      </c>
      <c r="D54" s="15" t="e">
        <f t="shared" si="14"/>
        <v>#DIV/0!</v>
      </c>
      <c r="E54" s="114"/>
      <c r="F54" s="165">
        <v>188</v>
      </c>
      <c r="G54" s="165">
        <v>112</v>
      </c>
      <c r="H54" s="165">
        <v>767</v>
      </c>
      <c r="I54" s="165">
        <v>350</v>
      </c>
      <c r="J54" s="165">
        <v>53</v>
      </c>
      <c r="K54" s="165">
        <v>143</v>
      </c>
      <c r="L54" s="165">
        <v>546</v>
      </c>
      <c r="M54" s="165">
        <v>767</v>
      </c>
      <c r="N54" s="165">
        <v>244</v>
      </c>
      <c r="O54" s="165">
        <v>23</v>
      </c>
      <c r="P54" s="165">
        <v>219</v>
      </c>
      <c r="Q54" s="165">
        <v>315</v>
      </c>
      <c r="R54" s="165">
        <v>13</v>
      </c>
      <c r="S54" s="165">
        <v>452</v>
      </c>
      <c r="T54" s="165">
        <v>157</v>
      </c>
      <c r="U54" s="165">
        <v>61</v>
      </c>
      <c r="V54" s="165">
        <v>83</v>
      </c>
      <c r="W54" s="165">
        <v>41</v>
      </c>
      <c r="X54" s="165">
        <v>253</v>
      </c>
      <c r="Y54" s="165">
        <v>371</v>
      </c>
      <c r="Z54" s="165">
        <v>535</v>
      </c>
      <c r="AA54" s="20"/>
      <c r="AD54" s="67"/>
      <c r="AE54" s="118">
        <f t="shared" si="2"/>
        <v>5693</v>
      </c>
      <c r="AF54" s="2" t="e">
        <f t="shared" si="0"/>
        <v>#DIV/0!</v>
      </c>
    </row>
    <row r="55" spans="1:32" s="2" customFormat="1" ht="30" customHeight="1" x14ac:dyDescent="0.25">
      <c r="A55" s="31" t="s">
        <v>60</v>
      </c>
      <c r="B55" s="23">
        <v>4481</v>
      </c>
      <c r="C55" s="23">
        <f t="shared" si="25"/>
        <v>2498.19</v>
      </c>
      <c r="D55" s="15">
        <f t="shared" si="14"/>
        <v>0.55750725284534708</v>
      </c>
      <c r="E55" s="114">
        <v>8</v>
      </c>
      <c r="F55" s="33">
        <v>67</v>
      </c>
      <c r="G55" s="33">
        <v>40</v>
      </c>
      <c r="H55" s="33">
        <v>600</v>
      </c>
      <c r="I55" s="33">
        <v>193</v>
      </c>
      <c r="J55" s="33">
        <v>5.69</v>
      </c>
      <c r="K55" s="33">
        <v>38</v>
      </c>
      <c r="L55" s="33">
        <v>267</v>
      </c>
      <c r="M55" s="33">
        <v>400</v>
      </c>
      <c r="N55" s="33">
        <v>195</v>
      </c>
      <c r="O55" s="33">
        <v>31</v>
      </c>
      <c r="P55" s="33">
        <v>26</v>
      </c>
      <c r="Q55" s="33">
        <v>84</v>
      </c>
      <c r="R55" s="33">
        <v>13</v>
      </c>
      <c r="S55" s="33">
        <v>113</v>
      </c>
      <c r="T55" s="33">
        <v>80</v>
      </c>
      <c r="U55" s="33">
        <v>3.5</v>
      </c>
      <c r="V55" s="33">
        <v>66</v>
      </c>
      <c r="W55" s="33">
        <v>2</v>
      </c>
      <c r="X55" s="33">
        <v>80</v>
      </c>
      <c r="Y55" s="33">
        <v>193</v>
      </c>
      <c r="Z55" s="33">
        <v>1</v>
      </c>
      <c r="AA55" s="20"/>
      <c r="AD55" s="67"/>
      <c r="AE55" s="118">
        <f t="shared" si="2"/>
        <v>2498.19</v>
      </c>
      <c r="AF55" s="2" t="e">
        <f t="shared" si="0"/>
        <v>#DIV/0!</v>
      </c>
    </row>
    <row r="56" spans="1:32" s="2" customFormat="1" ht="30" hidden="1" customHeight="1" x14ac:dyDescent="0.25">
      <c r="A56" s="18" t="s">
        <v>52</v>
      </c>
      <c r="B56" s="32" t="e">
        <f>B55/B54</f>
        <v>#DIV/0!</v>
      </c>
      <c r="C56" s="15">
        <f>C55/C54</f>
        <v>0.43881784647813105</v>
      </c>
      <c r="D56" s="15"/>
      <c r="E56" s="114"/>
      <c r="F56" s="34">
        <f t="shared" ref="F56:Y56" si="26">F55/F54</f>
        <v>0.35638297872340424</v>
      </c>
      <c r="G56" s="34">
        <f t="shared" si="26"/>
        <v>0.35714285714285715</v>
      </c>
      <c r="H56" s="34">
        <f t="shared" si="26"/>
        <v>0.78226857887874834</v>
      </c>
      <c r="I56" s="34">
        <f t="shared" si="26"/>
        <v>0.55142857142857138</v>
      </c>
      <c r="J56" s="34">
        <f t="shared" si="26"/>
        <v>0.10735849056603775</v>
      </c>
      <c r="K56" s="34">
        <f t="shared" si="26"/>
        <v>0.26573426573426573</v>
      </c>
      <c r="L56" s="34">
        <f t="shared" si="26"/>
        <v>0.48901098901098899</v>
      </c>
      <c r="M56" s="34">
        <f t="shared" si="26"/>
        <v>0.5215123859191656</v>
      </c>
      <c r="N56" s="34">
        <f t="shared" si="26"/>
        <v>0.79918032786885251</v>
      </c>
      <c r="O56" s="34">
        <f t="shared" si="26"/>
        <v>1.3478260869565217</v>
      </c>
      <c r="P56" s="34">
        <f t="shared" si="26"/>
        <v>0.11872146118721461</v>
      </c>
      <c r="Q56" s="34">
        <f t="shared" si="26"/>
        <v>0.26666666666666666</v>
      </c>
      <c r="R56" s="34">
        <f t="shared" si="26"/>
        <v>1</v>
      </c>
      <c r="S56" s="34">
        <f t="shared" si="26"/>
        <v>0.25</v>
      </c>
      <c r="T56" s="34">
        <f t="shared" si="26"/>
        <v>0.50955414012738853</v>
      </c>
      <c r="U56" s="34">
        <f t="shared" si="26"/>
        <v>5.737704918032787E-2</v>
      </c>
      <c r="V56" s="34">
        <f t="shared" si="26"/>
        <v>0.79518072289156627</v>
      </c>
      <c r="W56" s="34">
        <f t="shared" si="26"/>
        <v>4.878048780487805E-2</v>
      </c>
      <c r="X56" s="34">
        <f t="shared" si="26"/>
        <v>0.31620553359683795</v>
      </c>
      <c r="Y56" s="34">
        <f t="shared" si="26"/>
        <v>0.52021563342318056</v>
      </c>
      <c r="Z56" s="34"/>
      <c r="AA56" s="21"/>
      <c r="AD56" s="67"/>
      <c r="AE56" s="118">
        <f t="shared" si="2"/>
        <v>0.43881784647813105</v>
      </c>
      <c r="AF56" s="2" t="e">
        <f t="shared" si="0"/>
        <v>#DIV/0!</v>
      </c>
    </row>
    <row r="57" spans="1:32" s="2" customFormat="1" ht="30" hidden="1" customHeight="1" outlineLevel="1" x14ac:dyDescent="0.25">
      <c r="A57" s="17" t="s">
        <v>61</v>
      </c>
      <c r="B57" s="23"/>
      <c r="C57" s="23">
        <f t="shared" si="25"/>
        <v>0</v>
      </c>
      <c r="D57" s="15" t="e">
        <f>C57/B57</f>
        <v>#DIV/0!</v>
      </c>
      <c r="E57" s="114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21"/>
      <c r="AD57" s="67"/>
      <c r="AE57" s="118">
        <f t="shared" si="2"/>
        <v>0</v>
      </c>
      <c r="AF57" s="2" t="e">
        <f t="shared" si="0"/>
        <v>#DIV/0!</v>
      </c>
    </row>
    <row r="58" spans="1:32" s="2" customFormat="1" ht="30" hidden="1" customHeight="1" x14ac:dyDescent="0.25">
      <c r="A58" s="11" t="s">
        <v>151</v>
      </c>
      <c r="B58" s="23"/>
      <c r="C58" s="166">
        <v>874</v>
      </c>
      <c r="D58" s="15" t="e">
        <f>C58/B58</f>
        <v>#DIV/0!</v>
      </c>
      <c r="E58" s="114"/>
      <c r="F58" s="165">
        <v>25</v>
      </c>
      <c r="G58" s="165">
        <v>68</v>
      </c>
      <c r="H58" s="165">
        <v>115</v>
      </c>
      <c r="I58" s="165">
        <v>0.5</v>
      </c>
      <c r="J58" s="165">
        <v>11</v>
      </c>
      <c r="K58" s="165">
        <v>10</v>
      </c>
      <c r="L58" s="165">
        <v>126</v>
      </c>
      <c r="M58" s="165">
        <v>53</v>
      </c>
      <c r="N58" s="165">
        <v>50</v>
      </c>
      <c r="O58" s="165">
        <v>4</v>
      </c>
      <c r="P58" s="165">
        <v>54</v>
      </c>
      <c r="Q58" s="165">
        <v>103</v>
      </c>
      <c r="R58" s="165"/>
      <c r="S58" s="165">
        <v>1</v>
      </c>
      <c r="T58" s="165">
        <v>31</v>
      </c>
      <c r="U58" s="165">
        <v>9</v>
      </c>
      <c r="V58" s="165"/>
      <c r="W58" s="165"/>
      <c r="X58" s="165">
        <v>95</v>
      </c>
      <c r="Y58" s="165">
        <v>95</v>
      </c>
      <c r="Z58" s="165">
        <v>1</v>
      </c>
      <c r="AA58" s="20"/>
      <c r="AD58" s="67"/>
      <c r="AE58" s="118">
        <f t="shared" si="2"/>
        <v>874</v>
      </c>
      <c r="AF58" s="2" t="e">
        <f t="shared" si="0"/>
        <v>#DIV/0!</v>
      </c>
    </row>
    <row r="59" spans="1:32" s="2" customFormat="1" ht="26.25" customHeight="1" x14ac:dyDescent="0.25">
      <c r="A59" s="31" t="s">
        <v>152</v>
      </c>
      <c r="B59" s="27">
        <v>562</v>
      </c>
      <c r="C59" s="27">
        <f t="shared" si="25"/>
        <v>384</v>
      </c>
      <c r="D59" s="15">
        <f>C59/B59</f>
        <v>0.68327402135231319</v>
      </c>
      <c r="E59" s="114">
        <v>8</v>
      </c>
      <c r="F59" s="26">
        <v>9</v>
      </c>
      <c r="G59" s="26">
        <v>6</v>
      </c>
      <c r="H59" s="98">
        <v>95</v>
      </c>
      <c r="I59" s="26"/>
      <c r="J59" s="26"/>
      <c r="K59" s="26">
        <v>14</v>
      </c>
      <c r="L59" s="26">
        <v>72</v>
      </c>
      <c r="M59" s="26">
        <v>40</v>
      </c>
      <c r="N59" s="26">
        <v>47</v>
      </c>
      <c r="O59" s="50">
        <v>2</v>
      </c>
      <c r="P59" s="26">
        <v>7</v>
      </c>
      <c r="Q59" s="26">
        <v>23</v>
      </c>
      <c r="R59" s="26"/>
      <c r="S59" s="26"/>
      <c r="T59" s="26">
        <v>10</v>
      </c>
      <c r="U59" s="26">
        <v>1</v>
      </c>
      <c r="V59" s="26"/>
      <c r="W59" s="26"/>
      <c r="X59" s="26">
        <v>10</v>
      </c>
      <c r="Y59" s="26">
        <v>47</v>
      </c>
      <c r="Z59" s="26">
        <v>1</v>
      </c>
      <c r="AA59" s="20"/>
      <c r="AD59" s="67"/>
      <c r="AE59" s="118">
        <f t="shared" si="2"/>
        <v>384</v>
      </c>
      <c r="AF59" s="2" t="e">
        <f t="shared" si="0"/>
        <v>#DIV/0!</v>
      </c>
    </row>
    <row r="60" spans="1:32" s="2" customFormat="1" ht="26.25" hidden="1" customHeight="1" x14ac:dyDescent="0.25">
      <c r="A60" s="18" t="s">
        <v>52</v>
      </c>
      <c r="B60" s="9" t="e">
        <f>B59/B58</f>
        <v>#DIV/0!</v>
      </c>
      <c r="C60" s="9">
        <f>C59/C58</f>
        <v>0.43935926773455375</v>
      </c>
      <c r="D60" s="15"/>
      <c r="E60" s="114"/>
      <c r="F60" s="87">
        <f>F59/F58</f>
        <v>0.36</v>
      </c>
      <c r="G60" s="87">
        <f t="shared" ref="G60:Z60" si="27">G59/G58</f>
        <v>8.8235294117647065E-2</v>
      </c>
      <c r="H60" s="87">
        <f t="shared" si="27"/>
        <v>0.82608695652173914</v>
      </c>
      <c r="I60" s="87"/>
      <c r="J60" s="87">
        <f t="shared" si="27"/>
        <v>0</v>
      </c>
      <c r="K60" s="87">
        <f t="shared" si="27"/>
        <v>1.4</v>
      </c>
      <c r="L60" s="87">
        <f t="shared" si="27"/>
        <v>0.5714285714285714</v>
      </c>
      <c r="M60" s="87">
        <f t="shared" si="27"/>
        <v>0.75471698113207553</v>
      </c>
      <c r="N60" s="87">
        <f t="shared" si="27"/>
        <v>0.94</v>
      </c>
      <c r="O60" s="87">
        <f t="shared" si="27"/>
        <v>0.5</v>
      </c>
      <c r="P60" s="87">
        <f t="shared" si="27"/>
        <v>0.12962962962962962</v>
      </c>
      <c r="Q60" s="87">
        <f t="shared" si="27"/>
        <v>0.22330097087378642</v>
      </c>
      <c r="R60" s="87"/>
      <c r="S60" s="87">
        <f t="shared" si="27"/>
        <v>0</v>
      </c>
      <c r="T60" s="87">
        <f t="shared" si="27"/>
        <v>0.32258064516129031</v>
      </c>
      <c r="U60" s="87">
        <f t="shared" si="27"/>
        <v>0.1111111111111111</v>
      </c>
      <c r="V60" s="87"/>
      <c r="W60" s="87"/>
      <c r="X60" s="87">
        <f t="shared" si="27"/>
        <v>0.10526315789473684</v>
      </c>
      <c r="Y60" s="87">
        <f t="shared" si="27"/>
        <v>0.49473684210526314</v>
      </c>
      <c r="Z60" s="87">
        <f t="shared" si="27"/>
        <v>1</v>
      </c>
      <c r="AA60" s="20"/>
      <c r="AD60" s="67"/>
      <c r="AE60" s="118">
        <f t="shared" si="2"/>
        <v>0.43935926773455375</v>
      </c>
      <c r="AF60" s="2" t="e">
        <f t="shared" si="0"/>
        <v>#DIV/0!</v>
      </c>
    </row>
    <row r="61" spans="1:32" s="2" customFormat="1" ht="30" customHeight="1" x14ac:dyDescent="0.25">
      <c r="A61" s="13" t="s">
        <v>185</v>
      </c>
      <c r="B61" s="27">
        <v>621</v>
      </c>
      <c r="C61" s="27">
        <f t="shared" si="25"/>
        <v>674</v>
      </c>
      <c r="D61" s="15">
        <f t="shared" ref="D61:D74" si="28">C61/B61</f>
        <v>1.0853462157809983</v>
      </c>
      <c r="E61" s="114">
        <v>5</v>
      </c>
      <c r="F61" s="26"/>
      <c r="G61" s="26"/>
      <c r="H61" s="26">
        <v>605</v>
      </c>
      <c r="I61" s="50"/>
      <c r="J61" s="26"/>
      <c r="K61" s="26"/>
      <c r="L61" s="26"/>
      <c r="M61" s="26"/>
      <c r="N61" s="50"/>
      <c r="O61" s="26">
        <v>3</v>
      </c>
      <c r="P61" s="26"/>
      <c r="Q61" s="26"/>
      <c r="R61" s="26"/>
      <c r="S61" s="26"/>
      <c r="T61" s="26"/>
      <c r="U61" s="26"/>
      <c r="V61" s="26">
        <v>11</v>
      </c>
      <c r="W61" s="26"/>
      <c r="X61" s="26"/>
      <c r="Y61" s="26">
        <v>50</v>
      </c>
      <c r="Z61" s="26">
        <v>5</v>
      </c>
      <c r="AA61" s="20"/>
      <c r="AD61" s="67"/>
      <c r="AE61" s="118">
        <f t="shared" si="2"/>
        <v>674</v>
      </c>
      <c r="AF61" s="2" t="e">
        <f t="shared" si="0"/>
        <v>#DIV/0!</v>
      </c>
    </row>
    <row r="62" spans="1:32" s="2" customFormat="1" ht="30" hidden="1" customHeight="1" x14ac:dyDescent="0.25">
      <c r="A62" s="13" t="s">
        <v>52</v>
      </c>
      <c r="B62" s="32"/>
      <c r="C62" s="27">
        <f t="shared" si="25"/>
        <v>0</v>
      </c>
      <c r="D62" s="15" t="e">
        <f t="shared" si="28"/>
        <v>#DIV/0!</v>
      </c>
      <c r="E62" s="11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21"/>
      <c r="AD62" s="67"/>
      <c r="AE62" s="118">
        <f t="shared" si="2"/>
        <v>0</v>
      </c>
      <c r="AF62" s="2" t="e">
        <f t="shared" si="0"/>
        <v>#DIV/0!</v>
      </c>
    </row>
    <row r="63" spans="1:32" s="2" customFormat="1" ht="30" customHeight="1" x14ac:dyDescent="0.25">
      <c r="A63" s="18" t="s">
        <v>186</v>
      </c>
      <c r="B63" s="27">
        <v>29167</v>
      </c>
      <c r="C63" s="27">
        <f>SUM(F63:Z63)</f>
        <v>29728</v>
      </c>
      <c r="D63" s="15">
        <f t="shared" si="28"/>
        <v>1.0192340658963897</v>
      </c>
      <c r="E63" s="114">
        <v>18</v>
      </c>
      <c r="F63" s="33">
        <f>F66+F67+F73+F74+F65</f>
        <v>5840</v>
      </c>
      <c r="G63" s="33">
        <f t="shared" ref="G63:X63" si="29">G66+G67+G73+G74+G65</f>
        <v>500</v>
      </c>
      <c r="H63" s="33">
        <f>H66+H67+H73+H74+H65+H69</f>
        <v>1290</v>
      </c>
      <c r="I63" s="33">
        <f>I66+I67+I73+I74+I65</f>
        <v>1330</v>
      </c>
      <c r="J63" s="33">
        <f t="shared" si="29"/>
        <v>417</v>
      </c>
      <c r="K63" s="33">
        <v>2895</v>
      </c>
      <c r="L63" s="33">
        <v>291</v>
      </c>
      <c r="M63" s="33">
        <f>M66+M67+M73+M74+M65+M69</f>
        <v>1646</v>
      </c>
      <c r="N63" s="33">
        <f t="shared" si="29"/>
        <v>740</v>
      </c>
      <c r="O63" s="33">
        <f t="shared" si="29"/>
        <v>145</v>
      </c>
      <c r="P63" s="33">
        <f t="shared" si="29"/>
        <v>1028</v>
      </c>
      <c r="Q63" s="33">
        <f t="shared" si="29"/>
        <v>258</v>
      </c>
      <c r="R63" s="33">
        <f t="shared" si="29"/>
        <v>3167</v>
      </c>
      <c r="S63" s="33">
        <f t="shared" si="29"/>
        <v>1682</v>
      </c>
      <c r="T63" s="33">
        <f t="shared" si="29"/>
        <v>617</v>
      </c>
      <c r="U63" s="33">
        <v>742</v>
      </c>
      <c r="V63" s="33">
        <v>2926</v>
      </c>
      <c r="W63" s="33"/>
      <c r="X63" s="33">
        <f t="shared" si="29"/>
        <v>994</v>
      </c>
      <c r="Y63" s="33">
        <v>2480</v>
      </c>
      <c r="Z63" s="33">
        <f>Z66+Z67+Z73+Z74+Z65+Z69</f>
        <v>740</v>
      </c>
      <c r="AA63" s="33">
        <f t="shared" ref="AA63" si="30">AA66+AA67+AA73+AA74+AA65</f>
        <v>0</v>
      </c>
      <c r="AD63" s="67"/>
      <c r="AE63" s="118">
        <f t="shared" si="2"/>
        <v>29728</v>
      </c>
      <c r="AF63" s="2" t="e">
        <f t="shared" si="0"/>
        <v>#DIV/0!</v>
      </c>
    </row>
    <row r="64" spans="1:32" s="2" customFormat="1" ht="30" customHeight="1" x14ac:dyDescent="0.25">
      <c r="A64" s="18" t="s">
        <v>187</v>
      </c>
      <c r="B64" s="27">
        <v>30732</v>
      </c>
      <c r="C64" s="27">
        <f>SUM(F64:Z64)</f>
        <v>31642.5</v>
      </c>
      <c r="D64" s="15">
        <f t="shared" si="28"/>
        <v>1.0296270987895353</v>
      </c>
      <c r="E64" s="114">
        <v>18</v>
      </c>
      <c r="F64" s="33"/>
      <c r="G64" s="33">
        <f t="shared" ref="G64:Z64" si="31">G68+G70+G71+G75</f>
        <v>501</v>
      </c>
      <c r="H64" s="33">
        <f t="shared" si="31"/>
        <v>6181</v>
      </c>
      <c r="I64" s="33">
        <f t="shared" si="31"/>
        <v>1186</v>
      </c>
      <c r="J64" s="33">
        <f t="shared" si="31"/>
        <v>562</v>
      </c>
      <c r="K64" s="33">
        <f t="shared" si="31"/>
        <v>626</v>
      </c>
      <c r="L64" s="33"/>
      <c r="M64" s="33">
        <f t="shared" si="31"/>
        <v>2804</v>
      </c>
      <c r="N64" s="33">
        <f t="shared" si="31"/>
        <v>1310</v>
      </c>
      <c r="O64" s="33">
        <f t="shared" si="31"/>
        <v>870</v>
      </c>
      <c r="P64" s="33">
        <f t="shared" si="31"/>
        <v>1188</v>
      </c>
      <c r="Q64" s="33">
        <f t="shared" si="31"/>
        <v>1147</v>
      </c>
      <c r="R64" s="33">
        <f t="shared" si="31"/>
        <v>1020</v>
      </c>
      <c r="S64" s="33">
        <f t="shared" si="31"/>
        <v>239</v>
      </c>
      <c r="T64" s="33">
        <f t="shared" si="31"/>
        <v>1333</v>
      </c>
      <c r="U64" s="33">
        <f>U68+U70+U71+U75</f>
        <v>2565</v>
      </c>
      <c r="V64" s="33">
        <f t="shared" si="31"/>
        <v>915</v>
      </c>
      <c r="W64" s="33">
        <f t="shared" ref="W64:X64" si="32">W68+W70+W71+W75</f>
        <v>663</v>
      </c>
      <c r="X64" s="33">
        <f t="shared" si="32"/>
        <v>722</v>
      </c>
      <c r="Y64" s="33">
        <f t="shared" si="31"/>
        <v>5493.5</v>
      </c>
      <c r="Z64" s="33">
        <f t="shared" si="31"/>
        <v>2317</v>
      </c>
      <c r="AA64" s="21"/>
      <c r="AD64" s="67"/>
      <c r="AE64" s="118">
        <f t="shared" si="2"/>
        <v>31642.5</v>
      </c>
      <c r="AF64" s="2" t="e">
        <f t="shared" si="0"/>
        <v>#DIV/0!</v>
      </c>
    </row>
    <row r="65" spans="1:32" s="2" customFormat="1" ht="30" customHeight="1" x14ac:dyDescent="0.25">
      <c r="A65" s="18" t="s">
        <v>62</v>
      </c>
      <c r="B65" s="23">
        <v>940</v>
      </c>
      <c r="C65" s="27">
        <f t="shared" si="25"/>
        <v>870</v>
      </c>
      <c r="D65" s="15">
        <f t="shared" si="28"/>
        <v>0.92553191489361697</v>
      </c>
      <c r="E65" s="114">
        <v>2</v>
      </c>
      <c r="F65" s="33"/>
      <c r="G65" s="33"/>
      <c r="H65" s="33">
        <v>570</v>
      </c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>
        <v>300</v>
      </c>
      <c r="Z65" s="33"/>
      <c r="AA65" s="20"/>
      <c r="AD65" s="67"/>
      <c r="AE65" s="118">
        <f t="shared" si="2"/>
        <v>870</v>
      </c>
      <c r="AF65" s="2" t="e">
        <f t="shared" si="0"/>
        <v>#DIV/0!</v>
      </c>
    </row>
    <row r="66" spans="1:32" s="2" customFormat="1" ht="30" customHeight="1" x14ac:dyDescent="0.25">
      <c r="A66" s="18" t="s">
        <v>63</v>
      </c>
      <c r="B66" s="27">
        <v>13639</v>
      </c>
      <c r="C66" s="23">
        <f t="shared" ref="C66:C77" si="33">SUM(F66:Z66)</f>
        <v>19817</v>
      </c>
      <c r="D66" s="15">
        <f t="shared" si="28"/>
        <v>1.4529657599530756</v>
      </c>
      <c r="E66" s="114">
        <v>15</v>
      </c>
      <c r="F66" s="125">
        <v>5800</v>
      </c>
      <c r="G66" s="35">
        <v>400</v>
      </c>
      <c r="H66" s="35">
        <v>240</v>
      </c>
      <c r="I66" s="35">
        <v>260</v>
      </c>
      <c r="J66" s="35">
        <v>50</v>
      </c>
      <c r="K66" s="35">
        <v>2420</v>
      </c>
      <c r="L66" s="35">
        <v>176</v>
      </c>
      <c r="M66" s="35">
        <v>1057</v>
      </c>
      <c r="N66" s="35"/>
      <c r="O66" s="35">
        <v>20</v>
      </c>
      <c r="P66" s="35">
        <v>958</v>
      </c>
      <c r="Q66" s="35">
        <v>258</v>
      </c>
      <c r="R66" s="35">
        <v>2932</v>
      </c>
      <c r="S66" s="35">
        <v>1561</v>
      </c>
      <c r="T66" s="35">
        <v>593</v>
      </c>
      <c r="U66" s="35">
        <v>234</v>
      </c>
      <c r="V66" s="35">
        <v>50</v>
      </c>
      <c r="W66" s="35"/>
      <c r="X66" s="35">
        <v>994</v>
      </c>
      <c r="Y66" s="35">
        <v>1624</v>
      </c>
      <c r="Z66" s="35">
        <v>190</v>
      </c>
      <c r="AA66" s="21"/>
      <c r="AD66" s="67"/>
      <c r="AE66" s="118">
        <f t="shared" si="2"/>
        <v>19817</v>
      </c>
      <c r="AF66" s="2" t="e">
        <f t="shared" si="0"/>
        <v>#DIV/0!</v>
      </c>
    </row>
    <row r="67" spans="1:32" s="2" customFormat="1" ht="33" customHeight="1" x14ac:dyDescent="0.25">
      <c r="A67" s="18" t="s">
        <v>64</v>
      </c>
      <c r="B67" s="23">
        <v>6908</v>
      </c>
      <c r="C67" s="23">
        <f t="shared" si="33"/>
        <v>3328</v>
      </c>
      <c r="D67" s="15">
        <f t="shared" si="28"/>
        <v>0.48176027793862186</v>
      </c>
      <c r="E67" s="114">
        <v>13</v>
      </c>
      <c r="F67" s="35">
        <v>40</v>
      </c>
      <c r="G67" s="35">
        <v>100</v>
      </c>
      <c r="H67" s="35">
        <v>150</v>
      </c>
      <c r="I67" s="35">
        <v>660</v>
      </c>
      <c r="J67" s="35">
        <v>241</v>
      </c>
      <c r="K67" s="35">
        <v>240</v>
      </c>
      <c r="L67" s="35">
        <v>65</v>
      </c>
      <c r="M67" s="35">
        <v>249</v>
      </c>
      <c r="N67" s="35">
        <v>740</v>
      </c>
      <c r="O67" s="35">
        <v>125</v>
      </c>
      <c r="P67" s="35">
        <v>70</v>
      </c>
      <c r="Q67" s="35"/>
      <c r="R67" s="35">
        <v>45</v>
      </c>
      <c r="S67" s="35">
        <v>20</v>
      </c>
      <c r="T67" s="35"/>
      <c r="U67" s="35">
        <v>322</v>
      </c>
      <c r="V67" s="35"/>
      <c r="W67" s="35"/>
      <c r="X67" s="35"/>
      <c r="Y67" s="35">
        <v>261</v>
      </c>
      <c r="Z67" s="35"/>
      <c r="AA67" s="21"/>
      <c r="AD67" s="67"/>
      <c r="AE67" s="118">
        <f t="shared" si="2"/>
        <v>3328</v>
      </c>
      <c r="AF67" s="2" t="e">
        <f t="shared" si="0"/>
        <v>#DIV/0!</v>
      </c>
    </row>
    <row r="68" spans="1:32" s="2" customFormat="1" ht="30" customHeight="1" x14ac:dyDescent="0.25">
      <c r="A68" s="18" t="s">
        <v>65</v>
      </c>
      <c r="B68" s="23">
        <v>12691</v>
      </c>
      <c r="C68" s="23">
        <f t="shared" si="33"/>
        <v>12422</v>
      </c>
      <c r="D68" s="15">
        <f t="shared" si="28"/>
        <v>0.97880387676306047</v>
      </c>
      <c r="E68" s="114">
        <v>9</v>
      </c>
      <c r="F68" s="35"/>
      <c r="G68" s="35">
        <v>335</v>
      </c>
      <c r="H68" s="35">
        <v>870</v>
      </c>
      <c r="I68" s="35">
        <v>602</v>
      </c>
      <c r="J68" s="35">
        <v>230</v>
      </c>
      <c r="K68" s="35">
        <v>60</v>
      </c>
      <c r="L68" s="35">
        <v>185</v>
      </c>
      <c r="M68" s="35">
        <v>1288</v>
      </c>
      <c r="N68" s="35">
        <v>958</v>
      </c>
      <c r="O68" s="35">
        <v>330</v>
      </c>
      <c r="P68" s="35">
        <v>443</v>
      </c>
      <c r="Q68" s="35">
        <v>520</v>
      </c>
      <c r="R68" s="35">
        <v>220</v>
      </c>
      <c r="S68" s="35"/>
      <c r="T68" s="35">
        <v>730</v>
      </c>
      <c r="U68" s="35">
        <v>2200</v>
      </c>
      <c r="V68" s="35">
        <v>480</v>
      </c>
      <c r="W68" s="35">
        <v>623</v>
      </c>
      <c r="X68" s="35">
        <v>255</v>
      </c>
      <c r="Y68" s="35">
        <v>1223</v>
      </c>
      <c r="Z68" s="35">
        <v>870</v>
      </c>
      <c r="AA68" s="21"/>
      <c r="AD68" s="67"/>
      <c r="AE68" s="118">
        <f t="shared" si="2"/>
        <v>12422</v>
      </c>
      <c r="AF68" s="2" t="e">
        <f t="shared" si="0"/>
        <v>#DIV/0!</v>
      </c>
    </row>
    <row r="69" spans="1:32" s="2" customFormat="1" ht="30" customHeight="1" x14ac:dyDescent="0.25">
      <c r="A69" s="18" t="s">
        <v>66</v>
      </c>
      <c r="B69" s="23">
        <v>5425</v>
      </c>
      <c r="C69" s="23">
        <f t="shared" si="33"/>
        <v>3846</v>
      </c>
      <c r="D69" s="15">
        <f t="shared" si="28"/>
        <v>0.70894009216589859</v>
      </c>
      <c r="E69" s="114">
        <v>3</v>
      </c>
      <c r="F69" s="35"/>
      <c r="G69" s="35"/>
      <c r="H69" s="35">
        <v>330</v>
      </c>
      <c r="I69" s="35"/>
      <c r="J69" s="35"/>
      <c r="K69" s="35"/>
      <c r="L69" s="35"/>
      <c r="M69" s="35">
        <v>340</v>
      </c>
      <c r="N69" s="35"/>
      <c r="O69" s="35"/>
      <c r="P69" s="35"/>
      <c r="Q69" s="35"/>
      <c r="R69" s="35"/>
      <c r="S69" s="35"/>
      <c r="T69" s="35"/>
      <c r="U69" s="35"/>
      <c r="V69" s="35">
        <v>2526</v>
      </c>
      <c r="W69" s="35"/>
      <c r="X69" s="35"/>
      <c r="Y69" s="35">
        <v>100</v>
      </c>
      <c r="Z69" s="35">
        <v>550</v>
      </c>
      <c r="AA69" s="21"/>
      <c r="AD69" s="67"/>
      <c r="AE69" s="118">
        <f t="shared" si="2"/>
        <v>3846</v>
      </c>
      <c r="AF69" s="2" t="e">
        <f t="shared" si="0"/>
        <v>#DIV/0!</v>
      </c>
    </row>
    <row r="70" spans="1:32" s="2" customFormat="1" ht="30" customHeight="1" x14ac:dyDescent="0.25">
      <c r="A70" s="18" t="s">
        <v>67</v>
      </c>
      <c r="B70" s="23">
        <v>13821</v>
      </c>
      <c r="C70" s="23">
        <f t="shared" si="33"/>
        <v>14519</v>
      </c>
      <c r="D70" s="15">
        <f t="shared" si="28"/>
        <v>1.0505028579697562</v>
      </c>
      <c r="E70" s="114">
        <v>18</v>
      </c>
      <c r="F70" s="35"/>
      <c r="G70" s="35">
        <v>116</v>
      </c>
      <c r="H70" s="35">
        <v>4061</v>
      </c>
      <c r="I70" s="35">
        <v>432</v>
      </c>
      <c r="J70" s="35">
        <v>304</v>
      </c>
      <c r="K70" s="35">
        <v>310</v>
      </c>
      <c r="L70" s="35"/>
      <c r="M70" s="35">
        <v>1316</v>
      </c>
      <c r="N70" s="35">
        <v>20</v>
      </c>
      <c r="O70" s="35">
        <v>492</v>
      </c>
      <c r="P70" s="35">
        <v>503</v>
      </c>
      <c r="Q70" s="35">
        <v>510</v>
      </c>
      <c r="R70" s="35">
        <v>755</v>
      </c>
      <c r="S70" s="35">
        <v>79</v>
      </c>
      <c r="T70" s="35">
        <v>256</v>
      </c>
      <c r="U70" s="35">
        <v>82</v>
      </c>
      <c r="V70" s="35">
        <v>281</v>
      </c>
      <c r="W70" s="35">
        <v>40</v>
      </c>
      <c r="X70" s="35">
        <v>200</v>
      </c>
      <c r="Y70" s="35">
        <v>3772</v>
      </c>
      <c r="Z70" s="35">
        <v>990</v>
      </c>
      <c r="AA70" s="21"/>
      <c r="AD70" s="67"/>
      <c r="AE70" s="118">
        <f t="shared" si="2"/>
        <v>14519</v>
      </c>
      <c r="AF70" s="2" t="e">
        <f t="shared" si="0"/>
        <v>#DIV/0!</v>
      </c>
    </row>
    <row r="71" spans="1:32" s="2" customFormat="1" ht="30" customHeight="1" x14ac:dyDescent="0.25">
      <c r="A71" s="18" t="s">
        <v>68</v>
      </c>
      <c r="B71" s="23">
        <v>4221</v>
      </c>
      <c r="C71" s="23">
        <f t="shared" si="33"/>
        <v>4884.5</v>
      </c>
      <c r="D71" s="15">
        <f t="shared" si="28"/>
        <v>1.1571902392797915</v>
      </c>
      <c r="E71" s="114">
        <v>16</v>
      </c>
      <c r="F71" s="35"/>
      <c r="G71" s="35">
        <v>50</v>
      </c>
      <c r="H71" s="35">
        <v>1250</v>
      </c>
      <c r="I71" s="35">
        <v>152</v>
      </c>
      <c r="J71" s="35">
        <v>28</v>
      </c>
      <c r="K71" s="35">
        <v>256</v>
      </c>
      <c r="L71" s="35"/>
      <c r="M71" s="35">
        <v>200</v>
      </c>
      <c r="N71" s="35">
        <v>332</v>
      </c>
      <c r="O71" s="35">
        <v>48</v>
      </c>
      <c r="P71" s="35">
        <v>242</v>
      </c>
      <c r="Q71" s="106">
        <v>117</v>
      </c>
      <c r="R71" s="35">
        <v>45</v>
      </c>
      <c r="S71" s="35">
        <v>160</v>
      </c>
      <c r="T71" s="35">
        <v>347</v>
      </c>
      <c r="U71" s="35">
        <v>283</v>
      </c>
      <c r="V71" s="35">
        <v>154</v>
      </c>
      <c r="W71" s="35"/>
      <c r="X71" s="35">
        <v>267</v>
      </c>
      <c r="Y71" s="35">
        <v>496.5</v>
      </c>
      <c r="Z71" s="35">
        <v>457</v>
      </c>
      <c r="AA71" s="21"/>
      <c r="AD71" s="67"/>
      <c r="AE71" s="118">
        <f t="shared" ref="AE71:AE74" si="34">C71-AD71</f>
        <v>4884.5</v>
      </c>
      <c r="AF71" s="2" t="e">
        <f t="shared" ref="AF71:AF74" si="35">AE71/AD71</f>
        <v>#DIV/0!</v>
      </c>
    </row>
    <row r="72" spans="1:32" s="2" customFormat="1" ht="30" customHeight="1" x14ac:dyDescent="0.25">
      <c r="A72" s="18" t="s">
        <v>69</v>
      </c>
      <c r="B72" s="23">
        <v>1039</v>
      </c>
      <c r="C72" s="23">
        <f t="shared" si="33"/>
        <v>515</v>
      </c>
      <c r="D72" s="15">
        <f t="shared" si="28"/>
        <v>0.49566891241578442</v>
      </c>
      <c r="E72" s="114"/>
      <c r="F72" s="35"/>
      <c r="G72" s="35"/>
      <c r="H72" s="35"/>
      <c r="I72" s="35"/>
      <c r="J72" s="35"/>
      <c r="K72" s="35"/>
      <c r="L72" s="35">
        <v>25</v>
      </c>
      <c r="M72" s="35"/>
      <c r="N72" s="35"/>
      <c r="O72" s="35"/>
      <c r="P72" s="35"/>
      <c r="Q72" s="107"/>
      <c r="R72" s="107"/>
      <c r="S72" s="45"/>
      <c r="T72" s="35">
        <v>140</v>
      </c>
      <c r="U72" s="35"/>
      <c r="V72" s="35">
        <v>350</v>
      </c>
      <c r="W72" s="35"/>
      <c r="X72" s="35"/>
      <c r="Y72" s="35"/>
      <c r="Z72" s="35"/>
      <c r="AA72" s="21"/>
      <c r="AD72" s="67"/>
      <c r="AE72" s="118">
        <f t="shared" si="34"/>
        <v>515</v>
      </c>
      <c r="AF72" s="2" t="e">
        <f t="shared" si="35"/>
        <v>#DIV/0!</v>
      </c>
    </row>
    <row r="73" spans="1:32" s="2" customFormat="1" ht="30" customHeight="1" x14ac:dyDescent="0.25">
      <c r="A73" s="18" t="s">
        <v>70</v>
      </c>
      <c r="B73" s="23">
        <v>869</v>
      </c>
      <c r="C73" s="23">
        <f t="shared" si="33"/>
        <v>823</v>
      </c>
      <c r="D73" s="15">
        <f t="shared" si="28"/>
        <v>0.94706559263521284</v>
      </c>
      <c r="E73" s="114">
        <v>5</v>
      </c>
      <c r="F73" s="35"/>
      <c r="G73" s="35"/>
      <c r="H73" s="23"/>
      <c r="I73" s="88">
        <v>157</v>
      </c>
      <c r="J73" s="88">
        <v>126</v>
      </c>
      <c r="K73" s="35"/>
      <c r="L73" s="35"/>
      <c r="M73" s="35"/>
      <c r="N73" s="35"/>
      <c r="O73" s="35"/>
      <c r="P73" s="35"/>
      <c r="Q73" s="107"/>
      <c r="R73" s="107">
        <v>190</v>
      </c>
      <c r="S73" s="35">
        <v>101</v>
      </c>
      <c r="T73" s="35">
        <v>24</v>
      </c>
      <c r="U73" s="35">
        <v>90</v>
      </c>
      <c r="V73" s="35"/>
      <c r="W73" s="35"/>
      <c r="X73" s="35"/>
      <c r="Y73" s="35">
        <v>135</v>
      </c>
      <c r="Z73" s="35"/>
      <c r="AA73" s="21"/>
      <c r="AD73" s="67"/>
      <c r="AE73" s="118">
        <f t="shared" si="34"/>
        <v>823</v>
      </c>
      <c r="AF73" s="2" t="e">
        <f t="shared" si="35"/>
        <v>#DIV/0!</v>
      </c>
    </row>
    <row r="74" spans="1:32" s="2" customFormat="1" ht="30" customHeight="1" x14ac:dyDescent="0.25">
      <c r="A74" s="18" t="s">
        <v>71</v>
      </c>
      <c r="B74" s="23">
        <v>347</v>
      </c>
      <c r="C74" s="23">
        <f t="shared" si="33"/>
        <v>360</v>
      </c>
      <c r="D74" s="15">
        <f t="shared" si="28"/>
        <v>1.0374639769452449</v>
      </c>
      <c r="E74" s="114">
        <v>2</v>
      </c>
      <c r="F74" s="35"/>
      <c r="G74" s="35"/>
      <c r="H74" s="35"/>
      <c r="I74" s="35">
        <v>253</v>
      </c>
      <c r="J74" s="35"/>
      <c r="K74" s="35"/>
      <c r="L74" s="35"/>
      <c r="M74" s="35"/>
      <c r="N74" s="35"/>
      <c r="O74" s="35"/>
      <c r="P74" s="35"/>
      <c r="Q74" s="107"/>
      <c r="R74" s="107"/>
      <c r="S74" s="35"/>
      <c r="T74" s="35"/>
      <c r="U74" s="35">
        <v>47</v>
      </c>
      <c r="V74" s="35"/>
      <c r="W74" s="35"/>
      <c r="X74" s="35"/>
      <c r="Y74" s="35">
        <v>60</v>
      </c>
      <c r="Z74" s="35"/>
      <c r="AA74" s="21"/>
      <c r="AD74" s="67"/>
      <c r="AE74" s="118">
        <f t="shared" si="34"/>
        <v>360</v>
      </c>
      <c r="AF74" s="2" t="e">
        <f t="shared" si="35"/>
        <v>#DIV/0!</v>
      </c>
    </row>
    <row r="75" spans="1:32" s="2" customFormat="1" ht="30" hidden="1" customHeight="1" x14ac:dyDescent="0.25">
      <c r="A75" s="18" t="s">
        <v>72</v>
      </c>
      <c r="B75" s="23"/>
      <c r="C75" s="23">
        <f t="shared" si="33"/>
        <v>2</v>
      </c>
      <c r="D75" s="15"/>
      <c r="E75" s="114">
        <v>1</v>
      </c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107"/>
      <c r="R75" s="107"/>
      <c r="S75" s="35"/>
      <c r="T75" s="35"/>
      <c r="U75" s="35"/>
      <c r="V75" s="35"/>
      <c r="W75" s="35"/>
      <c r="X75" s="35"/>
      <c r="Y75" s="35">
        <v>2</v>
      </c>
      <c r="Z75" s="35"/>
      <c r="AA75" s="21"/>
      <c r="AD75" s="67">
        <v>29.4</v>
      </c>
      <c r="AE75" s="67"/>
    </row>
    <row r="76" spans="1:32" s="2" customFormat="1" ht="30" customHeight="1" x14ac:dyDescent="0.25">
      <c r="A76" s="18" t="s">
        <v>73</v>
      </c>
      <c r="B76" s="23">
        <v>123</v>
      </c>
      <c r="C76" s="23">
        <f t="shared" si="33"/>
        <v>121.7</v>
      </c>
      <c r="D76" s="15">
        <f t="shared" ref="D76:D83" si="36">C76/B76</f>
        <v>0.98943089430894315</v>
      </c>
      <c r="E76" s="114">
        <v>5</v>
      </c>
      <c r="F76" s="35"/>
      <c r="G76" s="35"/>
      <c r="H76" s="35"/>
      <c r="I76" s="35">
        <v>20</v>
      </c>
      <c r="J76" s="35"/>
      <c r="K76" s="35"/>
      <c r="L76" s="35"/>
      <c r="M76" s="35"/>
      <c r="N76" s="35"/>
      <c r="O76" s="35"/>
      <c r="P76" s="35">
        <v>4</v>
      </c>
      <c r="Q76" s="107"/>
      <c r="R76" s="107"/>
      <c r="S76" s="35">
        <v>40</v>
      </c>
      <c r="T76" s="45">
        <v>15.7</v>
      </c>
      <c r="U76" s="35"/>
      <c r="V76" s="35"/>
      <c r="W76" s="35"/>
      <c r="X76" s="35">
        <v>42</v>
      </c>
      <c r="Y76" s="35"/>
      <c r="Z76" s="35"/>
      <c r="AA76" s="21"/>
      <c r="AD76" s="67">
        <v>122.9</v>
      </c>
      <c r="AE76" s="67"/>
    </row>
    <row r="77" spans="1:32" ht="30" hidden="1" customHeight="1" x14ac:dyDescent="0.25">
      <c r="A77" s="11" t="s">
        <v>74</v>
      </c>
      <c r="B77" s="23"/>
      <c r="C77" s="23">
        <f t="shared" si="33"/>
        <v>54</v>
      </c>
      <c r="D77" s="15" t="e">
        <f t="shared" si="36"/>
        <v>#DIV/0!</v>
      </c>
      <c r="E77" s="114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107"/>
      <c r="R77" s="107"/>
      <c r="S77" s="35"/>
      <c r="T77" s="35"/>
      <c r="U77" s="35"/>
      <c r="V77" s="35"/>
      <c r="W77" s="35"/>
      <c r="X77" s="35">
        <v>54</v>
      </c>
      <c r="Y77" s="35"/>
      <c r="Z77" s="35"/>
      <c r="AD77" s="60">
        <v>0</v>
      </c>
    </row>
    <row r="78" spans="1:32" ht="30" customHeight="1" x14ac:dyDescent="0.25">
      <c r="A78" s="31" t="s">
        <v>75</v>
      </c>
      <c r="B78" s="23">
        <v>123</v>
      </c>
      <c r="C78" s="23">
        <f>SUM(F78:Z78)</f>
        <v>107.78</v>
      </c>
      <c r="D78" s="15">
        <f t="shared" si="36"/>
        <v>0.87626016260162598</v>
      </c>
      <c r="E78" s="114">
        <v>4</v>
      </c>
      <c r="F78" s="35"/>
      <c r="G78" s="35"/>
      <c r="H78" s="35"/>
      <c r="I78" s="35">
        <v>20</v>
      </c>
      <c r="J78" s="35"/>
      <c r="K78" s="35"/>
      <c r="L78" s="35"/>
      <c r="M78" s="35"/>
      <c r="N78" s="35"/>
      <c r="O78" s="35"/>
      <c r="P78" s="35"/>
      <c r="Q78" s="107"/>
      <c r="R78" s="107"/>
      <c r="S78" s="35">
        <v>40</v>
      </c>
      <c r="T78" s="35">
        <v>14.78</v>
      </c>
      <c r="U78" s="35"/>
      <c r="V78" s="35"/>
      <c r="W78" s="35"/>
      <c r="X78" s="35">
        <v>33</v>
      </c>
      <c r="Y78" s="35"/>
      <c r="Z78" s="35"/>
      <c r="AD78" s="60">
        <v>122.9</v>
      </c>
    </row>
    <row r="79" spans="1:32" ht="30" hidden="1" customHeight="1" x14ac:dyDescent="0.25">
      <c r="A79" s="13" t="s">
        <v>52</v>
      </c>
      <c r="B79" s="32"/>
      <c r="C79" s="23">
        <f>SUM(F79:Z79)</f>
        <v>0</v>
      </c>
      <c r="D79" s="15" t="e">
        <f t="shared" si="36"/>
        <v>#DIV/0!</v>
      </c>
      <c r="E79" s="114">
        <v>4</v>
      </c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94"/>
      <c r="R79" s="34"/>
      <c r="S79" s="34"/>
      <c r="T79" s="34"/>
      <c r="U79" s="34"/>
      <c r="V79" s="34"/>
      <c r="W79" s="34"/>
      <c r="X79" s="34"/>
      <c r="Y79" s="34"/>
      <c r="Z79" s="34"/>
      <c r="AD79" s="60">
        <v>0</v>
      </c>
    </row>
    <row r="80" spans="1:32" ht="30" hidden="1" customHeight="1" x14ac:dyDescent="0.25">
      <c r="A80" s="13" t="s">
        <v>76</v>
      </c>
      <c r="B80" s="32"/>
      <c r="C80" s="23">
        <f>SUM(F80:Z80)</f>
        <v>0</v>
      </c>
      <c r="D80" s="15" t="e">
        <f t="shared" si="36"/>
        <v>#DIV/0!</v>
      </c>
      <c r="E80" s="114">
        <v>4</v>
      </c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D80" s="60">
        <v>0</v>
      </c>
    </row>
    <row r="81" spans="1:31" ht="30" hidden="1" customHeight="1" x14ac:dyDescent="0.25">
      <c r="A81" s="13"/>
      <c r="B81" s="32"/>
      <c r="C81" s="88"/>
      <c r="D81" s="15" t="e">
        <f t="shared" si="36"/>
        <v>#DIV/0!</v>
      </c>
      <c r="E81" s="114">
        <v>4</v>
      </c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</row>
    <row r="82" spans="1:31" s="4" customFormat="1" ht="30" hidden="1" customHeight="1" x14ac:dyDescent="0.25">
      <c r="A82" s="70" t="s">
        <v>77</v>
      </c>
      <c r="B82" s="37"/>
      <c r="C82" s="37">
        <f>SUM(F82:Z82)</f>
        <v>0</v>
      </c>
      <c r="D82" s="15" t="e">
        <f t="shared" si="36"/>
        <v>#DIV/0!</v>
      </c>
      <c r="E82" s="114">
        <v>4</v>
      </c>
      <c r="F82" s="108"/>
      <c r="G82" s="108"/>
      <c r="H82" s="108"/>
      <c r="I82" s="108"/>
      <c r="J82" s="108"/>
      <c r="K82" s="108"/>
      <c r="L82" s="108"/>
      <c r="M82" s="108"/>
      <c r="N82" s="108"/>
      <c r="O82" s="108"/>
      <c r="P82" s="108"/>
      <c r="Q82" s="108"/>
      <c r="R82" s="108"/>
      <c r="S82" s="108"/>
      <c r="T82" s="108"/>
      <c r="U82" s="108"/>
      <c r="V82" s="108"/>
      <c r="W82" s="108"/>
      <c r="X82" s="108"/>
      <c r="Y82" s="108"/>
      <c r="Z82" s="108"/>
      <c r="AD82" s="108">
        <v>0</v>
      </c>
      <c r="AE82" s="108"/>
    </row>
    <row r="83" spans="1:31" ht="30" hidden="1" customHeight="1" x14ac:dyDescent="0.25">
      <c r="A83" s="13"/>
      <c r="B83" s="32"/>
      <c r="C83" s="88"/>
      <c r="D83" s="15" t="e">
        <f t="shared" si="36"/>
        <v>#DIV/0!</v>
      </c>
      <c r="E83" s="114">
        <v>4</v>
      </c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</row>
    <row r="84" spans="1:31" ht="7.9" hidden="1" customHeight="1" x14ac:dyDescent="0.25">
      <c r="A84" s="13"/>
      <c r="B84" s="32"/>
      <c r="C84" s="19"/>
      <c r="D84" s="15"/>
      <c r="E84" s="114">
        <v>4</v>
      </c>
      <c r="F84" s="101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</row>
    <row r="85" spans="1:31" s="39" customFormat="1" ht="26.25" hidden="1" customHeight="1" x14ac:dyDescent="0.25">
      <c r="A85" s="13" t="s">
        <v>78</v>
      </c>
      <c r="B85" s="38"/>
      <c r="C85" s="38">
        <f>SUM(F85:Z85)</f>
        <v>7324.4</v>
      </c>
      <c r="D85" s="15"/>
      <c r="E85" s="114">
        <v>20</v>
      </c>
      <c r="F85" s="109">
        <f t="shared" ref="F85:Z85" si="37">(F42-F86)</f>
        <v>1000</v>
      </c>
      <c r="G85" s="109">
        <f t="shared" si="37"/>
        <v>198</v>
      </c>
      <c r="H85" s="109">
        <f t="shared" si="37"/>
        <v>20</v>
      </c>
      <c r="I85" s="109">
        <f t="shared" si="37"/>
        <v>644</v>
      </c>
      <c r="J85" s="109">
        <f t="shared" si="37"/>
        <v>1202</v>
      </c>
      <c r="K85" s="109">
        <f t="shared" si="37"/>
        <v>0</v>
      </c>
      <c r="L85" s="109">
        <f t="shared" si="37"/>
        <v>282</v>
      </c>
      <c r="M85" s="109">
        <f t="shared" si="37"/>
        <v>204</v>
      </c>
      <c r="N85" s="109">
        <f t="shared" si="37"/>
        <v>884</v>
      </c>
      <c r="O85" s="109">
        <f t="shared" si="37"/>
        <v>190.5</v>
      </c>
      <c r="P85" s="109">
        <f t="shared" si="37"/>
        <v>221</v>
      </c>
      <c r="Q85" s="109">
        <f t="shared" si="37"/>
        <v>100</v>
      </c>
      <c r="R85" s="109">
        <f t="shared" si="37"/>
        <v>480</v>
      </c>
      <c r="S85" s="109">
        <f t="shared" si="37"/>
        <v>411</v>
      </c>
      <c r="T85" s="109">
        <f t="shared" si="37"/>
        <v>361</v>
      </c>
      <c r="U85" s="109">
        <f t="shared" si="37"/>
        <v>435.89999999999964</v>
      </c>
      <c r="V85" s="109">
        <f t="shared" si="37"/>
        <v>0</v>
      </c>
      <c r="W85" s="109">
        <f t="shared" si="37"/>
        <v>90</v>
      </c>
      <c r="X85" s="109">
        <f t="shared" si="37"/>
        <v>113</v>
      </c>
      <c r="Y85" s="109">
        <f t="shared" si="37"/>
        <v>238</v>
      </c>
      <c r="Z85" s="109">
        <f t="shared" si="37"/>
        <v>250</v>
      </c>
      <c r="AD85" s="121"/>
      <c r="AE85" s="121"/>
    </row>
    <row r="86" spans="1:31" ht="30" hidden="1" customHeight="1" x14ac:dyDescent="0.25">
      <c r="A86" s="13" t="s">
        <v>79</v>
      </c>
      <c r="B86" s="23"/>
      <c r="C86" s="23">
        <f>SUM(F86:Z86)</f>
        <v>169128</v>
      </c>
      <c r="D86" s="15"/>
      <c r="E86" s="114">
        <v>21</v>
      </c>
      <c r="F86" s="30">
        <v>11027</v>
      </c>
      <c r="G86" s="30">
        <v>6233</v>
      </c>
      <c r="H86" s="30">
        <v>14245</v>
      </c>
      <c r="I86" s="30">
        <v>8716</v>
      </c>
      <c r="J86" s="30">
        <v>4013</v>
      </c>
      <c r="K86" s="30">
        <v>12620</v>
      </c>
      <c r="L86" s="30">
        <v>5777</v>
      </c>
      <c r="M86" s="30">
        <v>9430</v>
      </c>
      <c r="N86" s="30">
        <v>6199</v>
      </c>
      <c r="O86" s="30">
        <v>2776</v>
      </c>
      <c r="P86" s="30">
        <v>3447</v>
      </c>
      <c r="Q86" s="30">
        <v>6667</v>
      </c>
      <c r="R86" s="30">
        <v>10144</v>
      </c>
      <c r="S86" s="30">
        <v>9727</v>
      </c>
      <c r="T86" s="30">
        <v>10122</v>
      </c>
      <c r="U86" s="30">
        <v>6231</v>
      </c>
      <c r="V86" s="30">
        <v>7418</v>
      </c>
      <c r="W86" s="30">
        <v>3275</v>
      </c>
      <c r="X86" s="30">
        <v>5205</v>
      </c>
      <c r="Y86" s="30">
        <v>17366</v>
      </c>
      <c r="Z86" s="30">
        <v>8490</v>
      </c>
      <c r="AA86" s="20"/>
    </row>
    <row r="87" spans="1:31" ht="30" hidden="1" customHeight="1" x14ac:dyDescent="0.25">
      <c r="A87" s="13"/>
      <c r="B87" s="32"/>
      <c r="C87" s="23"/>
      <c r="D87" s="15" t="e">
        <f>C87/B87</f>
        <v>#DIV/0!</v>
      </c>
      <c r="E87" s="15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1:31" s="39" customFormat="1" ht="30" hidden="1" customHeight="1" x14ac:dyDescent="0.25">
      <c r="A88" s="13" t="s">
        <v>80</v>
      </c>
      <c r="B88" s="38"/>
      <c r="C88" s="38"/>
      <c r="D88" s="15"/>
      <c r="E88" s="15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D88" s="121"/>
      <c r="AE88" s="121"/>
    </row>
    <row r="89" spans="1:31" ht="30" hidden="1" customHeight="1" x14ac:dyDescent="0.25">
      <c r="A89" s="13" t="s">
        <v>81</v>
      </c>
      <c r="B89" s="33"/>
      <c r="C89" s="27">
        <f>SUM(F89:Z89)</f>
        <v>0</v>
      </c>
      <c r="D89" s="15" t="e">
        <f>C89/B89</f>
        <v>#DIV/0!</v>
      </c>
      <c r="E89" s="112"/>
      <c r="F89" s="33"/>
      <c r="G89" s="33"/>
      <c r="H89" s="33"/>
      <c r="I89" s="33"/>
      <c r="J89" s="33"/>
      <c r="K89" s="33"/>
      <c r="L89" s="33"/>
      <c r="M89" s="33"/>
      <c r="N89" s="33"/>
      <c r="O89" s="110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</row>
    <row r="90" spans="1:31" ht="30" hidden="1" customHeight="1" x14ac:dyDescent="0.25">
      <c r="A90" s="40" t="s">
        <v>82</v>
      </c>
      <c r="B90" s="41"/>
      <c r="C90" s="41"/>
      <c r="D90" s="15" t="e">
        <f>C90/B90</f>
        <v>#DIV/0!</v>
      </c>
      <c r="E90" s="113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</row>
    <row r="91" spans="1:31" ht="30" hidden="1" customHeight="1" x14ac:dyDescent="0.25">
      <c r="A91" s="13" t="s">
        <v>83</v>
      </c>
      <c r="B91" s="38"/>
      <c r="C91" s="38">
        <f>C42+C55+C59+C63+C64</f>
        <v>240705.09</v>
      </c>
      <c r="D91" s="15"/>
      <c r="E91" s="113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</row>
    <row r="92" spans="1:31" ht="30" hidden="1" customHeight="1" x14ac:dyDescent="0.25">
      <c r="A92" s="13" t="s">
        <v>84</v>
      </c>
      <c r="B92" s="29"/>
      <c r="C92" s="29" t="e">
        <f>C91/C90</f>
        <v>#DIV/0!</v>
      </c>
      <c r="D92" s="15" t="e">
        <f>C92/B92</f>
        <v>#DIV/0!</v>
      </c>
      <c r="E92" s="113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</row>
    <row r="93" spans="1:31" ht="30" hidden="1" customHeight="1" x14ac:dyDescent="0.25">
      <c r="A93" s="40" t="s">
        <v>166</v>
      </c>
      <c r="B93" s="74"/>
      <c r="C93" s="74"/>
      <c r="D93" s="43"/>
      <c r="E93" s="43"/>
      <c r="F93" s="74"/>
      <c r="G93" s="74"/>
      <c r="H93" s="74"/>
      <c r="I93" s="74"/>
      <c r="J93" s="74"/>
      <c r="K93" s="74"/>
      <c r="L93" s="74"/>
      <c r="M93" s="74"/>
      <c r="N93" s="74"/>
      <c r="O93" s="74"/>
      <c r="P93" s="74"/>
      <c r="Q93" s="74"/>
      <c r="R93" s="74"/>
      <c r="S93" s="74"/>
      <c r="T93" s="74"/>
      <c r="U93" s="74"/>
      <c r="V93" s="74"/>
      <c r="W93" s="74"/>
      <c r="X93" s="74"/>
      <c r="Y93" s="74"/>
      <c r="Z93" s="74"/>
    </row>
    <row r="94" spans="1:31" s="12" customFormat="1" ht="30" hidden="1" customHeight="1" outlineLevel="1" x14ac:dyDescent="0.2">
      <c r="A94" s="44" t="s">
        <v>85</v>
      </c>
      <c r="B94" s="23"/>
      <c r="C94" s="27">
        <f>SUM(F94:Z94)</f>
        <v>299643</v>
      </c>
      <c r="D94" s="15"/>
      <c r="E94" s="15"/>
      <c r="F94" s="10">
        <v>15618</v>
      </c>
      <c r="G94" s="10">
        <v>9881</v>
      </c>
      <c r="H94" s="10">
        <v>17703</v>
      </c>
      <c r="I94" s="10">
        <v>18359</v>
      </c>
      <c r="J94" s="10">
        <v>9522</v>
      </c>
      <c r="K94" s="10">
        <v>22534</v>
      </c>
      <c r="L94" s="10">
        <v>13480</v>
      </c>
      <c r="M94" s="10">
        <v>13503</v>
      </c>
      <c r="N94" s="10">
        <v>15301</v>
      </c>
      <c r="O94" s="10">
        <v>5835</v>
      </c>
      <c r="P94" s="10">
        <v>8476</v>
      </c>
      <c r="Q94" s="10">
        <v>15145</v>
      </c>
      <c r="R94" s="10">
        <v>17387</v>
      </c>
      <c r="S94" s="10">
        <v>16968</v>
      </c>
      <c r="T94" s="10">
        <v>18608</v>
      </c>
      <c r="U94" s="10">
        <v>13471</v>
      </c>
      <c r="V94" s="10">
        <v>10438</v>
      </c>
      <c r="W94" s="10">
        <v>5721</v>
      </c>
      <c r="X94" s="10">
        <v>15263</v>
      </c>
      <c r="Y94" s="10">
        <v>23648</v>
      </c>
      <c r="Z94" s="10">
        <v>12782</v>
      </c>
      <c r="AD94" s="119"/>
      <c r="AE94" s="119"/>
    </row>
    <row r="95" spans="1:31" s="12" customFormat="1" ht="30" hidden="1" customHeight="1" outlineLevel="1" x14ac:dyDescent="0.2">
      <c r="A95" s="44" t="s">
        <v>90</v>
      </c>
      <c r="B95" s="88"/>
      <c r="C95" s="26"/>
      <c r="D95" s="15"/>
      <c r="E95" s="15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D95" s="119"/>
      <c r="AE95" s="119"/>
    </row>
    <row r="96" spans="1:31" s="12" customFormat="1" ht="30" hidden="1" customHeight="1" outlineLevel="1" x14ac:dyDescent="0.2">
      <c r="A96" s="44" t="s">
        <v>148</v>
      </c>
      <c r="B96" s="88"/>
      <c r="C96" s="26"/>
      <c r="D96" s="15"/>
      <c r="E96" s="15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D96" s="119"/>
      <c r="AE96" s="119"/>
    </row>
    <row r="97" spans="1:31" s="12" customFormat="1" ht="30" hidden="1" customHeight="1" outlineLevel="1" x14ac:dyDescent="0.2">
      <c r="A97" s="44" t="s">
        <v>149</v>
      </c>
      <c r="B97" s="88"/>
      <c r="C97" s="26"/>
      <c r="D97" s="15"/>
      <c r="E97" s="15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D97" s="119"/>
      <c r="AE97" s="119"/>
    </row>
    <row r="98" spans="1:31" s="46" customFormat="1" ht="34.9" hidden="1" customHeight="1" outlineLevel="1" x14ac:dyDescent="0.2">
      <c r="A98" s="13" t="s">
        <v>86</v>
      </c>
      <c r="B98" s="88"/>
      <c r="C98" s="26">
        <f>SUM(F98:Z98)</f>
        <v>784</v>
      </c>
      <c r="D98" s="15"/>
      <c r="E98" s="15"/>
      <c r="F98" s="10"/>
      <c r="G98" s="10">
        <v>91</v>
      </c>
      <c r="H98" s="10"/>
      <c r="I98" s="10"/>
      <c r="J98" s="10"/>
      <c r="K98" s="10"/>
      <c r="L98" s="10"/>
      <c r="M98" s="10"/>
      <c r="N98" s="10"/>
      <c r="O98" s="10"/>
      <c r="P98" s="10">
        <v>77</v>
      </c>
      <c r="Q98" s="10"/>
      <c r="R98" s="10">
        <v>154</v>
      </c>
      <c r="S98" s="10"/>
      <c r="T98" s="10"/>
      <c r="U98" s="10"/>
      <c r="V98" s="10"/>
      <c r="W98" s="10">
        <v>402</v>
      </c>
      <c r="X98" s="10">
        <v>60</v>
      </c>
      <c r="Y98" s="10"/>
      <c r="Z98" s="10"/>
      <c r="AD98" s="122"/>
      <c r="AE98" s="122"/>
    </row>
    <row r="99" spans="1:31" s="46" customFormat="1" ht="33" hidden="1" customHeight="1" outlineLevel="1" x14ac:dyDescent="0.2">
      <c r="A99" s="13" t="s">
        <v>87</v>
      </c>
      <c r="B99" s="88"/>
      <c r="C99" s="26">
        <f>SUM(F99:Z99)</f>
        <v>1748</v>
      </c>
      <c r="D99" s="15"/>
      <c r="E99" s="15"/>
      <c r="F99" s="10"/>
      <c r="G99" s="10"/>
      <c r="H99" s="10"/>
      <c r="I99" s="10"/>
      <c r="J99" s="10"/>
      <c r="K99" s="10"/>
      <c r="L99" s="10"/>
      <c r="M99" s="10"/>
      <c r="N99" s="10">
        <v>52</v>
      </c>
      <c r="O99" s="10"/>
      <c r="P99" s="10">
        <v>70</v>
      </c>
      <c r="Q99" s="10">
        <v>200</v>
      </c>
      <c r="R99" s="10">
        <v>809</v>
      </c>
      <c r="S99" s="10"/>
      <c r="T99" s="10">
        <v>240</v>
      </c>
      <c r="U99" s="10"/>
      <c r="V99" s="10">
        <v>20</v>
      </c>
      <c r="W99" s="10">
        <v>6</v>
      </c>
      <c r="X99" s="10"/>
      <c r="Y99" s="10">
        <v>351</v>
      </c>
      <c r="Z99" s="10"/>
      <c r="AD99" s="122"/>
      <c r="AE99" s="122"/>
    </row>
    <row r="100" spans="1:31" s="12" customFormat="1" ht="34.15" hidden="1" customHeight="1" outlineLevel="1" x14ac:dyDescent="0.2">
      <c r="A100" s="11" t="s">
        <v>88</v>
      </c>
      <c r="B100" s="27">
        <v>303227</v>
      </c>
      <c r="C100" s="27">
        <f>SUM(F100:Z100)</f>
        <v>301407</v>
      </c>
      <c r="D100" s="15">
        <f>C100/B100</f>
        <v>0.99399789596572863</v>
      </c>
      <c r="E100" s="15"/>
      <c r="F100" s="10">
        <v>15618</v>
      </c>
      <c r="G100" s="10">
        <v>9881</v>
      </c>
      <c r="H100" s="10">
        <v>17818</v>
      </c>
      <c r="I100" s="10">
        <v>19159</v>
      </c>
      <c r="J100" s="10">
        <v>9522</v>
      </c>
      <c r="K100" s="10">
        <v>22534</v>
      </c>
      <c r="L100" s="10">
        <v>13480</v>
      </c>
      <c r="M100" s="10">
        <v>13503</v>
      </c>
      <c r="N100" s="10">
        <v>15301</v>
      </c>
      <c r="O100" s="10">
        <v>5835</v>
      </c>
      <c r="P100" s="10">
        <v>8667</v>
      </c>
      <c r="Q100" s="10">
        <v>15145</v>
      </c>
      <c r="R100" s="10">
        <v>17433</v>
      </c>
      <c r="S100" s="10">
        <v>16968</v>
      </c>
      <c r="T100" s="10">
        <v>18751</v>
      </c>
      <c r="U100" s="10">
        <v>13696</v>
      </c>
      <c r="V100" s="10">
        <v>10438</v>
      </c>
      <c r="W100" s="10">
        <v>5721</v>
      </c>
      <c r="X100" s="10">
        <v>15507</v>
      </c>
      <c r="Y100" s="10">
        <v>23648</v>
      </c>
      <c r="Z100" s="10">
        <v>12782</v>
      </c>
      <c r="AD100" s="119"/>
      <c r="AE100" s="119"/>
    </row>
    <row r="101" spans="1:31" s="12" customFormat="1" ht="30" hidden="1" customHeight="1" x14ac:dyDescent="0.2">
      <c r="A101" s="31" t="s">
        <v>89</v>
      </c>
      <c r="B101" s="23">
        <v>297991</v>
      </c>
      <c r="C101" s="27">
        <f>SUM(F101:Z101)</f>
        <v>298518</v>
      </c>
      <c r="D101" s="15">
        <f>C101/B101</f>
        <v>1.0017685097872084</v>
      </c>
      <c r="E101" s="15"/>
      <c r="F101" s="88">
        <v>15618</v>
      </c>
      <c r="G101" s="88">
        <v>9790</v>
      </c>
      <c r="H101" s="88">
        <v>17818</v>
      </c>
      <c r="I101" s="88">
        <v>18910</v>
      </c>
      <c r="J101" s="88">
        <v>9522</v>
      </c>
      <c r="K101" s="88">
        <v>22534</v>
      </c>
      <c r="L101" s="88">
        <v>13480</v>
      </c>
      <c r="M101" s="88">
        <v>13477</v>
      </c>
      <c r="N101" s="88">
        <v>15249</v>
      </c>
      <c r="O101" s="88">
        <v>5835</v>
      </c>
      <c r="P101" s="88">
        <v>8418</v>
      </c>
      <c r="Q101" s="88">
        <v>14945</v>
      </c>
      <c r="R101" s="88">
        <v>16470</v>
      </c>
      <c r="S101" s="88">
        <v>17176</v>
      </c>
      <c r="T101" s="88">
        <v>18451</v>
      </c>
      <c r="U101" s="88">
        <v>13606</v>
      </c>
      <c r="V101" s="88">
        <v>10380</v>
      </c>
      <c r="W101" s="88">
        <v>5313</v>
      </c>
      <c r="X101" s="88">
        <v>15447</v>
      </c>
      <c r="Y101" s="88">
        <v>23297</v>
      </c>
      <c r="Z101" s="88">
        <v>12782</v>
      </c>
      <c r="AA101" s="69"/>
      <c r="AD101" s="119"/>
      <c r="AE101" s="119"/>
    </row>
    <row r="102" spans="1:31" s="12" customFormat="1" ht="30" hidden="1" customHeight="1" x14ac:dyDescent="0.2">
      <c r="A102" s="11" t="s">
        <v>202</v>
      </c>
      <c r="B102" s="23"/>
      <c r="C102" s="27">
        <f>SUM(F102:Z102)</f>
        <v>298834</v>
      </c>
      <c r="D102" s="15"/>
      <c r="E102" s="15"/>
      <c r="F102" s="88">
        <f>F100-F99</f>
        <v>15618</v>
      </c>
      <c r="G102" s="88">
        <f>G100-G99-G98</f>
        <v>9790</v>
      </c>
      <c r="H102" s="88">
        <f t="shared" ref="H102:V102" si="38">H100-H99</f>
        <v>17818</v>
      </c>
      <c r="I102" s="88">
        <v>18910</v>
      </c>
      <c r="J102" s="88">
        <f t="shared" si="38"/>
        <v>9522</v>
      </c>
      <c r="K102" s="88">
        <f t="shared" si="38"/>
        <v>22534</v>
      </c>
      <c r="L102" s="88">
        <f t="shared" si="38"/>
        <v>13480</v>
      </c>
      <c r="M102" s="88">
        <f t="shared" si="38"/>
        <v>13503</v>
      </c>
      <c r="N102" s="88">
        <f>N100-N99</f>
        <v>15249</v>
      </c>
      <c r="O102" s="88">
        <f t="shared" si="38"/>
        <v>5835</v>
      </c>
      <c r="P102" s="88">
        <f>P100-P99-P98</f>
        <v>8520</v>
      </c>
      <c r="Q102" s="88">
        <f t="shared" si="38"/>
        <v>14945</v>
      </c>
      <c r="R102" s="88">
        <f>R100-R98-R99</f>
        <v>16470</v>
      </c>
      <c r="S102" s="88">
        <v>17176</v>
      </c>
      <c r="T102" s="88">
        <f t="shared" si="38"/>
        <v>18511</v>
      </c>
      <c r="U102" s="88">
        <f>U100-U99</f>
        <v>13696</v>
      </c>
      <c r="V102" s="88">
        <f t="shared" si="38"/>
        <v>10418</v>
      </c>
      <c r="W102" s="88">
        <f>W100-W99-W98</f>
        <v>5313</v>
      </c>
      <c r="X102" s="88">
        <f>X100-X99-X98</f>
        <v>15447</v>
      </c>
      <c r="Y102" s="88">
        <f>Y100-Y99</f>
        <v>23297</v>
      </c>
      <c r="Z102" s="88">
        <f>Z100-Z99</f>
        <v>12782</v>
      </c>
      <c r="AD102" s="119"/>
      <c r="AE102" s="119"/>
    </row>
    <row r="103" spans="1:31" s="12" customFormat="1" ht="30" hidden="1" customHeight="1" x14ac:dyDescent="0.2">
      <c r="A103" s="13" t="s">
        <v>172</v>
      </c>
      <c r="B103" s="29">
        <f>B101/B100</f>
        <v>0.98273240839371168</v>
      </c>
      <c r="C103" s="29">
        <f>C101/C94</f>
        <v>0.99624553218329814</v>
      </c>
      <c r="D103" s="15">
        <f>C103/B103</f>
        <v>1.0137505628939967</v>
      </c>
      <c r="E103" s="15"/>
      <c r="F103" s="29">
        <f>F101/F102</f>
        <v>1</v>
      </c>
      <c r="G103" s="29">
        <f t="shared" ref="G103:Z103" si="39">G101/G102</f>
        <v>1</v>
      </c>
      <c r="H103" s="29">
        <f t="shared" si="39"/>
        <v>1</v>
      </c>
      <c r="I103" s="29">
        <f t="shared" si="39"/>
        <v>1</v>
      </c>
      <c r="J103" s="29">
        <f t="shared" si="39"/>
        <v>1</v>
      </c>
      <c r="K103" s="29">
        <f t="shared" si="39"/>
        <v>1</v>
      </c>
      <c r="L103" s="29">
        <f t="shared" si="39"/>
        <v>1</v>
      </c>
      <c r="M103" s="29">
        <f t="shared" si="39"/>
        <v>0.99807450196252689</v>
      </c>
      <c r="N103" s="29">
        <f>N101/N102</f>
        <v>1</v>
      </c>
      <c r="O103" s="29">
        <f t="shared" si="39"/>
        <v>1</v>
      </c>
      <c r="P103" s="29">
        <f t="shared" si="39"/>
        <v>0.98802816901408452</v>
      </c>
      <c r="Q103" s="29">
        <f t="shared" si="39"/>
        <v>1</v>
      </c>
      <c r="R103" s="29">
        <f t="shared" si="39"/>
        <v>1</v>
      </c>
      <c r="S103" s="29">
        <f t="shared" si="39"/>
        <v>1</v>
      </c>
      <c r="T103" s="29">
        <f t="shared" si="39"/>
        <v>0.99675868402571444</v>
      </c>
      <c r="U103" s="29">
        <f t="shared" si="39"/>
        <v>0.99342873831775702</v>
      </c>
      <c r="V103" s="29">
        <f t="shared" si="39"/>
        <v>0.99635246688423884</v>
      </c>
      <c r="W103" s="29">
        <f t="shared" si="39"/>
        <v>1</v>
      </c>
      <c r="X103" s="29">
        <f t="shared" si="39"/>
        <v>1</v>
      </c>
      <c r="Y103" s="29">
        <f>Y101/Y102</f>
        <v>1</v>
      </c>
      <c r="Z103" s="29">
        <f t="shared" si="39"/>
        <v>1</v>
      </c>
      <c r="AD103" s="119"/>
      <c r="AE103" s="119"/>
    </row>
    <row r="104" spans="1:31" s="12" customFormat="1" ht="31.9" hidden="1" customHeight="1" x14ac:dyDescent="0.2">
      <c r="A104" s="13" t="s">
        <v>94</v>
      </c>
      <c r="B104" s="26">
        <f>B100-B101</f>
        <v>5236</v>
      </c>
      <c r="C104" s="26">
        <f>C102-C101</f>
        <v>316</v>
      </c>
      <c r="D104" s="15">
        <f>C104/B104</f>
        <v>6.0351413292589765E-2</v>
      </c>
      <c r="E104" s="15"/>
      <c r="F104" s="88">
        <f>F102-F101</f>
        <v>0</v>
      </c>
      <c r="G104" s="88">
        <f t="shared" ref="G104:M104" si="40">G102-G101</f>
        <v>0</v>
      </c>
      <c r="H104" s="88">
        <f t="shared" si="40"/>
        <v>0</v>
      </c>
      <c r="I104" s="88">
        <f>I102-I101</f>
        <v>0</v>
      </c>
      <c r="J104" s="88">
        <f>J102-J101</f>
        <v>0</v>
      </c>
      <c r="K104" s="88">
        <f t="shared" si="40"/>
        <v>0</v>
      </c>
      <c r="L104" s="88">
        <f t="shared" si="40"/>
        <v>0</v>
      </c>
      <c r="M104" s="88">
        <f t="shared" si="40"/>
        <v>26</v>
      </c>
      <c r="N104" s="88">
        <f>N102-N101</f>
        <v>0</v>
      </c>
      <c r="O104" s="88">
        <f>O102-O101</f>
        <v>0</v>
      </c>
      <c r="P104" s="88">
        <f t="shared" ref="P104:Z104" si="41">P102-P101</f>
        <v>102</v>
      </c>
      <c r="Q104" s="88">
        <f t="shared" si="41"/>
        <v>0</v>
      </c>
      <c r="R104" s="88">
        <f>R102-R101</f>
        <v>0</v>
      </c>
      <c r="S104" s="88">
        <f t="shared" si="41"/>
        <v>0</v>
      </c>
      <c r="T104" s="88">
        <f t="shared" si="41"/>
        <v>60</v>
      </c>
      <c r="U104" s="88">
        <f t="shared" si="41"/>
        <v>90</v>
      </c>
      <c r="V104" s="88">
        <f t="shared" si="41"/>
        <v>38</v>
      </c>
      <c r="W104" s="88">
        <f t="shared" si="41"/>
        <v>0</v>
      </c>
      <c r="X104" s="88">
        <f>X102-X101</f>
        <v>0</v>
      </c>
      <c r="Y104" s="88">
        <f t="shared" si="41"/>
        <v>0</v>
      </c>
      <c r="Z104" s="88">
        <f t="shared" si="41"/>
        <v>0</v>
      </c>
      <c r="AA104" s="69"/>
      <c r="AD104" s="119"/>
      <c r="AE104" s="119"/>
    </row>
    <row r="105" spans="1:31" s="12" customFormat="1" ht="30" hidden="1" customHeight="1" x14ac:dyDescent="0.2">
      <c r="A105" s="11" t="s">
        <v>90</v>
      </c>
      <c r="B105" s="88">
        <v>167595</v>
      </c>
      <c r="C105" s="26">
        <f t="shared" ref="C105:C109" si="42">SUM(F105:Z105)</f>
        <v>164332.5</v>
      </c>
      <c r="D105" s="15">
        <f>C105/B105</f>
        <v>0.98053342880157524</v>
      </c>
      <c r="E105" s="15"/>
      <c r="F105" s="10">
        <v>13142</v>
      </c>
      <c r="G105" s="10">
        <v>5958</v>
      </c>
      <c r="H105" s="10">
        <v>5025</v>
      </c>
      <c r="I105" s="10">
        <v>9693</v>
      </c>
      <c r="J105" s="10">
        <v>5146</v>
      </c>
      <c r="K105" s="10">
        <v>12931</v>
      </c>
      <c r="L105" s="10">
        <v>7041.5</v>
      </c>
      <c r="M105" s="10">
        <v>6444</v>
      </c>
      <c r="N105" s="10">
        <v>9358</v>
      </c>
      <c r="O105" s="10">
        <v>2749</v>
      </c>
      <c r="P105" s="10">
        <v>4897</v>
      </c>
      <c r="Q105" s="10">
        <v>7931</v>
      </c>
      <c r="R105" s="10">
        <v>11035</v>
      </c>
      <c r="S105" s="10">
        <v>10330</v>
      </c>
      <c r="T105" s="10">
        <v>10687</v>
      </c>
      <c r="U105" s="10">
        <v>7138</v>
      </c>
      <c r="V105" s="10">
        <v>6304</v>
      </c>
      <c r="W105" s="10">
        <v>3371</v>
      </c>
      <c r="X105" s="10">
        <v>7963</v>
      </c>
      <c r="Y105" s="10">
        <v>11373</v>
      </c>
      <c r="Z105" s="10">
        <v>5816</v>
      </c>
      <c r="AD105" s="119"/>
      <c r="AE105" s="119"/>
    </row>
    <row r="106" spans="1:31" s="12" customFormat="1" ht="30" hidden="1" customHeight="1" x14ac:dyDescent="0.2">
      <c r="A106" s="11" t="s">
        <v>91</v>
      </c>
      <c r="B106" s="88">
        <v>9935</v>
      </c>
      <c r="C106" s="26">
        <f t="shared" si="42"/>
        <v>10569</v>
      </c>
      <c r="D106" s="15">
        <f>C106/B106</f>
        <v>1.0638147961751383</v>
      </c>
      <c r="E106" s="15"/>
      <c r="F106" s="10">
        <v>240</v>
      </c>
      <c r="G106" s="10">
        <v>488</v>
      </c>
      <c r="H106" s="10">
        <v>83</v>
      </c>
      <c r="I106" s="10">
        <v>493</v>
      </c>
      <c r="J106" s="10">
        <v>266</v>
      </c>
      <c r="K106" s="10">
        <v>1340</v>
      </c>
      <c r="L106" s="10">
        <v>1056</v>
      </c>
      <c r="M106" s="10">
        <v>683</v>
      </c>
      <c r="N106" s="10">
        <v>20</v>
      </c>
      <c r="O106" s="10">
        <v>86</v>
      </c>
      <c r="P106" s="10">
        <v>1025</v>
      </c>
      <c r="Q106" s="10">
        <v>258</v>
      </c>
      <c r="R106" s="10">
        <v>90</v>
      </c>
      <c r="S106" s="10">
        <v>370</v>
      </c>
      <c r="T106" s="10">
        <v>501</v>
      </c>
      <c r="U106" s="10">
        <v>60</v>
      </c>
      <c r="V106" s="10"/>
      <c r="W106" s="10">
        <v>300</v>
      </c>
      <c r="X106" s="10">
        <v>970</v>
      </c>
      <c r="Y106" s="10">
        <v>1297</v>
      </c>
      <c r="Z106" s="10">
        <v>943</v>
      </c>
      <c r="AD106" s="119"/>
      <c r="AE106" s="119"/>
    </row>
    <row r="107" spans="1:31" s="12" customFormat="1" ht="30" hidden="1" customHeight="1" x14ac:dyDescent="0.2">
      <c r="A107" s="11" t="s">
        <v>92</v>
      </c>
      <c r="B107" s="88">
        <v>94835</v>
      </c>
      <c r="C107" s="26">
        <f t="shared" si="42"/>
        <v>91762.3</v>
      </c>
      <c r="D107" s="15">
        <f>C107/B107</f>
        <v>0.96759951494701324</v>
      </c>
      <c r="E107" s="15"/>
      <c r="F107" s="10">
        <v>825</v>
      </c>
      <c r="G107" s="10">
        <v>2890</v>
      </c>
      <c r="H107" s="10">
        <v>5172</v>
      </c>
      <c r="I107" s="10">
        <v>7240</v>
      </c>
      <c r="J107" s="10">
        <v>2585</v>
      </c>
      <c r="K107" s="10">
        <v>6984</v>
      </c>
      <c r="L107" s="10">
        <v>3294.5</v>
      </c>
      <c r="M107" s="10">
        <v>4715</v>
      </c>
      <c r="N107" s="10">
        <v>4431</v>
      </c>
      <c r="O107" s="10">
        <v>2326.8000000000002</v>
      </c>
      <c r="P107" s="10">
        <v>1639</v>
      </c>
      <c r="Q107" s="10">
        <v>5311</v>
      </c>
      <c r="R107" s="10">
        <v>3442</v>
      </c>
      <c r="S107" s="10">
        <v>6152</v>
      </c>
      <c r="T107" s="10">
        <v>6172</v>
      </c>
      <c r="U107" s="10">
        <v>5224</v>
      </c>
      <c r="V107" s="10">
        <v>3199</v>
      </c>
      <c r="W107" s="10">
        <v>1766</v>
      </c>
      <c r="X107" s="10">
        <v>4385</v>
      </c>
      <c r="Y107" s="10">
        <v>8509</v>
      </c>
      <c r="Z107" s="10">
        <v>5500</v>
      </c>
      <c r="AD107" s="119"/>
      <c r="AE107" s="119"/>
    </row>
    <row r="108" spans="1:31" s="12" customFormat="1" ht="30" hidden="1" customHeight="1" x14ac:dyDescent="0.2">
      <c r="A108" s="11" t="s">
        <v>93</v>
      </c>
      <c r="B108" s="88"/>
      <c r="C108" s="26">
        <f t="shared" si="42"/>
        <v>568</v>
      </c>
      <c r="D108" s="15"/>
      <c r="E108" s="15"/>
      <c r="F108" s="24"/>
      <c r="G108" s="24"/>
      <c r="H108" s="88">
        <v>328</v>
      </c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8">
        <v>240</v>
      </c>
      <c r="Z108" s="88"/>
      <c r="AD108" s="119"/>
      <c r="AE108" s="119"/>
    </row>
    <row r="109" spans="1:31" s="12" customFormat="1" ht="30" hidden="1" customHeight="1" x14ac:dyDescent="0.2">
      <c r="A109" s="11" t="s">
        <v>206</v>
      </c>
      <c r="B109" s="88"/>
      <c r="C109" s="26">
        <f t="shared" si="42"/>
        <v>211</v>
      </c>
      <c r="D109" s="15"/>
      <c r="E109" s="15"/>
      <c r="F109" s="102"/>
      <c r="G109" s="102"/>
      <c r="H109" s="88">
        <v>70</v>
      </c>
      <c r="I109" s="88"/>
      <c r="J109" s="88"/>
      <c r="K109" s="88"/>
      <c r="L109" s="88"/>
      <c r="M109" s="88"/>
      <c r="N109" s="88">
        <v>82</v>
      </c>
      <c r="O109" s="88"/>
      <c r="P109" s="88"/>
      <c r="Q109" s="88"/>
      <c r="R109" s="88"/>
      <c r="S109" s="88"/>
      <c r="T109" s="88">
        <v>14</v>
      </c>
      <c r="U109" s="88"/>
      <c r="V109" s="88"/>
      <c r="W109" s="88"/>
      <c r="X109" s="88"/>
      <c r="Y109" s="88">
        <v>45</v>
      </c>
      <c r="Z109" s="88"/>
      <c r="AD109" s="119"/>
      <c r="AE109" s="119"/>
    </row>
    <row r="110" spans="1:31" s="12" customFormat="1" ht="30" hidden="1" customHeight="1" x14ac:dyDescent="0.2">
      <c r="A110" s="31" t="s">
        <v>95</v>
      </c>
      <c r="B110" s="27">
        <v>297991</v>
      </c>
      <c r="C110" s="27">
        <f>SUM(F110:Z110)</f>
        <v>298518</v>
      </c>
      <c r="D110" s="15">
        <f t="shared" ref="D110:D135" si="43">C110/B110</f>
        <v>1.0017685097872084</v>
      </c>
      <c r="E110" s="15"/>
      <c r="F110" s="88">
        <v>15618</v>
      </c>
      <c r="G110" s="88">
        <v>9790</v>
      </c>
      <c r="H110" s="88">
        <v>17818</v>
      </c>
      <c r="I110" s="88">
        <v>18910</v>
      </c>
      <c r="J110" s="88">
        <v>9522</v>
      </c>
      <c r="K110" s="88">
        <v>22534</v>
      </c>
      <c r="L110" s="88">
        <v>13480</v>
      </c>
      <c r="M110" s="88">
        <v>13477</v>
      </c>
      <c r="N110" s="88">
        <v>15249</v>
      </c>
      <c r="O110" s="88">
        <v>5835</v>
      </c>
      <c r="P110" s="88">
        <v>8418</v>
      </c>
      <c r="Q110" s="88">
        <v>14945</v>
      </c>
      <c r="R110" s="88">
        <v>16470</v>
      </c>
      <c r="S110" s="88">
        <v>17176</v>
      </c>
      <c r="T110" s="88">
        <v>18451</v>
      </c>
      <c r="U110" s="88">
        <v>13606</v>
      </c>
      <c r="V110" s="88">
        <v>10380</v>
      </c>
      <c r="W110" s="88">
        <v>5313</v>
      </c>
      <c r="X110" s="88">
        <v>15447</v>
      </c>
      <c r="Y110" s="88">
        <v>23297</v>
      </c>
      <c r="Z110" s="88">
        <v>12782</v>
      </c>
      <c r="AA110" s="69"/>
      <c r="AD110" s="119"/>
      <c r="AE110" s="119"/>
    </row>
    <row r="111" spans="1:31" s="12" customFormat="1" ht="31.15" hidden="1" customHeight="1" x14ac:dyDescent="0.2">
      <c r="A111" s="13" t="s">
        <v>172</v>
      </c>
      <c r="B111" s="29">
        <f>B110/B100</f>
        <v>0.98273240839371168</v>
      </c>
      <c r="C111" s="29">
        <f>C101/C94</f>
        <v>0.99624553218329814</v>
      </c>
      <c r="D111" s="15">
        <f t="shared" si="43"/>
        <v>1.0137505628939967</v>
      </c>
      <c r="E111" s="15"/>
      <c r="F111" s="29">
        <f t="shared" ref="F111" si="44">F110/F100</f>
        <v>1</v>
      </c>
      <c r="G111" s="29">
        <f>G110/G100</f>
        <v>0.9907904058293695</v>
      </c>
      <c r="H111" s="29">
        <f t="shared" ref="H111:Z111" si="45">H110/H100</f>
        <v>1</v>
      </c>
      <c r="I111" s="29">
        <f t="shared" si="45"/>
        <v>0.98700349705099433</v>
      </c>
      <c r="J111" s="29">
        <f t="shared" si="45"/>
        <v>1</v>
      </c>
      <c r="K111" s="29">
        <f t="shared" si="45"/>
        <v>1</v>
      </c>
      <c r="L111" s="29">
        <f t="shared" si="45"/>
        <v>1</v>
      </c>
      <c r="M111" s="29">
        <f t="shared" si="45"/>
        <v>0.99807450196252689</v>
      </c>
      <c r="N111" s="29">
        <f>N102/N101</f>
        <v>1</v>
      </c>
      <c r="O111" s="29">
        <f>O110/O100</f>
        <v>1</v>
      </c>
      <c r="P111" s="29">
        <f t="shared" si="45"/>
        <v>0.97127033575631705</v>
      </c>
      <c r="Q111" s="29">
        <f t="shared" si="45"/>
        <v>0.98679432155827007</v>
      </c>
      <c r="R111" s="29">
        <f t="shared" si="45"/>
        <v>0.94475993804852865</v>
      </c>
      <c r="S111" s="29">
        <f t="shared" si="45"/>
        <v>1.0122583686940123</v>
      </c>
      <c r="T111" s="29">
        <f t="shared" si="45"/>
        <v>0.98400085328782461</v>
      </c>
      <c r="U111" s="29">
        <f t="shared" si="45"/>
        <v>0.99342873831775702</v>
      </c>
      <c r="V111" s="29">
        <f t="shared" si="45"/>
        <v>0.99444337995784637</v>
      </c>
      <c r="W111" s="29">
        <f t="shared" si="45"/>
        <v>0.92868379653906663</v>
      </c>
      <c r="X111" s="29">
        <f t="shared" si="45"/>
        <v>0.99613077964790098</v>
      </c>
      <c r="Y111" s="29">
        <f t="shared" si="45"/>
        <v>0.9851573071718539</v>
      </c>
      <c r="Z111" s="29">
        <f t="shared" si="45"/>
        <v>1</v>
      </c>
      <c r="AD111" s="119"/>
      <c r="AE111" s="119"/>
    </row>
    <row r="112" spans="1:31" s="12" customFormat="1" ht="30" hidden="1" customHeight="1" x14ac:dyDescent="0.2">
      <c r="A112" s="11" t="s">
        <v>194</v>
      </c>
      <c r="B112" s="88">
        <v>167595</v>
      </c>
      <c r="C112" s="26">
        <f t="shared" ref="C112:C123" si="46">SUM(F112:Z112)</f>
        <v>167628</v>
      </c>
      <c r="D112" s="15">
        <f t="shared" si="43"/>
        <v>1.0001969032489035</v>
      </c>
      <c r="E112" s="15"/>
      <c r="F112" s="10">
        <v>13142</v>
      </c>
      <c r="G112" s="10">
        <v>5958</v>
      </c>
      <c r="H112" s="10">
        <v>8228</v>
      </c>
      <c r="I112" s="10">
        <v>9871</v>
      </c>
      <c r="J112" s="10">
        <v>5146</v>
      </c>
      <c r="K112" s="10">
        <v>12931</v>
      </c>
      <c r="L112" s="10">
        <v>7042</v>
      </c>
      <c r="M112" s="10">
        <v>6444</v>
      </c>
      <c r="N112" s="10">
        <v>9358</v>
      </c>
      <c r="O112" s="10">
        <v>2749</v>
      </c>
      <c r="P112" s="10">
        <v>4897</v>
      </c>
      <c r="Q112" s="10">
        <v>7931</v>
      </c>
      <c r="R112" s="10">
        <v>11035</v>
      </c>
      <c r="S112" s="10">
        <v>10330</v>
      </c>
      <c r="T112" s="10">
        <v>10687</v>
      </c>
      <c r="U112" s="10">
        <v>7138</v>
      </c>
      <c r="V112" s="10">
        <v>6304</v>
      </c>
      <c r="W112" s="10">
        <v>3371</v>
      </c>
      <c r="X112" s="10">
        <v>7963</v>
      </c>
      <c r="Y112" s="10">
        <v>11204</v>
      </c>
      <c r="Z112" s="10">
        <v>5899</v>
      </c>
      <c r="AD112" s="119"/>
      <c r="AE112" s="119"/>
    </row>
    <row r="113" spans="1:31" s="12" customFormat="1" ht="30" hidden="1" customHeight="1" x14ac:dyDescent="0.2">
      <c r="A113" s="11" t="s">
        <v>91</v>
      </c>
      <c r="B113" s="88">
        <v>9935</v>
      </c>
      <c r="C113" s="26">
        <f t="shared" si="46"/>
        <v>10625</v>
      </c>
      <c r="D113" s="15">
        <f t="shared" si="43"/>
        <v>1.0694514343231001</v>
      </c>
      <c r="E113" s="15"/>
      <c r="F113" s="10">
        <v>240</v>
      </c>
      <c r="G113" s="10">
        <v>488</v>
      </c>
      <c r="H113" s="10">
        <v>83</v>
      </c>
      <c r="I113" s="10">
        <v>549</v>
      </c>
      <c r="J113" s="10">
        <v>266</v>
      </c>
      <c r="K113" s="10">
        <v>1340</v>
      </c>
      <c r="L113" s="10">
        <v>1056</v>
      </c>
      <c r="M113" s="10">
        <v>683</v>
      </c>
      <c r="N113" s="10">
        <v>20</v>
      </c>
      <c r="O113" s="10">
        <v>86</v>
      </c>
      <c r="P113" s="10">
        <v>1025</v>
      </c>
      <c r="Q113" s="10">
        <v>258</v>
      </c>
      <c r="R113" s="10">
        <v>90</v>
      </c>
      <c r="S113" s="10">
        <v>370</v>
      </c>
      <c r="T113" s="10">
        <v>501</v>
      </c>
      <c r="U113" s="10">
        <v>60</v>
      </c>
      <c r="V113" s="10"/>
      <c r="W113" s="10">
        <v>300</v>
      </c>
      <c r="X113" s="10">
        <v>970</v>
      </c>
      <c r="Y113" s="10">
        <v>1297</v>
      </c>
      <c r="Z113" s="10">
        <v>943</v>
      </c>
      <c r="AD113" s="119"/>
      <c r="AE113" s="119"/>
    </row>
    <row r="114" spans="1:31" s="12" customFormat="1" ht="30" hidden="1" customHeight="1" x14ac:dyDescent="0.2">
      <c r="A114" s="11" t="s">
        <v>92</v>
      </c>
      <c r="B114" s="88">
        <v>94835</v>
      </c>
      <c r="C114" s="26">
        <f t="shared" si="46"/>
        <v>93152.8</v>
      </c>
      <c r="D114" s="15">
        <f t="shared" si="43"/>
        <v>0.98226182316655242</v>
      </c>
      <c r="E114" s="15"/>
      <c r="F114" s="10">
        <v>825</v>
      </c>
      <c r="G114" s="10">
        <v>2890</v>
      </c>
      <c r="H114" s="10">
        <v>6555</v>
      </c>
      <c r="I114" s="10">
        <v>7319</v>
      </c>
      <c r="J114" s="10">
        <v>2585</v>
      </c>
      <c r="K114" s="10">
        <v>6984</v>
      </c>
      <c r="L114" s="10">
        <v>3295</v>
      </c>
      <c r="M114" s="10">
        <v>4715</v>
      </c>
      <c r="N114" s="10">
        <v>4455</v>
      </c>
      <c r="O114" s="10">
        <v>2326.8000000000002</v>
      </c>
      <c r="P114" s="10">
        <v>1639</v>
      </c>
      <c r="Q114" s="10">
        <v>5311</v>
      </c>
      <c r="R114" s="10">
        <v>3442</v>
      </c>
      <c r="S114" s="10">
        <v>6152</v>
      </c>
      <c r="T114" s="10">
        <v>6172</v>
      </c>
      <c r="U114" s="10">
        <v>5224</v>
      </c>
      <c r="V114" s="10">
        <v>3199</v>
      </c>
      <c r="W114" s="10">
        <v>1766</v>
      </c>
      <c r="X114" s="10">
        <v>4385</v>
      </c>
      <c r="Y114" s="10">
        <v>8413</v>
      </c>
      <c r="Z114" s="10">
        <v>5500</v>
      </c>
      <c r="AD114" s="119"/>
      <c r="AE114" s="119"/>
    </row>
    <row r="115" spans="1:31" s="12" customFormat="1" ht="30" hidden="1" customHeight="1" x14ac:dyDescent="0.2">
      <c r="A115" s="11" t="s">
        <v>93</v>
      </c>
      <c r="B115" s="88">
        <v>154</v>
      </c>
      <c r="C115" s="26">
        <f t="shared" si="46"/>
        <v>1145</v>
      </c>
      <c r="D115" s="15">
        <f t="shared" si="43"/>
        <v>7.4350649350649354</v>
      </c>
      <c r="E115" s="15"/>
      <c r="F115" s="24">
        <v>333</v>
      </c>
      <c r="G115" s="24"/>
      <c r="H115" s="88">
        <v>328</v>
      </c>
      <c r="I115" s="88">
        <v>40</v>
      </c>
      <c r="J115" s="88">
        <v>188</v>
      </c>
      <c r="K115" s="88"/>
      <c r="L115" s="88"/>
      <c r="M115" s="88"/>
      <c r="N115" s="88"/>
      <c r="O115" s="88"/>
      <c r="P115" s="88"/>
      <c r="Q115" s="88"/>
      <c r="R115" s="88"/>
      <c r="S115" s="88">
        <v>16</v>
      </c>
      <c r="T115" s="88"/>
      <c r="U115" s="88"/>
      <c r="V115" s="88"/>
      <c r="W115" s="88"/>
      <c r="X115" s="88"/>
      <c r="Y115" s="88">
        <v>240</v>
      </c>
      <c r="Z115" s="88"/>
      <c r="AD115" s="119"/>
      <c r="AE115" s="119"/>
    </row>
    <row r="116" spans="1:31" s="46" customFormat="1" ht="48" hidden="1" customHeight="1" x14ac:dyDescent="0.2">
      <c r="A116" s="13" t="s">
        <v>181</v>
      </c>
      <c r="B116" s="88"/>
      <c r="C116" s="26">
        <v>595200</v>
      </c>
      <c r="D116" s="15" t="e">
        <f t="shared" si="43"/>
        <v>#DIV/0!</v>
      </c>
      <c r="E116" s="15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8"/>
      <c r="Z116" s="88"/>
      <c r="AD116" s="122"/>
      <c r="AE116" s="122"/>
    </row>
    <row r="117" spans="1:31" s="46" customFormat="1" ht="30" hidden="1" customHeight="1" x14ac:dyDescent="0.2">
      <c r="A117" s="11" t="s">
        <v>206</v>
      </c>
      <c r="B117" s="88">
        <v>1368</v>
      </c>
      <c r="C117" s="26">
        <f>SUM(F117:Z117)</f>
        <v>1023</v>
      </c>
      <c r="D117" s="15">
        <f t="shared" si="43"/>
        <v>0.7478070175438597</v>
      </c>
      <c r="E117" s="15"/>
      <c r="F117" s="88"/>
      <c r="G117" s="88"/>
      <c r="H117" s="88">
        <v>195</v>
      </c>
      <c r="I117" s="88">
        <v>400</v>
      </c>
      <c r="J117" s="88"/>
      <c r="K117" s="88"/>
      <c r="L117" s="88"/>
      <c r="M117" s="88"/>
      <c r="N117" s="88">
        <v>100</v>
      </c>
      <c r="O117" s="88"/>
      <c r="P117" s="88"/>
      <c r="Q117" s="88"/>
      <c r="R117" s="88"/>
      <c r="S117" s="88"/>
      <c r="T117" s="88">
        <v>68</v>
      </c>
      <c r="U117" s="88">
        <v>210</v>
      </c>
      <c r="V117" s="88"/>
      <c r="W117" s="88"/>
      <c r="X117" s="88"/>
      <c r="Y117" s="88">
        <v>50</v>
      </c>
      <c r="Z117" s="88"/>
      <c r="AD117" s="122"/>
      <c r="AE117" s="122"/>
    </row>
    <row r="118" spans="1:31" s="12" customFormat="1" ht="30" hidden="1" customHeight="1" x14ac:dyDescent="0.2">
      <c r="A118" s="31" t="s">
        <v>182</v>
      </c>
      <c r="B118" s="27">
        <v>582036</v>
      </c>
      <c r="C118" s="27">
        <f>SUM(F118:Z118)</f>
        <v>1016681.1000000001</v>
      </c>
      <c r="D118" s="15">
        <f t="shared" si="43"/>
        <v>1.746766694843618</v>
      </c>
      <c r="E118" s="15"/>
      <c r="F118" s="88">
        <v>75950</v>
      </c>
      <c r="G118" s="88">
        <v>29370</v>
      </c>
      <c r="H118" s="88">
        <v>62375</v>
      </c>
      <c r="I118" s="88">
        <v>63930</v>
      </c>
      <c r="J118" s="88">
        <v>28942</v>
      </c>
      <c r="K118" s="88">
        <v>80942</v>
      </c>
      <c r="L118" s="88">
        <v>47680.800000000003</v>
      </c>
      <c r="M118" s="88">
        <v>41339</v>
      </c>
      <c r="N118" s="88">
        <v>51915</v>
      </c>
      <c r="O118" s="88">
        <v>17094</v>
      </c>
      <c r="P118" s="88">
        <v>25874</v>
      </c>
      <c r="Q118" s="88">
        <v>44046</v>
      </c>
      <c r="R118" s="88">
        <v>50207</v>
      </c>
      <c r="S118" s="88">
        <v>57658</v>
      </c>
      <c r="T118" s="88">
        <v>72369.3</v>
      </c>
      <c r="U118" s="88">
        <v>42804</v>
      </c>
      <c r="V118" s="88">
        <v>33898</v>
      </c>
      <c r="W118" s="88">
        <v>15784</v>
      </c>
      <c r="X118" s="88">
        <v>46463</v>
      </c>
      <c r="Y118" s="88">
        <v>89440</v>
      </c>
      <c r="Z118" s="88">
        <v>38600</v>
      </c>
      <c r="AD118" s="119"/>
      <c r="AE118" s="119"/>
    </row>
    <row r="119" spans="1:31" s="12" customFormat="1" ht="27" hidden="1" customHeight="1" x14ac:dyDescent="0.2">
      <c r="A119" s="13" t="s">
        <v>52</v>
      </c>
      <c r="B119" s="87" t="e">
        <f>B118/B116</f>
        <v>#DIV/0!</v>
      </c>
      <c r="C119" s="87">
        <f>C118/C116</f>
        <v>1.7081335685483872</v>
      </c>
      <c r="D119" s="15" t="e">
        <f t="shared" si="43"/>
        <v>#DIV/0!</v>
      </c>
      <c r="E119" s="15"/>
      <c r="F119" s="87" t="e">
        <f t="shared" ref="F119:Z119" si="47">F118/F116</f>
        <v>#DIV/0!</v>
      </c>
      <c r="G119" s="87" t="e">
        <f t="shared" si="47"/>
        <v>#DIV/0!</v>
      </c>
      <c r="H119" s="88" t="e">
        <f t="shared" si="47"/>
        <v>#DIV/0!</v>
      </c>
      <c r="I119" s="88" t="e">
        <f t="shared" si="47"/>
        <v>#DIV/0!</v>
      </c>
      <c r="J119" s="88" t="e">
        <f t="shared" si="47"/>
        <v>#DIV/0!</v>
      </c>
      <c r="K119" s="88" t="e">
        <f t="shared" si="47"/>
        <v>#DIV/0!</v>
      </c>
      <c r="L119" s="88" t="e">
        <f t="shared" si="47"/>
        <v>#DIV/0!</v>
      </c>
      <c r="M119" s="88" t="e">
        <f t="shared" si="47"/>
        <v>#DIV/0!</v>
      </c>
      <c r="N119" s="88" t="e">
        <f t="shared" si="47"/>
        <v>#DIV/0!</v>
      </c>
      <c r="O119" s="88" t="e">
        <f t="shared" si="47"/>
        <v>#DIV/0!</v>
      </c>
      <c r="P119" s="88" t="e">
        <f t="shared" si="47"/>
        <v>#DIV/0!</v>
      </c>
      <c r="Q119" s="88" t="e">
        <f t="shared" si="47"/>
        <v>#DIV/0!</v>
      </c>
      <c r="R119" s="88" t="e">
        <f t="shared" si="47"/>
        <v>#DIV/0!</v>
      </c>
      <c r="S119" s="88" t="e">
        <f t="shared" si="47"/>
        <v>#DIV/0!</v>
      </c>
      <c r="T119" s="88" t="e">
        <f t="shared" si="47"/>
        <v>#DIV/0!</v>
      </c>
      <c r="U119" s="88" t="e">
        <f t="shared" si="47"/>
        <v>#DIV/0!</v>
      </c>
      <c r="V119" s="88" t="e">
        <f t="shared" si="47"/>
        <v>#DIV/0!</v>
      </c>
      <c r="W119" s="88" t="e">
        <f t="shared" si="47"/>
        <v>#DIV/0!</v>
      </c>
      <c r="X119" s="88" t="e">
        <f t="shared" si="47"/>
        <v>#DIV/0!</v>
      </c>
      <c r="Y119" s="88" t="e">
        <f t="shared" si="47"/>
        <v>#DIV/0!</v>
      </c>
      <c r="Z119" s="88" t="e">
        <f t="shared" si="47"/>
        <v>#DIV/0!</v>
      </c>
      <c r="AD119" s="119"/>
      <c r="AE119" s="119"/>
    </row>
    <row r="120" spans="1:31" s="12" customFormat="1" ht="30" hidden="1" customHeight="1" x14ac:dyDescent="0.2">
      <c r="A120" s="11" t="s">
        <v>90</v>
      </c>
      <c r="B120" s="26">
        <v>339356</v>
      </c>
      <c r="C120" s="26">
        <f t="shared" si="46"/>
        <v>581715.6100000001</v>
      </c>
      <c r="D120" s="15">
        <f t="shared" si="43"/>
        <v>1.714175114039534</v>
      </c>
      <c r="E120" s="15"/>
      <c r="F120" s="10">
        <v>64100</v>
      </c>
      <c r="G120" s="10">
        <v>17874</v>
      </c>
      <c r="H120" s="10">
        <v>17429</v>
      </c>
      <c r="I120" s="10">
        <v>33802</v>
      </c>
      <c r="J120" s="10">
        <v>16132.91</v>
      </c>
      <c r="K120" s="10">
        <v>46034</v>
      </c>
      <c r="L120" s="10">
        <v>26210</v>
      </c>
      <c r="M120" s="10">
        <v>19950</v>
      </c>
      <c r="N120" s="10">
        <v>32161</v>
      </c>
      <c r="O120" s="10">
        <v>7960</v>
      </c>
      <c r="P120" s="10">
        <v>16666.5</v>
      </c>
      <c r="Q120" s="10">
        <v>24642</v>
      </c>
      <c r="R120" s="10">
        <v>37593</v>
      </c>
      <c r="S120" s="10">
        <v>36865</v>
      </c>
      <c r="T120" s="10">
        <v>43192.2</v>
      </c>
      <c r="U120" s="10">
        <v>22965</v>
      </c>
      <c r="V120" s="10">
        <v>21172</v>
      </c>
      <c r="W120" s="10">
        <v>9150</v>
      </c>
      <c r="X120" s="10">
        <v>26720</v>
      </c>
      <c r="Y120" s="10">
        <v>43877</v>
      </c>
      <c r="Z120" s="10">
        <v>17220</v>
      </c>
      <c r="AD120" s="119"/>
      <c r="AE120" s="119"/>
    </row>
    <row r="121" spans="1:31" s="12" customFormat="1" ht="30" hidden="1" customHeight="1" x14ac:dyDescent="0.2">
      <c r="A121" s="11" t="s">
        <v>91</v>
      </c>
      <c r="B121" s="26">
        <v>19109</v>
      </c>
      <c r="C121" s="26">
        <f t="shared" si="46"/>
        <v>32792</v>
      </c>
      <c r="D121" s="15">
        <f t="shared" si="43"/>
        <v>1.7160500287822491</v>
      </c>
      <c r="E121" s="15"/>
      <c r="F121" s="10">
        <v>730</v>
      </c>
      <c r="G121" s="10">
        <v>1464</v>
      </c>
      <c r="H121" s="10">
        <v>270</v>
      </c>
      <c r="I121" s="10">
        <v>1899</v>
      </c>
      <c r="J121" s="10">
        <v>671</v>
      </c>
      <c r="K121" s="10">
        <v>4556</v>
      </c>
      <c r="L121" s="10">
        <v>3142</v>
      </c>
      <c r="M121" s="10">
        <v>1738</v>
      </c>
      <c r="N121" s="10">
        <v>30</v>
      </c>
      <c r="O121" s="10">
        <v>240</v>
      </c>
      <c r="P121" s="10">
        <v>2947</v>
      </c>
      <c r="Q121" s="10">
        <v>774</v>
      </c>
      <c r="R121" s="10">
        <v>215</v>
      </c>
      <c r="S121" s="10">
        <v>815</v>
      </c>
      <c r="T121" s="10">
        <v>1168</v>
      </c>
      <c r="U121" s="10">
        <v>300</v>
      </c>
      <c r="V121" s="10"/>
      <c r="W121" s="10">
        <v>500</v>
      </c>
      <c r="X121" s="10">
        <v>3840</v>
      </c>
      <c r="Y121" s="10">
        <v>4273</v>
      </c>
      <c r="Z121" s="10">
        <v>3220</v>
      </c>
      <c r="AD121" s="119"/>
      <c r="AE121" s="119"/>
    </row>
    <row r="122" spans="1:31" s="12" customFormat="1" ht="31.15" hidden="1" customHeight="1" x14ac:dyDescent="0.2">
      <c r="A122" s="11" t="s">
        <v>92</v>
      </c>
      <c r="B122" s="26">
        <v>179619</v>
      </c>
      <c r="C122" s="26">
        <f t="shared" si="46"/>
        <v>303410.90000000002</v>
      </c>
      <c r="D122" s="15">
        <f t="shared" si="43"/>
        <v>1.6891915665937347</v>
      </c>
      <c r="E122" s="15"/>
      <c r="F122" s="10">
        <v>3548</v>
      </c>
      <c r="G122" s="10">
        <v>8959</v>
      </c>
      <c r="H122" s="10">
        <v>18964</v>
      </c>
      <c r="I122" s="10">
        <v>24712</v>
      </c>
      <c r="J122" s="10">
        <v>7554</v>
      </c>
      <c r="K122" s="10">
        <v>26120</v>
      </c>
      <c r="L122" s="10">
        <v>11912</v>
      </c>
      <c r="M122" s="10">
        <v>14534</v>
      </c>
      <c r="N122" s="10">
        <v>14685</v>
      </c>
      <c r="O122" s="10">
        <v>6635</v>
      </c>
      <c r="P122" s="10">
        <v>5642</v>
      </c>
      <c r="Q122" s="10">
        <v>14736</v>
      </c>
      <c r="R122" s="10">
        <v>8755</v>
      </c>
      <c r="S122" s="10">
        <v>19133</v>
      </c>
      <c r="T122" s="10">
        <v>24264.9</v>
      </c>
      <c r="U122" s="10">
        <v>16589</v>
      </c>
      <c r="V122" s="10">
        <v>9437</v>
      </c>
      <c r="W122" s="10">
        <v>5346</v>
      </c>
      <c r="X122" s="10">
        <v>11400</v>
      </c>
      <c r="Y122" s="10">
        <v>33680</v>
      </c>
      <c r="Z122" s="10">
        <v>16805</v>
      </c>
      <c r="AD122" s="119"/>
      <c r="AE122" s="119"/>
    </row>
    <row r="123" spans="1:31" s="12" customFormat="1" ht="31.15" hidden="1" customHeight="1" x14ac:dyDescent="0.2">
      <c r="A123" s="11" t="s">
        <v>93</v>
      </c>
      <c r="B123" s="88">
        <v>240</v>
      </c>
      <c r="C123" s="26">
        <f t="shared" si="46"/>
        <v>4566.5</v>
      </c>
      <c r="D123" s="15">
        <f t="shared" si="43"/>
        <v>19.027083333333334</v>
      </c>
      <c r="E123" s="15"/>
      <c r="F123" s="24">
        <v>3310</v>
      </c>
      <c r="G123" s="24"/>
      <c r="H123" s="88">
        <v>460</v>
      </c>
      <c r="I123" s="88">
        <v>68.5</v>
      </c>
      <c r="J123" s="88">
        <v>265</v>
      </c>
      <c r="K123" s="88"/>
      <c r="L123" s="88"/>
      <c r="M123" s="88"/>
      <c r="N123" s="88"/>
      <c r="O123" s="88"/>
      <c r="P123" s="88"/>
      <c r="Q123" s="88"/>
      <c r="R123" s="88"/>
      <c r="S123" s="88">
        <v>16</v>
      </c>
      <c r="T123" s="88"/>
      <c r="U123" s="88"/>
      <c r="V123" s="88"/>
      <c r="W123" s="88"/>
      <c r="X123" s="88"/>
      <c r="Y123" s="88">
        <v>447</v>
      </c>
      <c r="Z123" s="88"/>
      <c r="AD123" s="119"/>
      <c r="AE123" s="119"/>
    </row>
    <row r="124" spans="1:31" s="12" customFormat="1" ht="31.15" hidden="1" customHeight="1" x14ac:dyDescent="0.2">
      <c r="A124" s="11" t="s">
        <v>206</v>
      </c>
      <c r="B124" s="88">
        <v>11367</v>
      </c>
      <c r="C124" s="26">
        <f>SUM(F124:Z124)</f>
        <v>6150</v>
      </c>
      <c r="D124" s="15">
        <f t="shared" si="43"/>
        <v>0.54103985220374773</v>
      </c>
      <c r="E124" s="15"/>
      <c r="F124" s="102"/>
      <c r="G124" s="102"/>
      <c r="H124" s="88">
        <v>915</v>
      </c>
      <c r="I124" s="88">
        <v>2300</v>
      </c>
      <c r="J124" s="88"/>
      <c r="K124" s="88"/>
      <c r="L124" s="88"/>
      <c r="M124" s="88"/>
      <c r="N124" s="88">
        <v>660</v>
      </c>
      <c r="O124" s="88"/>
      <c r="P124" s="88"/>
      <c r="Q124" s="88"/>
      <c r="R124" s="88"/>
      <c r="S124" s="88"/>
      <c r="T124" s="88">
        <v>310</v>
      </c>
      <c r="U124" s="88">
        <v>1665</v>
      </c>
      <c r="V124" s="88"/>
      <c r="W124" s="88"/>
      <c r="X124" s="88"/>
      <c r="Y124" s="88">
        <v>300</v>
      </c>
      <c r="Z124" s="88"/>
      <c r="AD124" s="119"/>
      <c r="AE124" s="119"/>
    </row>
    <row r="125" spans="1:31" s="12" customFormat="1" ht="31.15" hidden="1" customHeight="1" x14ac:dyDescent="0.2">
      <c r="A125" s="31" t="s">
        <v>96</v>
      </c>
      <c r="B125" s="49">
        <f>B118/B110*10</f>
        <v>19.531999288569118</v>
      </c>
      <c r="C125" s="49">
        <f>C118/C110*10</f>
        <v>34.057614616204049</v>
      </c>
      <c r="D125" s="15">
        <f t="shared" si="43"/>
        <v>1.7436829744375366</v>
      </c>
      <c r="E125" s="15"/>
      <c r="F125" s="99">
        <f t="shared" ref="F125:H125" si="48">F118/F110*10</f>
        <v>48.629786144192593</v>
      </c>
      <c r="G125" s="99">
        <f t="shared" si="48"/>
        <v>30</v>
      </c>
      <c r="H125" s="99">
        <f t="shared" si="48"/>
        <v>35.006734762599621</v>
      </c>
      <c r="I125" s="99">
        <f t="shared" ref="I125:K125" si="49">I118/I110*10</f>
        <v>33.80750925436277</v>
      </c>
      <c r="J125" s="99">
        <f t="shared" si="49"/>
        <v>30.394875026254986</v>
      </c>
      <c r="K125" s="99">
        <f t="shared" si="49"/>
        <v>35.919943196946839</v>
      </c>
      <c r="L125" s="99">
        <f t="shared" ref="L125" si="50">L118/L110*10</f>
        <v>35.371513353115731</v>
      </c>
      <c r="M125" s="99">
        <f>M118/M110*10</f>
        <v>30.673740446686949</v>
      </c>
      <c r="N125" s="99">
        <f t="shared" ref="N125:T125" si="51">N118/N110*10</f>
        <v>34.044855400354123</v>
      </c>
      <c r="O125" s="99">
        <f t="shared" si="51"/>
        <v>29.295629820051413</v>
      </c>
      <c r="P125" s="99">
        <f t="shared" si="51"/>
        <v>30.736516987407935</v>
      </c>
      <c r="Q125" s="99">
        <f t="shared" si="51"/>
        <v>29.472064235530276</v>
      </c>
      <c r="R125" s="99">
        <f t="shared" si="51"/>
        <v>30.483910139647847</v>
      </c>
      <c r="S125" s="99">
        <f t="shared" si="51"/>
        <v>33.568933395435494</v>
      </c>
      <c r="T125" s="99">
        <f t="shared" si="51"/>
        <v>39.222426968727987</v>
      </c>
      <c r="U125" s="99">
        <f t="shared" ref="U125" si="52">U118/U110*10</f>
        <v>31.45965015434367</v>
      </c>
      <c r="V125" s="99">
        <f t="shared" ref="V125:Z125" si="53">V118/V110*10</f>
        <v>32.657032755298651</v>
      </c>
      <c r="W125" s="99">
        <f t="shared" si="53"/>
        <v>29.708262751741014</v>
      </c>
      <c r="X125" s="99">
        <f t="shared" si="53"/>
        <v>30.078979737165792</v>
      </c>
      <c r="Y125" s="99">
        <f>Y118/Y110*10</f>
        <v>38.391209168562476</v>
      </c>
      <c r="Z125" s="99">
        <f t="shared" si="53"/>
        <v>30.198716945704899</v>
      </c>
      <c r="AD125" s="119"/>
      <c r="AE125" s="119"/>
    </row>
    <row r="126" spans="1:31" s="12" customFormat="1" ht="30" hidden="1" customHeight="1" x14ac:dyDescent="0.2">
      <c r="A126" s="11" t="s">
        <v>90</v>
      </c>
      <c r="B126" s="50">
        <f t="shared" ref="B126:C128" si="54">B120/B112*10</f>
        <v>20.248575434828009</v>
      </c>
      <c r="C126" s="50">
        <f t="shared" si="54"/>
        <v>34.702771016775245</v>
      </c>
      <c r="D126" s="15">
        <f t="shared" si="43"/>
        <v>1.7138376538373998</v>
      </c>
      <c r="E126" s="15"/>
      <c r="F126" s="100">
        <f>F120/F112*10</f>
        <v>48.774920103485009</v>
      </c>
      <c r="G126" s="100">
        <f>G120/G112*10</f>
        <v>30</v>
      </c>
      <c r="H126" s="100">
        <f t="shared" ref="H126" si="55">H120/H112*10</f>
        <v>21.182547399124939</v>
      </c>
      <c r="I126" s="100">
        <f t="shared" ref="I126:K126" si="56">I120/I112*10</f>
        <v>34.243744301489215</v>
      </c>
      <c r="J126" s="100">
        <f t="shared" si="56"/>
        <v>31.350388651379713</v>
      </c>
      <c r="K126" s="100">
        <f t="shared" si="56"/>
        <v>35.599721599257599</v>
      </c>
      <c r="L126" s="100">
        <f>L120/L112*10</f>
        <v>37.219539903436527</v>
      </c>
      <c r="M126" s="100">
        <f>M120/M112*10</f>
        <v>30.959031657355677</v>
      </c>
      <c r="N126" s="100">
        <f t="shared" ref="N126:O126" si="57">N120/N112*10</f>
        <v>34.36738619363112</v>
      </c>
      <c r="O126" s="100">
        <f t="shared" si="57"/>
        <v>28.955983994179704</v>
      </c>
      <c r="P126" s="100">
        <f t="shared" ref="P126:Z126" si="58">P120/P112*10</f>
        <v>34.034102511741878</v>
      </c>
      <c r="Q126" s="100">
        <f t="shared" si="58"/>
        <v>31.070482915143106</v>
      </c>
      <c r="R126" s="100">
        <f t="shared" si="58"/>
        <v>34.067059356592665</v>
      </c>
      <c r="S126" s="100">
        <f t="shared" si="58"/>
        <v>35.687318489835434</v>
      </c>
      <c r="T126" s="100">
        <f t="shared" si="58"/>
        <v>40.415645176382512</v>
      </c>
      <c r="U126" s="100">
        <f t="shared" si="58"/>
        <v>32.172877556738584</v>
      </c>
      <c r="V126" s="100">
        <f t="shared" si="58"/>
        <v>33.585025380710661</v>
      </c>
      <c r="W126" s="100">
        <f t="shared" si="58"/>
        <v>27.143280925541383</v>
      </c>
      <c r="X126" s="100">
        <f t="shared" si="58"/>
        <v>33.555192766545268</v>
      </c>
      <c r="Y126" s="98">
        <f t="shared" si="58"/>
        <v>39.161906461977864</v>
      </c>
      <c r="Z126" s="100">
        <f t="shared" si="58"/>
        <v>29.191388370910325</v>
      </c>
      <c r="AD126" s="119"/>
      <c r="AE126" s="119"/>
    </row>
    <row r="127" spans="1:31" s="12" customFormat="1" ht="30" hidden="1" customHeight="1" x14ac:dyDescent="0.2">
      <c r="A127" s="11" t="s">
        <v>91</v>
      </c>
      <c r="B127" s="50">
        <f t="shared" si="54"/>
        <v>19.234021137393057</v>
      </c>
      <c r="C127" s="50">
        <f t="shared" si="54"/>
        <v>30.863058823529414</v>
      </c>
      <c r="D127" s="15">
        <f t="shared" si="43"/>
        <v>1.604607721030743</v>
      </c>
      <c r="E127" s="15"/>
      <c r="F127" s="98">
        <f>F121/F113*10</f>
        <v>30.416666666666664</v>
      </c>
      <c r="G127" s="98">
        <f t="shared" ref="G127" si="59">G121/G113*10</f>
        <v>30</v>
      </c>
      <c r="H127" s="98">
        <f>H121/H113*10</f>
        <v>32.53012048192771</v>
      </c>
      <c r="I127" s="98">
        <f>I121/I113*10</f>
        <v>34.590163934426229</v>
      </c>
      <c r="J127" s="98">
        <f>J121/J113*10</f>
        <v>25.225563909774436</v>
      </c>
      <c r="K127" s="98">
        <f>K121/K113*10</f>
        <v>34</v>
      </c>
      <c r="L127" s="98">
        <f>L121/L113*10</f>
        <v>29.753787878787882</v>
      </c>
      <c r="M127" s="98">
        <f>M121/M113*10</f>
        <v>25.446559297218158</v>
      </c>
      <c r="N127" s="98">
        <f t="shared" ref="N127:U127" si="60">N121/N113*10</f>
        <v>15</v>
      </c>
      <c r="O127" s="98">
        <f t="shared" si="60"/>
        <v>27.906976744186046</v>
      </c>
      <c r="P127" s="98">
        <f t="shared" si="60"/>
        <v>28.751219512195121</v>
      </c>
      <c r="Q127" s="98">
        <f t="shared" si="60"/>
        <v>30</v>
      </c>
      <c r="R127" s="98">
        <f t="shared" si="60"/>
        <v>23.888888888888889</v>
      </c>
      <c r="S127" s="98">
        <f t="shared" si="60"/>
        <v>22.027027027027025</v>
      </c>
      <c r="T127" s="98">
        <f t="shared" si="60"/>
        <v>23.313373253493012</v>
      </c>
      <c r="U127" s="98">
        <f t="shared" si="60"/>
        <v>50</v>
      </c>
      <c r="V127" s="98"/>
      <c r="W127" s="98">
        <f>W121/W113*10</f>
        <v>16.666666666666668</v>
      </c>
      <c r="X127" s="98">
        <f>X121/X113*10</f>
        <v>39.587628865979383</v>
      </c>
      <c r="Y127" s="98">
        <f>Y121/Y113*10</f>
        <v>32.945258288357749</v>
      </c>
      <c r="Z127" s="98">
        <f>Z121/Z113*10</f>
        <v>34.146341463414636</v>
      </c>
      <c r="AD127" s="119"/>
      <c r="AE127" s="119"/>
    </row>
    <row r="128" spans="1:31" s="12" customFormat="1" ht="30" hidden="1" customHeight="1" x14ac:dyDescent="0.2">
      <c r="A128" s="11" t="s">
        <v>92</v>
      </c>
      <c r="B128" s="50">
        <f t="shared" si="54"/>
        <v>18.94015922391522</v>
      </c>
      <c r="C128" s="50">
        <f t="shared" si="54"/>
        <v>32.571312939600311</v>
      </c>
      <c r="D128" s="15">
        <f t="shared" si="43"/>
        <v>1.7196958354221967</v>
      </c>
      <c r="E128" s="15"/>
      <c r="F128" s="98">
        <f t="shared" ref="F128:Z128" si="61">F122/F114*10</f>
        <v>43.006060606060608</v>
      </c>
      <c r="G128" s="98">
        <f t="shared" ref="G128" si="62">G122/G114*10</f>
        <v>31</v>
      </c>
      <c r="H128" s="98">
        <f t="shared" si="61"/>
        <v>28.930587337909994</v>
      </c>
      <c r="I128" s="98">
        <f t="shared" si="61"/>
        <v>33.764175433802428</v>
      </c>
      <c r="J128" s="98">
        <f t="shared" si="61"/>
        <v>29.222437137330751</v>
      </c>
      <c r="K128" s="98">
        <f t="shared" si="61"/>
        <v>37.399770904925546</v>
      </c>
      <c r="L128" s="98">
        <f t="shared" si="61"/>
        <v>36.15174506828528</v>
      </c>
      <c r="M128" s="98">
        <f t="shared" si="61"/>
        <v>30.825026511134674</v>
      </c>
      <c r="N128" s="98">
        <f t="shared" si="61"/>
        <v>32.962962962962962</v>
      </c>
      <c r="O128" s="98">
        <f t="shared" si="61"/>
        <v>28.515557847687809</v>
      </c>
      <c r="P128" s="98">
        <f t="shared" si="61"/>
        <v>34.423428920073214</v>
      </c>
      <c r="Q128" s="98">
        <f t="shared" si="61"/>
        <v>27.746187158727167</v>
      </c>
      <c r="R128" s="98">
        <f t="shared" si="61"/>
        <v>25.435793143521209</v>
      </c>
      <c r="S128" s="98">
        <f t="shared" si="61"/>
        <v>31.100455136540962</v>
      </c>
      <c r="T128" s="98">
        <f t="shared" si="61"/>
        <v>39.314484769928711</v>
      </c>
      <c r="U128" s="98">
        <f t="shared" si="61"/>
        <v>31.755359877488516</v>
      </c>
      <c r="V128" s="98">
        <f t="shared" si="61"/>
        <v>29.49984370115661</v>
      </c>
      <c r="W128" s="98">
        <f t="shared" si="61"/>
        <v>30.271800679501698</v>
      </c>
      <c r="X128" s="98">
        <f t="shared" si="61"/>
        <v>25.997719498289623</v>
      </c>
      <c r="Y128" s="98">
        <f t="shared" si="61"/>
        <v>40.033281825745874</v>
      </c>
      <c r="Z128" s="98">
        <f t="shared" si="61"/>
        <v>30.554545454545455</v>
      </c>
      <c r="AD128" s="119"/>
      <c r="AE128" s="119"/>
    </row>
    <row r="129" spans="1:31" s="12" customFormat="1" ht="30" hidden="1" customHeight="1" x14ac:dyDescent="0.2">
      <c r="A129" s="11" t="s">
        <v>93</v>
      </c>
      <c r="B129" s="50">
        <f>B123/B115*10</f>
        <v>15.584415584415584</v>
      </c>
      <c r="C129" s="50">
        <f>C123/C115*10</f>
        <v>39.882096069869</v>
      </c>
      <c r="D129" s="15">
        <f t="shared" si="43"/>
        <v>2.5591011644832609</v>
      </c>
      <c r="E129" s="15"/>
      <c r="F129" s="98">
        <f>F123/F115*10</f>
        <v>99.3993993993994</v>
      </c>
      <c r="G129" s="50"/>
      <c r="H129" s="88">
        <f t="shared" ref="H129" si="63">H123/H115*10</f>
        <v>14.024390243902438</v>
      </c>
      <c r="I129" s="88"/>
      <c r="J129" s="88"/>
      <c r="K129" s="88"/>
      <c r="L129" s="88"/>
      <c r="M129" s="88"/>
      <c r="N129" s="88"/>
      <c r="O129" s="88"/>
      <c r="P129" s="88"/>
      <c r="Q129" s="88"/>
      <c r="R129" s="88"/>
      <c r="S129" s="98">
        <f t="shared" ref="S129" si="64">S123/S115*10</f>
        <v>10</v>
      </c>
      <c r="T129" s="98"/>
      <c r="U129" s="98"/>
      <c r="V129" s="98"/>
      <c r="W129" s="98"/>
      <c r="X129" s="98"/>
      <c r="Y129" s="98">
        <f>Y123/Y115*10</f>
        <v>18.625</v>
      </c>
      <c r="Z129" s="88"/>
      <c r="AD129" s="119"/>
      <c r="AE129" s="119"/>
    </row>
    <row r="130" spans="1:31" s="12" customFormat="1" ht="30" hidden="1" customHeight="1" x14ac:dyDescent="0.2">
      <c r="A130" s="11" t="s">
        <v>205</v>
      </c>
      <c r="B130" s="50">
        <f>B124/B117*10</f>
        <v>83.09210526315789</v>
      </c>
      <c r="C130" s="50">
        <f>C124/C117*10</f>
        <v>60.117302052785924</v>
      </c>
      <c r="D130" s="15">
        <f t="shared" si="43"/>
        <v>0.72350197244841341</v>
      </c>
      <c r="E130" s="15"/>
      <c r="F130" s="50"/>
      <c r="G130" s="50"/>
      <c r="H130" s="88">
        <f>H124/H117*10</f>
        <v>46.923076923076927</v>
      </c>
      <c r="I130" s="88">
        <f t="shared" ref="I130" si="65">I124/I117*10</f>
        <v>57.5</v>
      </c>
      <c r="J130" s="88"/>
      <c r="K130" s="88"/>
      <c r="L130" s="88"/>
      <c r="M130" s="88"/>
      <c r="N130" s="88">
        <f>N124/N117*10</f>
        <v>66</v>
      </c>
      <c r="O130" s="88"/>
      <c r="P130" s="88"/>
      <c r="Q130" s="88"/>
      <c r="R130" s="88"/>
      <c r="S130" s="88"/>
      <c r="T130" s="88">
        <f t="shared" ref="T130:Y130" si="66">T124/T117*10</f>
        <v>45.588235294117645</v>
      </c>
      <c r="U130" s="88">
        <f t="shared" si="66"/>
        <v>79.285714285714292</v>
      </c>
      <c r="V130" s="88"/>
      <c r="W130" s="88"/>
      <c r="X130" s="88"/>
      <c r="Y130" s="88">
        <f t="shared" si="66"/>
        <v>60</v>
      </c>
      <c r="Z130" s="88"/>
      <c r="AD130" s="119"/>
      <c r="AE130" s="119"/>
    </row>
    <row r="131" spans="1:31" s="12" customFormat="1" ht="30" hidden="1" customHeight="1" x14ac:dyDescent="0.2">
      <c r="A131" s="51" t="s">
        <v>144</v>
      </c>
      <c r="B131" s="55"/>
      <c r="C131" s="52">
        <f>SUM(F131:Z131)</f>
        <v>288582</v>
      </c>
      <c r="D131" s="15" t="e">
        <f t="shared" si="43"/>
        <v>#DIV/0!</v>
      </c>
      <c r="E131" s="15"/>
      <c r="F131" s="88">
        <v>15300</v>
      </c>
      <c r="G131" s="88">
        <v>9690</v>
      </c>
      <c r="H131" s="88">
        <v>16886</v>
      </c>
      <c r="I131" s="88">
        <v>17874</v>
      </c>
      <c r="J131" s="88">
        <v>8746</v>
      </c>
      <c r="K131" s="88">
        <v>22183</v>
      </c>
      <c r="L131" s="88">
        <v>13065</v>
      </c>
      <c r="M131" s="88">
        <v>12269</v>
      </c>
      <c r="N131" s="88">
        <v>14738</v>
      </c>
      <c r="O131" s="88">
        <v>5646</v>
      </c>
      <c r="P131" s="88">
        <v>7708</v>
      </c>
      <c r="Q131" s="88">
        <v>14783</v>
      </c>
      <c r="R131" s="88">
        <v>16172</v>
      </c>
      <c r="S131" s="88">
        <v>16789</v>
      </c>
      <c r="T131" s="88">
        <v>18191</v>
      </c>
      <c r="U131" s="88">
        <v>12646</v>
      </c>
      <c r="V131" s="88">
        <v>10285</v>
      </c>
      <c r="W131" s="88">
        <v>5148</v>
      </c>
      <c r="X131" s="88">
        <v>14824</v>
      </c>
      <c r="Y131" s="88">
        <v>22979</v>
      </c>
      <c r="Z131" s="88">
        <v>12660</v>
      </c>
      <c r="AD131" s="119"/>
      <c r="AE131" s="119"/>
    </row>
    <row r="132" spans="1:31" s="12" customFormat="1" ht="30" hidden="1" customHeight="1" x14ac:dyDescent="0.2">
      <c r="A132" s="51" t="s">
        <v>97</v>
      </c>
      <c r="B132" s="52">
        <v>2193</v>
      </c>
      <c r="C132" s="52">
        <f>SUM(F132:Z132)</f>
        <v>4968</v>
      </c>
      <c r="D132" s="15">
        <f t="shared" si="43"/>
        <v>2.265389876880985</v>
      </c>
      <c r="E132" s="15"/>
      <c r="F132" s="47">
        <f t="shared" ref="F132:Z132" si="67">(F110-F131)/2</f>
        <v>159</v>
      </c>
      <c r="G132" s="47">
        <f t="shared" si="67"/>
        <v>50</v>
      </c>
      <c r="H132" s="47">
        <f t="shared" si="67"/>
        <v>466</v>
      </c>
      <c r="I132" s="47">
        <f t="shared" si="67"/>
        <v>518</v>
      </c>
      <c r="J132" s="47">
        <f t="shared" si="67"/>
        <v>388</v>
      </c>
      <c r="K132" s="47">
        <f t="shared" si="67"/>
        <v>175.5</v>
      </c>
      <c r="L132" s="47">
        <f t="shared" si="67"/>
        <v>207.5</v>
      </c>
      <c r="M132" s="47">
        <f t="shared" si="67"/>
        <v>604</v>
      </c>
      <c r="N132" s="47">
        <f t="shared" si="67"/>
        <v>255.5</v>
      </c>
      <c r="O132" s="47">
        <f t="shared" si="67"/>
        <v>94.5</v>
      </c>
      <c r="P132" s="47">
        <f t="shared" si="67"/>
        <v>355</v>
      </c>
      <c r="Q132" s="47">
        <f t="shared" si="67"/>
        <v>81</v>
      </c>
      <c r="R132" s="47">
        <f t="shared" si="67"/>
        <v>149</v>
      </c>
      <c r="S132" s="47">
        <f t="shared" si="67"/>
        <v>193.5</v>
      </c>
      <c r="T132" s="47">
        <f t="shared" si="67"/>
        <v>130</v>
      </c>
      <c r="U132" s="47">
        <f t="shared" si="67"/>
        <v>480</v>
      </c>
      <c r="V132" s="47">
        <f t="shared" si="67"/>
        <v>47.5</v>
      </c>
      <c r="W132" s="47">
        <f t="shared" si="67"/>
        <v>82.5</v>
      </c>
      <c r="X132" s="47">
        <f t="shared" si="67"/>
        <v>311.5</v>
      </c>
      <c r="Y132" s="47">
        <f t="shared" si="67"/>
        <v>159</v>
      </c>
      <c r="Z132" s="47">
        <f t="shared" si="67"/>
        <v>61</v>
      </c>
      <c r="AD132" s="119"/>
      <c r="AE132" s="119"/>
    </row>
    <row r="133" spans="1:31" s="12" customFormat="1" ht="30" hidden="1" customHeight="1" x14ac:dyDescent="0.2">
      <c r="A133" s="31" t="s">
        <v>98</v>
      </c>
      <c r="B133" s="27">
        <v>81</v>
      </c>
      <c r="C133" s="27">
        <f>SUM(F133:Z133)</f>
        <v>317</v>
      </c>
      <c r="D133" s="15">
        <f t="shared" si="43"/>
        <v>3.9135802469135803</v>
      </c>
      <c r="E133" s="15"/>
      <c r="F133" s="24">
        <v>48</v>
      </c>
      <c r="G133" s="24">
        <v>11</v>
      </c>
      <c r="H133" s="88">
        <v>10</v>
      </c>
      <c r="I133" s="88">
        <v>20</v>
      </c>
      <c r="J133" s="88">
        <v>28</v>
      </c>
      <c r="K133" s="88">
        <v>15</v>
      </c>
      <c r="L133" s="88">
        <v>3</v>
      </c>
      <c r="M133" s="88">
        <v>10</v>
      </c>
      <c r="N133" s="88">
        <v>4</v>
      </c>
      <c r="O133" s="88">
        <v>4</v>
      </c>
      <c r="P133" s="88">
        <v>8</v>
      </c>
      <c r="Q133" s="88">
        <v>6</v>
      </c>
      <c r="R133" s="88">
        <v>22</v>
      </c>
      <c r="S133" s="88">
        <v>20</v>
      </c>
      <c r="T133" s="88">
        <v>3</v>
      </c>
      <c r="U133" s="88">
        <v>1</v>
      </c>
      <c r="V133" s="88">
        <v>2</v>
      </c>
      <c r="W133" s="88">
        <v>9</v>
      </c>
      <c r="X133" s="88">
        <v>26</v>
      </c>
      <c r="Y133" s="88">
        <v>45</v>
      </c>
      <c r="Z133" s="88">
        <v>22</v>
      </c>
      <c r="AD133" s="119"/>
      <c r="AE133" s="119"/>
    </row>
    <row r="134" spans="1:31" s="12" customFormat="1" ht="30" hidden="1" customHeight="1" x14ac:dyDescent="0.2">
      <c r="A134" s="31" t="s">
        <v>99</v>
      </c>
      <c r="B134" s="50"/>
      <c r="C134" s="27">
        <f t="shared" ref="C134" si="68">SUM(F134:Z134)</f>
        <v>0</v>
      </c>
      <c r="D134" s="15" t="e">
        <f t="shared" si="43"/>
        <v>#DIV/0!</v>
      </c>
      <c r="E134" s="15"/>
      <c r="F134" s="50"/>
      <c r="G134" s="50"/>
      <c r="H134" s="88"/>
      <c r="I134" s="88"/>
      <c r="J134" s="88"/>
      <c r="K134" s="88"/>
      <c r="L134" s="88"/>
      <c r="M134" s="88"/>
      <c r="N134" s="88"/>
      <c r="O134" s="88"/>
      <c r="P134" s="88"/>
      <c r="Q134" s="88"/>
      <c r="R134" s="88"/>
      <c r="S134" s="88"/>
      <c r="T134" s="88"/>
      <c r="U134" s="88"/>
      <c r="V134" s="88"/>
      <c r="W134" s="88"/>
      <c r="X134" s="88"/>
      <c r="Y134" s="88"/>
      <c r="Z134" s="88"/>
      <c r="AD134" s="119"/>
      <c r="AE134" s="119"/>
    </row>
    <row r="135" spans="1:31" s="12" customFormat="1" ht="30" hidden="1" customHeight="1" x14ac:dyDescent="0.2">
      <c r="A135" s="11" t="s">
        <v>100</v>
      </c>
      <c r="B135" s="27">
        <v>4863</v>
      </c>
      <c r="C135" s="27">
        <f>SUM(F135:Z135)</f>
        <v>5700</v>
      </c>
      <c r="D135" s="15">
        <f t="shared" si="43"/>
        <v>1.1721159777914867</v>
      </c>
      <c r="E135" s="15"/>
      <c r="F135" s="47">
        <v>157</v>
      </c>
      <c r="G135" s="47">
        <v>162</v>
      </c>
      <c r="H135" s="47">
        <v>803</v>
      </c>
      <c r="I135" s="47">
        <v>367</v>
      </c>
      <c r="J135" s="47">
        <v>10</v>
      </c>
      <c r="K135" s="47">
        <v>144</v>
      </c>
      <c r="L135" s="47">
        <v>608</v>
      </c>
      <c r="M135" s="47">
        <v>739</v>
      </c>
      <c r="N135" s="47">
        <v>243</v>
      </c>
      <c r="O135" s="47">
        <v>30</v>
      </c>
      <c r="P135" s="47">
        <v>280</v>
      </c>
      <c r="Q135" s="47">
        <v>339</v>
      </c>
      <c r="R135" s="47">
        <v>12</v>
      </c>
      <c r="S135" s="47">
        <v>679</v>
      </c>
      <c r="T135" s="47">
        <v>189</v>
      </c>
      <c r="U135" s="47">
        <v>59</v>
      </c>
      <c r="V135" s="47">
        <v>115</v>
      </c>
      <c r="W135" s="47">
        <v>30</v>
      </c>
      <c r="X135" s="47">
        <v>351</v>
      </c>
      <c r="Y135" s="47">
        <v>383</v>
      </c>
      <c r="Z135" s="47"/>
      <c r="AD135" s="119"/>
      <c r="AE135" s="119"/>
    </row>
    <row r="136" spans="1:31" s="12" customFormat="1" ht="27" hidden="1" customHeight="1" x14ac:dyDescent="0.2">
      <c r="A136" s="13" t="s">
        <v>101</v>
      </c>
      <c r="B136" s="23"/>
      <c r="C136" s="27">
        <f>SUM(F136:Z136)</f>
        <v>629.5</v>
      </c>
      <c r="D136" s="15"/>
      <c r="E136" s="15"/>
      <c r="F136" s="47"/>
      <c r="G136" s="47">
        <v>108</v>
      </c>
      <c r="H136" s="88">
        <v>21</v>
      </c>
      <c r="I136" s="88">
        <v>34</v>
      </c>
      <c r="J136" s="88"/>
      <c r="K136" s="88"/>
      <c r="L136" s="88">
        <v>98</v>
      </c>
      <c r="M136" s="88"/>
      <c r="N136" s="88">
        <v>26</v>
      </c>
      <c r="O136" s="88"/>
      <c r="P136" s="88">
        <v>86</v>
      </c>
      <c r="Q136" s="88">
        <v>107</v>
      </c>
      <c r="R136" s="88"/>
      <c r="S136" s="88"/>
      <c r="T136" s="88">
        <v>35</v>
      </c>
      <c r="U136" s="88">
        <f>9+4</f>
        <v>13</v>
      </c>
      <c r="V136" s="88"/>
      <c r="W136" s="88">
        <v>6.5</v>
      </c>
      <c r="X136" s="88">
        <f>52+43</f>
        <v>95</v>
      </c>
      <c r="Y136" s="88"/>
      <c r="Z136" s="88"/>
      <c r="AD136" s="119"/>
      <c r="AE136" s="119"/>
    </row>
    <row r="137" spans="1:31" s="12" customFormat="1" ht="31.9" hidden="1" customHeight="1" outlineLevel="1" x14ac:dyDescent="0.2">
      <c r="A137" s="13" t="s">
        <v>102</v>
      </c>
      <c r="B137" s="27">
        <v>4894</v>
      </c>
      <c r="C137" s="27">
        <f>C135-C136</f>
        <v>5070.5</v>
      </c>
      <c r="D137" s="15">
        <f>C137/B137</f>
        <v>1.0360645688598284</v>
      </c>
      <c r="E137" s="15"/>
      <c r="F137" s="47">
        <v>158</v>
      </c>
      <c r="G137" s="47">
        <f t="shared" ref="G137:Z137" si="69">G135-G136</f>
        <v>54</v>
      </c>
      <c r="H137" s="47">
        <f t="shared" si="69"/>
        <v>782</v>
      </c>
      <c r="I137" s="47">
        <f>377-I136</f>
        <v>343</v>
      </c>
      <c r="J137" s="47">
        <f t="shared" si="69"/>
        <v>10</v>
      </c>
      <c r="K137" s="47">
        <f t="shared" si="69"/>
        <v>144</v>
      </c>
      <c r="L137" s="47">
        <v>604.5</v>
      </c>
      <c r="M137" s="47">
        <f t="shared" si="69"/>
        <v>739</v>
      </c>
      <c r="N137" s="47">
        <f t="shared" si="69"/>
        <v>217</v>
      </c>
      <c r="O137" s="47">
        <f t="shared" si="69"/>
        <v>30</v>
      </c>
      <c r="P137" s="47">
        <v>194</v>
      </c>
      <c r="Q137" s="47">
        <f t="shared" si="69"/>
        <v>232</v>
      </c>
      <c r="R137" s="47">
        <v>14</v>
      </c>
      <c r="S137" s="47">
        <f t="shared" si="69"/>
        <v>679</v>
      </c>
      <c r="T137" s="47">
        <f t="shared" si="69"/>
        <v>154</v>
      </c>
      <c r="U137" s="47">
        <f>U135-U136</f>
        <v>46</v>
      </c>
      <c r="V137" s="47">
        <f t="shared" si="69"/>
        <v>115</v>
      </c>
      <c r="W137" s="47">
        <f>W135-W136</f>
        <v>23.5</v>
      </c>
      <c r="X137" s="47">
        <f>X135-X136</f>
        <v>256</v>
      </c>
      <c r="Y137" s="47">
        <f t="shared" si="69"/>
        <v>383</v>
      </c>
      <c r="Z137" s="47">
        <f t="shared" si="69"/>
        <v>0</v>
      </c>
      <c r="AA137" s="69"/>
      <c r="AD137" s="119"/>
      <c r="AE137" s="119"/>
    </row>
    <row r="138" spans="1:31" s="12" customFormat="1" ht="30" hidden="1" customHeight="1" outlineLevel="1" x14ac:dyDescent="0.2">
      <c r="A138" s="51" t="s">
        <v>103</v>
      </c>
      <c r="B138" s="23">
        <v>4894</v>
      </c>
      <c r="C138" s="27">
        <f>SUM(F138:Z138)</f>
        <v>5060</v>
      </c>
      <c r="D138" s="15">
        <f>C138/B138</f>
        <v>1.0339190845933797</v>
      </c>
      <c r="E138" s="15"/>
      <c r="F138" s="88">
        <v>158</v>
      </c>
      <c r="G138" s="88">
        <v>54</v>
      </c>
      <c r="H138" s="88">
        <v>782</v>
      </c>
      <c r="I138" s="88">
        <v>343</v>
      </c>
      <c r="J138" s="88">
        <v>10</v>
      </c>
      <c r="K138" s="88">
        <v>144</v>
      </c>
      <c r="L138" s="88">
        <v>506.5</v>
      </c>
      <c r="M138" s="88">
        <v>739</v>
      </c>
      <c r="N138" s="88">
        <v>217</v>
      </c>
      <c r="O138" s="88">
        <v>30</v>
      </c>
      <c r="P138" s="88">
        <v>194</v>
      </c>
      <c r="Q138" s="88">
        <v>232</v>
      </c>
      <c r="R138" s="88">
        <v>14</v>
      </c>
      <c r="S138" s="88">
        <v>659</v>
      </c>
      <c r="T138" s="88">
        <v>154</v>
      </c>
      <c r="U138" s="88">
        <v>46</v>
      </c>
      <c r="V138" s="88">
        <v>115</v>
      </c>
      <c r="W138" s="88">
        <v>23.5</v>
      </c>
      <c r="X138" s="88">
        <v>256</v>
      </c>
      <c r="Y138" s="88">
        <v>383</v>
      </c>
      <c r="Z138" s="88"/>
      <c r="AD138" s="119"/>
      <c r="AE138" s="119"/>
    </row>
    <row r="139" spans="1:31" s="12" customFormat="1" ht="27.75" hidden="1" customHeight="1" x14ac:dyDescent="0.2">
      <c r="A139" s="13" t="s">
        <v>176</v>
      </c>
      <c r="B139" s="32">
        <f>B138/B137</f>
        <v>1</v>
      </c>
      <c r="C139" s="32">
        <f>C138/C137</f>
        <v>0.9979291983039148</v>
      </c>
      <c r="D139" s="15">
        <f>C139/B139</f>
        <v>0.9979291983039148</v>
      </c>
      <c r="E139" s="15"/>
      <c r="F139" s="34">
        <f>F138/F137</f>
        <v>1</v>
      </c>
      <c r="G139" s="34">
        <f t="shared" ref="G139:Y139" si="70">G138/G137</f>
        <v>1</v>
      </c>
      <c r="H139" s="34">
        <f t="shared" si="70"/>
        <v>1</v>
      </c>
      <c r="I139" s="34">
        <f t="shared" si="70"/>
        <v>1</v>
      </c>
      <c r="J139" s="34">
        <f t="shared" si="70"/>
        <v>1</v>
      </c>
      <c r="K139" s="34">
        <f t="shared" si="70"/>
        <v>1</v>
      </c>
      <c r="L139" s="34">
        <f t="shared" si="70"/>
        <v>0.83788254755996694</v>
      </c>
      <c r="M139" s="34">
        <f t="shared" si="70"/>
        <v>1</v>
      </c>
      <c r="N139" s="34">
        <f t="shared" si="70"/>
        <v>1</v>
      </c>
      <c r="O139" s="34">
        <f t="shared" si="70"/>
        <v>1</v>
      </c>
      <c r="P139" s="34">
        <f t="shared" si="70"/>
        <v>1</v>
      </c>
      <c r="Q139" s="34">
        <f t="shared" si="70"/>
        <v>1</v>
      </c>
      <c r="R139" s="34">
        <f t="shared" si="70"/>
        <v>1</v>
      </c>
      <c r="S139" s="34">
        <f t="shared" si="70"/>
        <v>0.97054491899852724</v>
      </c>
      <c r="T139" s="34">
        <f t="shared" si="70"/>
        <v>1</v>
      </c>
      <c r="U139" s="34">
        <f t="shared" si="70"/>
        <v>1</v>
      </c>
      <c r="V139" s="34">
        <f t="shared" si="70"/>
        <v>1</v>
      </c>
      <c r="W139" s="34">
        <f t="shared" si="70"/>
        <v>1</v>
      </c>
      <c r="X139" s="34">
        <f t="shared" si="70"/>
        <v>1</v>
      </c>
      <c r="Y139" s="34">
        <f t="shared" si="70"/>
        <v>1</v>
      </c>
      <c r="Z139" s="34"/>
      <c r="AD139" s="119"/>
      <c r="AE139" s="119"/>
    </row>
    <row r="140" spans="1:31" s="12" customFormat="1" ht="27.75" hidden="1" customHeight="1" x14ac:dyDescent="0.2">
      <c r="A140" s="13" t="s">
        <v>94</v>
      </c>
      <c r="B140" s="30">
        <f>B137-B138</f>
        <v>0</v>
      </c>
      <c r="C140" s="30">
        <f>C137-C138</f>
        <v>10.5</v>
      </c>
      <c r="D140" s="15"/>
      <c r="E140" s="15"/>
      <c r="F140" s="30">
        <f>F137-F138</f>
        <v>0</v>
      </c>
      <c r="G140" s="30">
        <f t="shared" ref="G140:Z140" si="71">G137-G138</f>
        <v>0</v>
      </c>
      <c r="H140" s="30">
        <f t="shared" si="71"/>
        <v>0</v>
      </c>
      <c r="I140" s="30">
        <f t="shared" si="71"/>
        <v>0</v>
      </c>
      <c r="J140" s="30">
        <f t="shared" si="71"/>
        <v>0</v>
      </c>
      <c r="K140" s="30">
        <f t="shared" si="71"/>
        <v>0</v>
      </c>
      <c r="L140" s="30">
        <f>L137-L138-L136</f>
        <v>0</v>
      </c>
      <c r="M140" s="30">
        <f t="shared" si="71"/>
        <v>0</v>
      </c>
      <c r="N140" s="30">
        <f t="shared" si="71"/>
        <v>0</v>
      </c>
      <c r="O140" s="30">
        <f t="shared" si="71"/>
        <v>0</v>
      </c>
      <c r="P140" s="30">
        <f>P137-P138</f>
        <v>0</v>
      </c>
      <c r="Q140" s="30">
        <f t="shared" si="71"/>
        <v>0</v>
      </c>
      <c r="R140" s="30">
        <f t="shared" si="71"/>
        <v>0</v>
      </c>
      <c r="S140" s="30">
        <f>S137-S138</f>
        <v>20</v>
      </c>
      <c r="T140" s="30">
        <f t="shared" si="71"/>
        <v>0</v>
      </c>
      <c r="U140" s="30">
        <f>U137-U138</f>
        <v>0</v>
      </c>
      <c r="V140" s="30">
        <f t="shared" si="71"/>
        <v>0</v>
      </c>
      <c r="W140" s="30">
        <f>W137-W138</f>
        <v>0</v>
      </c>
      <c r="X140" s="30">
        <f t="shared" si="71"/>
        <v>0</v>
      </c>
      <c r="Y140" s="30">
        <f t="shared" si="71"/>
        <v>0</v>
      </c>
      <c r="Z140" s="30">
        <f t="shared" si="71"/>
        <v>0</v>
      </c>
      <c r="AA140" s="69"/>
      <c r="AD140" s="119"/>
      <c r="AE140" s="119"/>
    </row>
    <row r="141" spans="1:31" s="12" customFormat="1" ht="27.75" hidden="1" customHeight="1" x14ac:dyDescent="0.2">
      <c r="A141" s="13" t="s">
        <v>179</v>
      </c>
      <c r="B141" s="88"/>
      <c r="C141" s="26"/>
      <c r="D141" s="16" t="e">
        <f>C141/B141</f>
        <v>#DIV/0!</v>
      </c>
      <c r="E141" s="16"/>
      <c r="F141" s="88"/>
      <c r="G141" s="88"/>
      <c r="H141" s="88"/>
      <c r="I141" s="88"/>
      <c r="J141" s="88"/>
      <c r="K141" s="88"/>
      <c r="L141" s="88"/>
      <c r="M141" s="88"/>
      <c r="N141" s="88"/>
      <c r="O141" s="88"/>
      <c r="P141" s="88"/>
      <c r="Q141" s="88"/>
      <c r="R141" s="88"/>
      <c r="S141" s="88"/>
      <c r="T141" s="88"/>
      <c r="U141" s="88"/>
      <c r="V141" s="88"/>
      <c r="W141" s="88"/>
      <c r="X141" s="88"/>
      <c r="Y141" s="88"/>
      <c r="Z141" s="88"/>
      <c r="AD141" s="119"/>
      <c r="AE141" s="119"/>
    </row>
    <row r="142" spans="1:31" s="12" customFormat="1" ht="30" hidden="1" customHeight="1" x14ac:dyDescent="0.2">
      <c r="A142" s="31" t="s">
        <v>104</v>
      </c>
      <c r="B142" s="23">
        <v>95653</v>
      </c>
      <c r="C142" s="27">
        <f>SUM(F142:Z142)</f>
        <v>122635.5</v>
      </c>
      <c r="D142" s="15">
        <f>C142/B142</f>
        <v>1.2820873365184573</v>
      </c>
      <c r="E142" s="15"/>
      <c r="F142" s="88">
        <v>2838</v>
      </c>
      <c r="G142" s="88">
        <v>977</v>
      </c>
      <c r="H142" s="88">
        <v>22137</v>
      </c>
      <c r="I142" s="88">
        <v>8582</v>
      </c>
      <c r="J142" s="88">
        <v>180</v>
      </c>
      <c r="K142" s="88">
        <v>3427</v>
      </c>
      <c r="L142" s="88">
        <v>12032</v>
      </c>
      <c r="M142" s="88">
        <v>20130</v>
      </c>
      <c r="N142" s="88">
        <v>4389</v>
      </c>
      <c r="O142" s="88">
        <v>594</v>
      </c>
      <c r="P142" s="88">
        <v>3291</v>
      </c>
      <c r="Q142" s="88">
        <v>5331</v>
      </c>
      <c r="R142" s="88">
        <v>324</v>
      </c>
      <c r="S142" s="88">
        <v>14498</v>
      </c>
      <c r="T142" s="88">
        <v>3449</v>
      </c>
      <c r="U142" s="88">
        <v>927.5</v>
      </c>
      <c r="V142" s="88">
        <v>2311</v>
      </c>
      <c r="W142" s="88">
        <v>435</v>
      </c>
      <c r="X142" s="88">
        <v>6345</v>
      </c>
      <c r="Y142" s="88">
        <v>10438</v>
      </c>
      <c r="Z142" s="88"/>
      <c r="AD142" s="119"/>
      <c r="AE142" s="119"/>
    </row>
    <row r="143" spans="1:31" s="12" customFormat="1" ht="31.15" hidden="1" customHeight="1" x14ac:dyDescent="0.2">
      <c r="A143" s="13" t="s">
        <v>52</v>
      </c>
      <c r="B143" s="15" t="e">
        <f>B142/B141</f>
        <v>#DIV/0!</v>
      </c>
      <c r="C143" s="9" t="e">
        <f>C142/C141</f>
        <v>#DIV/0!</v>
      </c>
      <c r="D143" s="15"/>
      <c r="E143" s="15"/>
      <c r="F143" s="29" t="e">
        <f t="shared" ref="F143:Z143" si="72">F142/F141</f>
        <v>#DIV/0!</v>
      </c>
      <c r="G143" s="29" t="e">
        <f t="shared" si="72"/>
        <v>#DIV/0!</v>
      </c>
      <c r="H143" s="88" t="e">
        <f t="shared" si="72"/>
        <v>#DIV/0!</v>
      </c>
      <c r="I143" s="88" t="e">
        <f t="shared" si="72"/>
        <v>#DIV/0!</v>
      </c>
      <c r="J143" s="88" t="e">
        <f t="shared" si="72"/>
        <v>#DIV/0!</v>
      </c>
      <c r="K143" s="88" t="e">
        <f t="shared" si="72"/>
        <v>#DIV/0!</v>
      </c>
      <c r="L143" s="88" t="e">
        <f t="shared" si="72"/>
        <v>#DIV/0!</v>
      </c>
      <c r="M143" s="88" t="e">
        <f t="shared" si="72"/>
        <v>#DIV/0!</v>
      </c>
      <c r="N143" s="88" t="e">
        <f t="shared" si="72"/>
        <v>#DIV/0!</v>
      </c>
      <c r="O143" s="88" t="e">
        <f t="shared" si="72"/>
        <v>#DIV/0!</v>
      </c>
      <c r="P143" s="88" t="e">
        <f t="shared" si="72"/>
        <v>#DIV/0!</v>
      </c>
      <c r="Q143" s="88" t="e">
        <f t="shared" si="72"/>
        <v>#DIV/0!</v>
      </c>
      <c r="R143" s="88" t="e">
        <f t="shared" si="72"/>
        <v>#DIV/0!</v>
      </c>
      <c r="S143" s="88" t="e">
        <f t="shared" si="72"/>
        <v>#DIV/0!</v>
      </c>
      <c r="T143" s="88" t="e">
        <f t="shared" si="72"/>
        <v>#DIV/0!</v>
      </c>
      <c r="U143" s="88" t="e">
        <f t="shared" si="72"/>
        <v>#DIV/0!</v>
      </c>
      <c r="V143" s="88" t="e">
        <f t="shared" si="72"/>
        <v>#DIV/0!</v>
      </c>
      <c r="W143" s="88" t="e">
        <f t="shared" si="72"/>
        <v>#DIV/0!</v>
      </c>
      <c r="X143" s="88" t="e">
        <f t="shared" si="72"/>
        <v>#DIV/0!</v>
      </c>
      <c r="Y143" s="88" t="e">
        <f t="shared" si="72"/>
        <v>#DIV/0!</v>
      </c>
      <c r="Z143" s="88" t="e">
        <f t="shared" si="72"/>
        <v>#DIV/0!</v>
      </c>
      <c r="AD143" s="119"/>
      <c r="AE143" s="119"/>
    </row>
    <row r="144" spans="1:31" s="12" customFormat="1" ht="30" hidden="1" customHeight="1" x14ac:dyDescent="0.2">
      <c r="A144" s="31" t="s">
        <v>96</v>
      </c>
      <c r="B144" s="55">
        <f>B142/B138*10</f>
        <v>195.44953003677972</v>
      </c>
      <c r="C144" s="55">
        <f>C142/C138*10</f>
        <v>242.36264822134387</v>
      </c>
      <c r="D144" s="15">
        <f>C144/B144</f>
        <v>1.2400267638184448</v>
      </c>
      <c r="E144" s="15"/>
      <c r="F144" s="99">
        <f t="shared" ref="F144" si="73">F142/F138*10</f>
        <v>179.62025316455697</v>
      </c>
      <c r="G144" s="99">
        <f t="shared" ref="G144:H144" si="74">G142/G138*10</f>
        <v>180.92592592592592</v>
      </c>
      <c r="H144" s="99">
        <f t="shared" si="74"/>
        <v>283.08184143222502</v>
      </c>
      <c r="I144" s="99">
        <f>I142/I138*10</f>
        <v>250.20408163265304</v>
      </c>
      <c r="J144" s="99">
        <f>J142/J138*10</f>
        <v>180</v>
      </c>
      <c r="K144" s="99">
        <f>K142/K138*10</f>
        <v>237.98611111111111</v>
      </c>
      <c r="L144" s="99">
        <f>L142/L138*10</f>
        <v>237.5518262586377</v>
      </c>
      <c r="M144" s="99">
        <f>M142/M138*10</f>
        <v>272.39512855209745</v>
      </c>
      <c r="N144" s="99">
        <f t="shared" ref="N144:S144" si="75">N142/N138*10</f>
        <v>202.25806451612902</v>
      </c>
      <c r="O144" s="99">
        <f t="shared" si="75"/>
        <v>198</v>
      </c>
      <c r="P144" s="99">
        <f t="shared" si="75"/>
        <v>169.63917525773195</v>
      </c>
      <c r="Q144" s="99">
        <f t="shared" si="75"/>
        <v>229.78448275862067</v>
      </c>
      <c r="R144" s="99">
        <f t="shared" si="75"/>
        <v>231.42857142857142</v>
      </c>
      <c r="S144" s="99">
        <f t="shared" si="75"/>
        <v>220</v>
      </c>
      <c r="T144" s="99">
        <f>T142/T138*10</f>
        <v>223.96103896103895</v>
      </c>
      <c r="U144" s="99">
        <f>U142/U138*10</f>
        <v>201.63043478260872</v>
      </c>
      <c r="V144" s="99">
        <f t="shared" ref="V144:W144" si="76">V142/V138*10</f>
        <v>200.95652173913044</v>
      </c>
      <c r="W144" s="99">
        <f t="shared" si="76"/>
        <v>185.10638297872339</v>
      </c>
      <c r="X144" s="99">
        <f>X142/X138*10</f>
        <v>247.8515625</v>
      </c>
      <c r="Y144" s="99">
        <f>Y142/Y138*10</f>
        <v>272.53263707571801</v>
      </c>
      <c r="Z144" s="99"/>
      <c r="AD144" s="119"/>
      <c r="AE144" s="119"/>
    </row>
    <row r="145" spans="1:31" s="12" customFormat="1" ht="30" hidden="1" customHeight="1" outlineLevel="1" x14ac:dyDescent="0.2">
      <c r="A145" s="11" t="s">
        <v>105</v>
      </c>
      <c r="B145" s="8">
        <v>875</v>
      </c>
      <c r="C145" s="27">
        <f>F145+G145+H145+I145+J145+K145+L145+M145+N145+O145+P145+Q145+R145+S145+T145+U145+V145+W145+X145+Y145+Z145</f>
        <v>961.5</v>
      </c>
      <c r="D145" s="15"/>
      <c r="E145" s="15"/>
      <c r="F145" s="47">
        <v>22</v>
      </c>
      <c r="G145" s="47">
        <v>86</v>
      </c>
      <c r="H145" s="88">
        <v>90</v>
      </c>
      <c r="I145" s="88">
        <v>0.5</v>
      </c>
      <c r="J145" s="88">
        <v>16</v>
      </c>
      <c r="K145" s="88">
        <v>10</v>
      </c>
      <c r="L145" s="88">
        <v>127</v>
      </c>
      <c r="M145" s="88">
        <v>94</v>
      </c>
      <c r="N145" s="88">
        <v>47</v>
      </c>
      <c r="O145" s="88">
        <v>24</v>
      </c>
      <c r="P145" s="88">
        <v>76</v>
      </c>
      <c r="Q145" s="88">
        <v>129</v>
      </c>
      <c r="R145" s="88"/>
      <c r="S145" s="88">
        <v>8</v>
      </c>
      <c r="T145" s="88">
        <v>36</v>
      </c>
      <c r="U145" s="88">
        <v>26</v>
      </c>
      <c r="V145" s="88"/>
      <c r="W145" s="88">
        <v>11</v>
      </c>
      <c r="X145" s="88">
        <v>95</v>
      </c>
      <c r="Y145" s="88">
        <v>58</v>
      </c>
      <c r="Z145" s="88">
        <v>6</v>
      </c>
      <c r="AD145" s="119"/>
      <c r="AE145" s="119"/>
    </row>
    <row r="146" spans="1:31" s="12" customFormat="1" ht="30" hidden="1" customHeight="1" x14ac:dyDescent="0.2">
      <c r="A146" s="11" t="s">
        <v>106</v>
      </c>
      <c r="B146" s="53"/>
      <c r="C146" s="27">
        <f>SUM(F146:Z146)</f>
        <v>0</v>
      </c>
      <c r="D146" s="27"/>
      <c r="E146" s="27"/>
      <c r="F146" s="54"/>
      <c r="G146" s="54"/>
      <c r="H146" s="88"/>
      <c r="I146" s="88"/>
      <c r="J146" s="88"/>
      <c r="K146" s="88"/>
      <c r="L146" s="88"/>
      <c r="M146" s="88"/>
      <c r="N146" s="88"/>
      <c r="O146" s="88"/>
      <c r="P146" s="88"/>
      <c r="Q146" s="88"/>
      <c r="R146" s="88"/>
      <c r="S146" s="88"/>
      <c r="T146" s="88"/>
      <c r="U146" s="88"/>
      <c r="V146" s="88"/>
      <c r="W146" s="88"/>
      <c r="X146" s="88"/>
      <c r="Y146" s="88"/>
      <c r="Z146" s="88"/>
      <c r="AD146" s="119"/>
      <c r="AE146" s="119"/>
    </row>
    <row r="147" spans="1:31" s="12" customFormat="1" ht="30" hidden="1" customHeight="1" x14ac:dyDescent="0.2">
      <c r="A147" s="11" t="s">
        <v>87</v>
      </c>
      <c r="B147" s="53"/>
      <c r="C147" s="27">
        <f>SUM(F147:Z147)</f>
        <v>48</v>
      </c>
      <c r="D147" s="27"/>
      <c r="E147" s="27"/>
      <c r="F147" s="54"/>
      <c r="G147" s="54"/>
      <c r="H147" s="88"/>
      <c r="I147" s="88"/>
      <c r="J147" s="88"/>
      <c r="K147" s="88"/>
      <c r="L147" s="88"/>
      <c r="M147" s="88"/>
      <c r="N147" s="88"/>
      <c r="O147" s="88"/>
      <c r="P147" s="88">
        <f>14+34</f>
        <v>48</v>
      </c>
      <c r="Q147" s="88"/>
      <c r="R147" s="88"/>
      <c r="S147" s="88"/>
      <c r="T147" s="88"/>
      <c r="U147" s="88"/>
      <c r="V147" s="88"/>
      <c r="W147" s="88"/>
      <c r="X147" s="88"/>
      <c r="Y147" s="88"/>
      <c r="Z147" s="88"/>
      <c r="AD147" s="119"/>
      <c r="AE147" s="119"/>
    </row>
    <row r="148" spans="1:31" s="12" customFormat="1" ht="30" hidden="1" customHeight="1" outlineLevel="1" x14ac:dyDescent="0.2">
      <c r="A148" s="11" t="s">
        <v>107</v>
      </c>
      <c r="B148" s="52">
        <v>850</v>
      </c>
      <c r="C148" s="52">
        <f>C145-C146</f>
        <v>961.5</v>
      </c>
      <c r="D148" s="15"/>
      <c r="E148" s="15"/>
      <c r="F148" s="47">
        <f>F145</f>
        <v>22</v>
      </c>
      <c r="G148" s="47">
        <v>86</v>
      </c>
      <c r="H148" s="47">
        <v>86.3</v>
      </c>
      <c r="I148" s="47">
        <v>0</v>
      </c>
      <c r="J148" s="47">
        <f>J145-J146</f>
        <v>16</v>
      </c>
      <c r="K148" s="47">
        <v>7</v>
      </c>
      <c r="L148" s="47">
        <v>126.7</v>
      </c>
      <c r="M148" s="47">
        <v>94</v>
      </c>
      <c r="N148" s="47">
        <f>N145-N146</f>
        <v>47</v>
      </c>
      <c r="O148" s="47">
        <f>O145-O146</f>
        <v>24</v>
      </c>
      <c r="P148" s="47">
        <f>P145-P146-P147</f>
        <v>28</v>
      </c>
      <c r="Q148" s="47">
        <f>Q145-Q146</f>
        <v>129</v>
      </c>
      <c r="R148" s="47">
        <f>R145-R146</f>
        <v>0</v>
      </c>
      <c r="S148" s="47">
        <v>7.1</v>
      </c>
      <c r="T148" s="47">
        <f>T145-T146</f>
        <v>36</v>
      </c>
      <c r="U148" s="47">
        <v>21</v>
      </c>
      <c r="V148" s="47">
        <f>V145-V146</f>
        <v>0</v>
      </c>
      <c r="W148" s="47">
        <f>W145-W146</f>
        <v>11</v>
      </c>
      <c r="X148" s="47">
        <f>X145-X146</f>
        <v>95</v>
      </c>
      <c r="Y148" s="47">
        <f>Y145-Y146</f>
        <v>58</v>
      </c>
      <c r="Z148" s="47">
        <f>Z145-Z146</f>
        <v>6</v>
      </c>
      <c r="AD148" s="119"/>
      <c r="AE148" s="119"/>
    </row>
    <row r="149" spans="1:31" s="12" customFormat="1" ht="30" hidden="1" customHeight="1" outlineLevel="1" x14ac:dyDescent="0.2">
      <c r="A149" s="51" t="s">
        <v>167</v>
      </c>
      <c r="B149" s="23">
        <v>812</v>
      </c>
      <c r="C149" s="97">
        <f>SUM(F149:Z149)</f>
        <v>872.15</v>
      </c>
      <c r="D149" s="15">
        <f t="shared" ref="D149:D154" si="77">C149/B149</f>
        <v>1.0740763546798029</v>
      </c>
      <c r="E149" s="15"/>
      <c r="F149" s="88">
        <v>22</v>
      </c>
      <c r="G149" s="88">
        <v>86</v>
      </c>
      <c r="H149" s="88">
        <v>86.3</v>
      </c>
      <c r="I149" s="88"/>
      <c r="J149" s="88">
        <v>16</v>
      </c>
      <c r="K149" s="88">
        <v>7</v>
      </c>
      <c r="L149" s="88">
        <v>124.75</v>
      </c>
      <c r="M149" s="88">
        <v>94</v>
      </c>
      <c r="N149" s="88">
        <v>47</v>
      </c>
      <c r="O149" s="88">
        <v>24</v>
      </c>
      <c r="P149" s="88">
        <v>28</v>
      </c>
      <c r="Q149" s="88">
        <v>110</v>
      </c>
      <c r="R149" s="88"/>
      <c r="S149" s="88">
        <v>7.1</v>
      </c>
      <c r="T149" s="88">
        <v>29</v>
      </c>
      <c r="U149" s="88">
        <v>21</v>
      </c>
      <c r="V149" s="88"/>
      <c r="W149" s="88">
        <v>11</v>
      </c>
      <c r="X149" s="88">
        <v>95</v>
      </c>
      <c r="Y149" s="88">
        <v>58</v>
      </c>
      <c r="Z149" s="88">
        <v>6</v>
      </c>
      <c r="AD149" s="119"/>
      <c r="AE149" s="119"/>
    </row>
    <row r="150" spans="1:31" s="12" customFormat="1" ht="30" hidden="1" customHeight="1" x14ac:dyDescent="0.2">
      <c r="A150" s="13" t="s">
        <v>176</v>
      </c>
      <c r="B150" s="32">
        <f>B149/B148</f>
        <v>0.95529411764705885</v>
      </c>
      <c r="C150" s="32">
        <f>C149/C148</f>
        <v>0.90707228289131558</v>
      </c>
      <c r="D150" s="15">
        <f t="shared" si="77"/>
        <v>0.94952147839608159</v>
      </c>
      <c r="E150" s="15"/>
      <c r="F150" s="29">
        <f>F149/F148</f>
        <v>1</v>
      </c>
      <c r="G150" s="29">
        <f>G149/G148</f>
        <v>1</v>
      </c>
      <c r="H150" s="29">
        <f>H149/H148</f>
        <v>1</v>
      </c>
      <c r="I150" s="29"/>
      <c r="J150" s="29">
        <f>J149/J148</f>
        <v>1</v>
      </c>
      <c r="K150" s="29">
        <f>K149/K148</f>
        <v>1</v>
      </c>
      <c r="L150" s="29">
        <f>L149/L148</f>
        <v>0.98460931333859514</v>
      </c>
      <c r="M150" s="29">
        <f t="shared" ref="M150:Z150" si="78">M149/M148</f>
        <v>1</v>
      </c>
      <c r="N150" s="29">
        <f t="shared" si="78"/>
        <v>1</v>
      </c>
      <c r="O150" s="29">
        <f t="shared" si="78"/>
        <v>1</v>
      </c>
      <c r="P150" s="29">
        <f t="shared" si="78"/>
        <v>1</v>
      </c>
      <c r="Q150" s="29">
        <f t="shared" si="78"/>
        <v>0.8527131782945736</v>
      </c>
      <c r="R150" s="29"/>
      <c r="S150" s="29">
        <f t="shared" si="78"/>
        <v>1</v>
      </c>
      <c r="T150" s="29">
        <f t="shared" si="78"/>
        <v>0.80555555555555558</v>
      </c>
      <c r="U150" s="29">
        <f t="shared" si="78"/>
        <v>1</v>
      </c>
      <c r="V150" s="29"/>
      <c r="W150" s="29">
        <f t="shared" si="78"/>
        <v>1</v>
      </c>
      <c r="X150" s="29">
        <f t="shared" si="78"/>
        <v>1</v>
      </c>
      <c r="Y150" s="29">
        <f t="shared" si="78"/>
        <v>1</v>
      </c>
      <c r="Z150" s="29">
        <f t="shared" si="78"/>
        <v>1</v>
      </c>
      <c r="AD150" s="119"/>
      <c r="AE150" s="119"/>
    </row>
    <row r="151" spans="1:31" s="12" customFormat="1" ht="30.75" hidden="1" customHeight="1" x14ac:dyDescent="0.2">
      <c r="A151" s="13" t="s">
        <v>180</v>
      </c>
      <c r="B151" s="88"/>
      <c r="C151" s="88"/>
      <c r="D151" s="15" t="e">
        <f t="shared" si="77"/>
        <v>#DIV/0!</v>
      </c>
      <c r="E151" s="15"/>
      <c r="F151" s="88"/>
      <c r="G151" s="88"/>
      <c r="H151" s="88"/>
      <c r="I151" s="88"/>
      <c r="J151" s="88"/>
      <c r="K151" s="88"/>
      <c r="L151" s="88"/>
      <c r="M151" s="88"/>
      <c r="N151" s="88"/>
      <c r="O151" s="88"/>
      <c r="P151" s="88"/>
      <c r="Q151" s="88"/>
      <c r="R151" s="88"/>
      <c r="S151" s="88"/>
      <c r="T151" s="88"/>
      <c r="U151" s="88"/>
      <c r="V151" s="88"/>
      <c r="W151" s="88"/>
      <c r="X151" s="88"/>
      <c r="Y151" s="88"/>
      <c r="Z151" s="88"/>
      <c r="AD151" s="119"/>
      <c r="AE151" s="119"/>
    </row>
    <row r="152" spans="1:31" s="12" customFormat="1" ht="30" hidden="1" customHeight="1" x14ac:dyDescent="0.2">
      <c r="A152" s="31" t="s">
        <v>108</v>
      </c>
      <c r="B152" s="23">
        <v>25928</v>
      </c>
      <c r="C152" s="27">
        <f>SUM(F152:Z152)</f>
        <v>34944.36</v>
      </c>
      <c r="D152" s="15">
        <f t="shared" si="77"/>
        <v>1.3477460660290035</v>
      </c>
      <c r="E152" s="15"/>
      <c r="F152" s="88">
        <v>837</v>
      </c>
      <c r="G152" s="88">
        <v>4164</v>
      </c>
      <c r="H152" s="88">
        <v>2400</v>
      </c>
      <c r="I152" s="88"/>
      <c r="J152" s="88">
        <v>151</v>
      </c>
      <c r="K152" s="88">
        <v>224</v>
      </c>
      <c r="L152" s="88">
        <v>7551</v>
      </c>
      <c r="M152" s="88">
        <v>5113</v>
      </c>
      <c r="N152" s="88">
        <v>1245</v>
      </c>
      <c r="O152" s="88">
        <v>230</v>
      </c>
      <c r="P152" s="88">
        <v>708.4</v>
      </c>
      <c r="Q152" s="88">
        <v>3938</v>
      </c>
      <c r="R152" s="88"/>
      <c r="S152" s="88">
        <v>94.96</v>
      </c>
      <c r="T152" s="88">
        <v>1293</v>
      </c>
      <c r="U152" s="88">
        <v>1510</v>
      </c>
      <c r="V152" s="88"/>
      <c r="W152" s="88">
        <v>205</v>
      </c>
      <c r="X152" s="88">
        <v>4330</v>
      </c>
      <c r="Y152" s="88">
        <v>930</v>
      </c>
      <c r="Z152" s="88">
        <v>20</v>
      </c>
      <c r="AD152" s="119"/>
      <c r="AE152" s="119"/>
    </row>
    <row r="153" spans="1:31" s="12" customFormat="1" ht="30" hidden="1" customHeight="1" x14ac:dyDescent="0.2">
      <c r="A153" s="13" t="s">
        <v>52</v>
      </c>
      <c r="B153" s="87" t="e">
        <f>B152/B151</f>
        <v>#DIV/0!</v>
      </c>
      <c r="C153" s="87" t="e">
        <f>C152/C151</f>
        <v>#DIV/0!</v>
      </c>
      <c r="D153" s="15" t="e">
        <f t="shared" si="77"/>
        <v>#DIV/0!</v>
      </c>
      <c r="E153" s="15"/>
      <c r="F153" s="87"/>
      <c r="G153" s="87"/>
      <c r="H153" s="87"/>
      <c r="I153" s="87"/>
      <c r="J153" s="87"/>
      <c r="K153" s="87"/>
      <c r="L153" s="87"/>
      <c r="M153" s="87"/>
      <c r="N153" s="87" t="e">
        <f t="shared" ref="N153" si="79">N152/N151</f>
        <v>#DIV/0!</v>
      </c>
      <c r="O153" s="87"/>
      <c r="P153" s="87" t="e">
        <f>P152/P151</f>
        <v>#DIV/0!</v>
      </c>
      <c r="Q153" s="88"/>
      <c r="R153" s="87"/>
      <c r="S153" s="87" t="e">
        <f>S152/S151</f>
        <v>#DIV/0!</v>
      </c>
      <c r="T153" s="87" t="e">
        <f>T152/T151</f>
        <v>#DIV/0!</v>
      </c>
      <c r="U153" s="87" t="e">
        <f>U152/U151</f>
        <v>#DIV/0!</v>
      </c>
      <c r="V153" s="87" t="e">
        <f>V152/V151</f>
        <v>#DIV/0!</v>
      </c>
      <c r="W153" s="87"/>
      <c r="X153" s="87" t="e">
        <f>X152/X151</f>
        <v>#DIV/0!</v>
      </c>
      <c r="Y153" s="87" t="e">
        <f>Y152/Y151</f>
        <v>#DIV/0!</v>
      </c>
      <c r="Z153" s="87" t="e">
        <f>Z152/Z151</f>
        <v>#DIV/0!</v>
      </c>
      <c r="AD153" s="119"/>
      <c r="AE153" s="119"/>
    </row>
    <row r="154" spans="1:31" s="12" customFormat="1" ht="30" hidden="1" customHeight="1" x14ac:dyDescent="0.2">
      <c r="A154" s="31" t="s">
        <v>96</v>
      </c>
      <c r="B154" s="55">
        <f>B152/B149*10</f>
        <v>319.31034482758616</v>
      </c>
      <c r="C154" s="55">
        <f>C152/C149*10</f>
        <v>400.66915094880471</v>
      </c>
      <c r="D154" s="15">
        <f t="shared" si="77"/>
        <v>1.2547953971398853</v>
      </c>
      <c r="E154" s="15"/>
      <c r="F154" s="54">
        <f>F152/F149*10</f>
        <v>380.4545454545455</v>
      </c>
      <c r="G154" s="54">
        <f t="shared" ref="G154:H154" si="80">G152/G149*10</f>
        <v>484.18604651162786</v>
      </c>
      <c r="H154" s="54">
        <f t="shared" si="80"/>
        <v>278.09965237543457</v>
      </c>
      <c r="I154" s="54"/>
      <c r="J154" s="54">
        <f t="shared" ref="J154:O154" si="81">J152/J149*10</f>
        <v>94.375</v>
      </c>
      <c r="K154" s="54">
        <f t="shared" si="81"/>
        <v>320</v>
      </c>
      <c r="L154" s="54">
        <f t="shared" si="81"/>
        <v>605.29058116232466</v>
      </c>
      <c r="M154" s="54">
        <f>M152/M149*10</f>
        <v>543.936170212766</v>
      </c>
      <c r="N154" s="54">
        <f t="shared" si="81"/>
        <v>264.89361702127661</v>
      </c>
      <c r="O154" s="54">
        <f t="shared" si="81"/>
        <v>95.833333333333343</v>
      </c>
      <c r="P154" s="54">
        <f t="shared" ref="P154:Q154" si="82">P152/P149*10</f>
        <v>253</v>
      </c>
      <c r="Q154" s="54">
        <f t="shared" si="82"/>
        <v>358</v>
      </c>
      <c r="R154" s="54"/>
      <c r="S154" s="54">
        <f t="shared" ref="S154:Z154" si="83">S152/S149*10</f>
        <v>133.74647887323943</v>
      </c>
      <c r="T154" s="54">
        <f t="shared" si="83"/>
        <v>445.86206896551721</v>
      </c>
      <c r="U154" s="54">
        <f t="shared" si="83"/>
        <v>719.04761904761904</v>
      </c>
      <c r="V154" s="54"/>
      <c r="W154" s="54">
        <f t="shared" si="83"/>
        <v>186.36363636363637</v>
      </c>
      <c r="X154" s="54">
        <f t="shared" si="83"/>
        <v>455.78947368421052</v>
      </c>
      <c r="Y154" s="54">
        <f t="shared" si="83"/>
        <v>160.34482758620692</v>
      </c>
      <c r="Z154" s="54">
        <f t="shared" si="83"/>
        <v>33.333333333333336</v>
      </c>
      <c r="AD154" s="119"/>
      <c r="AE154" s="119"/>
    </row>
    <row r="155" spans="1:31" s="12" customFormat="1" ht="30" hidden="1" customHeight="1" x14ac:dyDescent="0.2">
      <c r="A155" s="13" t="s">
        <v>94</v>
      </c>
      <c r="B155" s="30">
        <f>B148-B149</f>
        <v>38</v>
      </c>
      <c r="C155" s="30">
        <f>SUM(F155:Z155)</f>
        <v>27.950000000000003</v>
      </c>
      <c r="D155" s="15"/>
      <c r="E155" s="15"/>
      <c r="F155" s="54">
        <f>F148-F149</f>
        <v>0</v>
      </c>
      <c r="G155" s="54">
        <f t="shared" ref="G155:Z155" si="84">G148-G149</f>
        <v>0</v>
      </c>
      <c r="H155" s="54">
        <f>H148-H149</f>
        <v>0</v>
      </c>
      <c r="I155" s="54">
        <f>I148-I149</f>
        <v>0</v>
      </c>
      <c r="J155" s="54">
        <f t="shared" si="84"/>
        <v>0</v>
      </c>
      <c r="K155" s="54">
        <f t="shared" si="84"/>
        <v>0</v>
      </c>
      <c r="L155" s="54">
        <f t="shared" si="84"/>
        <v>1.9500000000000028</v>
      </c>
      <c r="M155" s="54">
        <f t="shared" si="84"/>
        <v>0</v>
      </c>
      <c r="N155" s="54">
        <f t="shared" si="84"/>
        <v>0</v>
      </c>
      <c r="O155" s="54">
        <f t="shared" si="84"/>
        <v>0</v>
      </c>
      <c r="P155" s="54">
        <f t="shared" si="84"/>
        <v>0</v>
      </c>
      <c r="Q155" s="54">
        <f t="shared" si="84"/>
        <v>19</v>
      </c>
      <c r="R155" s="54">
        <f t="shared" si="84"/>
        <v>0</v>
      </c>
      <c r="S155" s="54">
        <f t="shared" si="84"/>
        <v>0</v>
      </c>
      <c r="T155" s="54">
        <f t="shared" si="84"/>
        <v>7</v>
      </c>
      <c r="U155" s="54">
        <f t="shared" si="84"/>
        <v>0</v>
      </c>
      <c r="V155" s="54">
        <f t="shared" si="84"/>
        <v>0</v>
      </c>
      <c r="W155" s="54">
        <f t="shared" si="84"/>
        <v>0</v>
      </c>
      <c r="X155" s="54">
        <f t="shared" si="84"/>
        <v>0</v>
      </c>
      <c r="Y155" s="54">
        <f t="shared" si="84"/>
        <v>0</v>
      </c>
      <c r="Z155" s="54">
        <f t="shared" si="84"/>
        <v>0</v>
      </c>
      <c r="AA155" s="103"/>
      <c r="AD155" s="119"/>
      <c r="AE155" s="119"/>
    </row>
    <row r="156" spans="1:31" s="12" customFormat="1" ht="30" hidden="1" customHeight="1" outlineLevel="1" x14ac:dyDescent="0.2">
      <c r="A156" s="51" t="s">
        <v>168</v>
      </c>
      <c r="B156" s="23">
        <v>543</v>
      </c>
      <c r="C156" s="27">
        <f>SUM(F156:Z156)</f>
        <v>557</v>
      </c>
      <c r="D156" s="15">
        <f>C156/B156</f>
        <v>1.0257826887661141</v>
      </c>
      <c r="E156" s="15"/>
      <c r="F156" s="36"/>
      <c r="G156" s="35"/>
      <c r="H156" s="53">
        <v>542</v>
      </c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>
        <v>1</v>
      </c>
      <c r="T156" s="56"/>
      <c r="U156" s="35"/>
      <c r="V156" s="35">
        <v>9</v>
      </c>
      <c r="W156" s="35"/>
      <c r="X156" s="35"/>
      <c r="Y156" s="35"/>
      <c r="Z156" s="35">
        <v>5</v>
      </c>
      <c r="AD156" s="119"/>
      <c r="AE156" s="119"/>
    </row>
    <row r="157" spans="1:31" s="12" customFormat="1" ht="30" hidden="1" customHeight="1" x14ac:dyDescent="0.2">
      <c r="A157" s="31" t="s">
        <v>169</v>
      </c>
      <c r="B157" s="23">
        <v>5773</v>
      </c>
      <c r="C157" s="27">
        <f>SUM(F157:Z157)</f>
        <v>9433.7999999999993</v>
      </c>
      <c r="D157" s="15">
        <f>C157/B157</f>
        <v>1.6341243720769096</v>
      </c>
      <c r="E157" s="15"/>
      <c r="F157" s="36"/>
      <c r="G157" s="35"/>
      <c r="H157" s="35">
        <v>9239.2999999999993</v>
      </c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>
        <v>2.5</v>
      </c>
      <c r="T157" s="56"/>
      <c r="U157" s="35"/>
      <c r="V157" s="35">
        <v>162</v>
      </c>
      <c r="W157" s="35"/>
      <c r="X157" s="35"/>
      <c r="Y157" s="35"/>
      <c r="Z157" s="35">
        <v>30</v>
      </c>
      <c r="AD157" s="119"/>
      <c r="AE157" s="119"/>
    </row>
    <row r="158" spans="1:31" s="12" customFormat="1" ht="30" hidden="1" customHeight="1" x14ac:dyDescent="0.2">
      <c r="A158" s="31" t="s">
        <v>96</v>
      </c>
      <c r="B158" s="55">
        <f>B157/B156*10</f>
        <v>106.31675874769797</v>
      </c>
      <c r="C158" s="55">
        <f>C157/C156*10</f>
        <v>169.36804308797124</v>
      </c>
      <c r="D158" s="15">
        <f>C158/B158</f>
        <v>1.5930512280749765</v>
      </c>
      <c r="E158" s="15"/>
      <c r="F158" s="36"/>
      <c r="G158" s="54"/>
      <c r="H158" s="54">
        <f>H157/H156*10</f>
        <v>170.46678966789668</v>
      </c>
      <c r="I158" s="54"/>
      <c r="J158" s="54"/>
      <c r="K158" s="54"/>
      <c r="L158" s="54"/>
      <c r="M158" s="54"/>
      <c r="N158" s="54"/>
      <c r="O158" s="54"/>
      <c r="P158" s="54"/>
      <c r="Q158" s="54"/>
      <c r="R158" s="54"/>
      <c r="S158" s="54">
        <f t="shared" ref="S158" si="85">S157/S156*10</f>
        <v>25</v>
      </c>
      <c r="T158" s="54"/>
      <c r="U158" s="54"/>
      <c r="V158" s="54">
        <f t="shared" ref="V158:Z158" si="86">V157/V156*10</f>
        <v>180</v>
      </c>
      <c r="W158" s="54"/>
      <c r="X158" s="54"/>
      <c r="Y158" s="54"/>
      <c r="Z158" s="54">
        <f t="shared" si="86"/>
        <v>60</v>
      </c>
      <c r="AD158" s="119"/>
      <c r="AE158" s="119"/>
    </row>
    <row r="159" spans="1:31" s="12" customFormat="1" ht="30" hidden="1" customHeight="1" x14ac:dyDescent="0.2">
      <c r="A159" s="11" t="s">
        <v>209</v>
      </c>
      <c r="B159" s="55"/>
      <c r="C159" s="97">
        <v>34738</v>
      </c>
      <c r="D159" s="15"/>
      <c r="E159" s="15"/>
      <c r="F159" s="53">
        <v>6450</v>
      </c>
      <c r="G159" s="53">
        <v>579</v>
      </c>
      <c r="H159" s="53">
        <v>1187</v>
      </c>
      <c r="I159" s="53">
        <v>1452</v>
      </c>
      <c r="J159" s="53">
        <v>989</v>
      </c>
      <c r="K159" s="53">
        <v>5411</v>
      </c>
      <c r="L159" s="53">
        <v>454</v>
      </c>
      <c r="M159" s="53">
        <v>1480</v>
      </c>
      <c r="N159" s="53">
        <v>1069</v>
      </c>
      <c r="O159" s="53">
        <v>218</v>
      </c>
      <c r="P159" s="53">
        <v>650</v>
      </c>
      <c r="Q159" s="53">
        <v>665</v>
      </c>
      <c r="R159" s="53">
        <v>5096</v>
      </c>
      <c r="S159" s="53">
        <v>526</v>
      </c>
      <c r="T159" s="53">
        <v>1011.6</v>
      </c>
      <c r="U159" s="53">
        <v>1181</v>
      </c>
      <c r="V159" s="53">
        <v>2236</v>
      </c>
      <c r="W159" s="53">
        <v>522</v>
      </c>
      <c r="X159" s="53">
        <v>1469</v>
      </c>
      <c r="Y159" s="53">
        <v>1430</v>
      </c>
      <c r="Z159" s="53">
        <v>230</v>
      </c>
      <c r="AD159" s="119"/>
      <c r="AE159" s="119"/>
    </row>
    <row r="160" spans="1:31" s="12" customFormat="1" ht="30" hidden="1" customHeight="1" x14ac:dyDescent="0.2">
      <c r="A160" s="11" t="s">
        <v>87</v>
      </c>
      <c r="B160" s="55"/>
      <c r="C160" s="97">
        <f>SUM(F160:Z160)</f>
        <v>352.4</v>
      </c>
      <c r="D160" s="15"/>
      <c r="E160" s="15"/>
      <c r="F160" s="36"/>
      <c r="G160" s="54"/>
      <c r="H160" s="54">
        <v>24.4</v>
      </c>
      <c r="I160" s="54">
        <v>53</v>
      </c>
      <c r="J160" s="54"/>
      <c r="K160" s="54"/>
      <c r="L160" s="54"/>
      <c r="M160" s="54"/>
      <c r="N160" s="54"/>
      <c r="O160" s="54"/>
      <c r="P160" s="54"/>
      <c r="Q160" s="54"/>
      <c r="R160" s="54">
        <v>202</v>
      </c>
      <c r="S160" s="54"/>
      <c r="T160" s="54"/>
      <c r="U160" s="54"/>
      <c r="V160" s="54">
        <v>20</v>
      </c>
      <c r="W160" s="54"/>
      <c r="X160" s="54"/>
      <c r="Y160" s="54">
        <v>53</v>
      </c>
      <c r="Z160" s="54"/>
      <c r="AD160" s="119"/>
      <c r="AE160" s="119"/>
    </row>
    <row r="161" spans="1:31" s="12" customFormat="1" ht="30" hidden="1" customHeight="1" x14ac:dyDescent="0.2">
      <c r="A161" s="11" t="s">
        <v>208</v>
      </c>
      <c r="B161" s="55"/>
      <c r="C161" s="97">
        <f>SUM(F161:Z161)</f>
        <v>48.3</v>
      </c>
      <c r="D161" s="15"/>
      <c r="E161" s="15"/>
      <c r="F161" s="36"/>
      <c r="G161" s="54"/>
      <c r="H161" s="54"/>
      <c r="I161" s="54"/>
      <c r="J161" s="54"/>
      <c r="K161" s="54"/>
      <c r="L161" s="54"/>
      <c r="M161" s="54"/>
      <c r="N161" s="54"/>
      <c r="O161" s="54"/>
      <c r="P161" s="54"/>
      <c r="Q161" s="54"/>
      <c r="R161" s="54"/>
      <c r="S161" s="54"/>
      <c r="T161" s="54">
        <v>6</v>
      </c>
      <c r="U161" s="54">
        <v>6</v>
      </c>
      <c r="V161" s="54"/>
      <c r="W161" s="54"/>
      <c r="X161" s="54">
        <v>36.299999999999997</v>
      </c>
      <c r="Y161" s="54"/>
      <c r="Z161" s="54"/>
      <c r="AD161" s="119"/>
      <c r="AE161" s="119"/>
    </row>
    <row r="162" spans="1:31" s="12" customFormat="1" ht="30" hidden="1" customHeight="1" x14ac:dyDescent="0.2">
      <c r="A162" s="11" t="s">
        <v>207</v>
      </c>
      <c r="B162" s="55"/>
      <c r="C162" s="97">
        <f>SUM(F162:Z162)</f>
        <v>34598.5</v>
      </c>
      <c r="D162" s="15"/>
      <c r="E162" s="15"/>
      <c r="F162" s="36">
        <v>6450</v>
      </c>
      <c r="G162" s="54">
        <v>579</v>
      </c>
      <c r="H162" s="54">
        <f>H159-H160</f>
        <v>1162.5999999999999</v>
      </c>
      <c r="I162" s="54">
        <v>1044</v>
      </c>
      <c r="J162" s="54">
        <f t="shared" ref="J162" si="87">J159</f>
        <v>989</v>
      </c>
      <c r="K162" s="54">
        <v>5553</v>
      </c>
      <c r="L162" s="54">
        <v>394</v>
      </c>
      <c r="M162" s="54">
        <v>1480.3</v>
      </c>
      <c r="N162" s="54">
        <v>1069</v>
      </c>
      <c r="O162" s="54">
        <v>218</v>
      </c>
      <c r="P162" s="54">
        <v>650</v>
      </c>
      <c r="Q162" s="54">
        <v>1189</v>
      </c>
      <c r="R162" s="54">
        <f>(R159-R160)+180+204</f>
        <v>5278</v>
      </c>
      <c r="S162" s="54">
        <v>525.5</v>
      </c>
      <c r="T162" s="54">
        <v>1005.6</v>
      </c>
      <c r="U162" s="54">
        <v>1174.5</v>
      </c>
      <c r="V162" s="54">
        <v>2255</v>
      </c>
      <c r="W162" s="54">
        <v>522</v>
      </c>
      <c r="X162" s="54">
        <v>1453</v>
      </c>
      <c r="Y162" s="54">
        <v>1377</v>
      </c>
      <c r="Z162" s="54">
        <v>230</v>
      </c>
      <c r="AD162" s="119"/>
      <c r="AE162" s="119"/>
    </row>
    <row r="163" spans="1:31" s="12" customFormat="1" ht="30" hidden="1" customHeight="1" x14ac:dyDescent="0.2">
      <c r="A163" s="31" t="s">
        <v>203</v>
      </c>
      <c r="B163" s="97">
        <f>B167+B170+B187+B173+B182</f>
        <v>14637</v>
      </c>
      <c r="C163" s="97">
        <f>C167+C170+C187+C173+C182</f>
        <v>31012.399999999998</v>
      </c>
      <c r="D163" s="15">
        <f>C163/B163</f>
        <v>2.1187675070028011</v>
      </c>
      <c r="E163" s="15"/>
      <c r="F163" s="101">
        <f>F167+F170+F187+F173+F182</f>
        <v>5950</v>
      </c>
      <c r="G163" s="101">
        <f>G167+G170+G187+G173</f>
        <v>304</v>
      </c>
      <c r="H163" s="101">
        <f>H167+H170+H187+H173+H182</f>
        <v>903</v>
      </c>
      <c r="I163" s="101">
        <f>I167+I170+I187+I173</f>
        <v>1044</v>
      </c>
      <c r="J163" s="101">
        <f>J167+J170+J187+J173</f>
        <v>939</v>
      </c>
      <c r="K163" s="101">
        <f>K167+K187+K182+K170</f>
        <v>5529</v>
      </c>
      <c r="L163" s="101">
        <f>L167+L170+L187+L173</f>
        <v>234</v>
      </c>
      <c r="M163" s="101">
        <f>M167+M170+M187+M173+M182</f>
        <v>1065.3</v>
      </c>
      <c r="N163" s="101">
        <f>N167+N170+N187+N173</f>
        <v>1069</v>
      </c>
      <c r="O163" s="101">
        <f>O167+O170+O187+O173</f>
        <v>131</v>
      </c>
      <c r="P163" s="101">
        <f>P167+P170+P187+P173</f>
        <v>650</v>
      </c>
      <c r="Q163" s="101">
        <f t="shared" ref="Q163:Z163" si="88">Q167+Q170+Q187+Q173+Q176+Q182</f>
        <v>1189</v>
      </c>
      <c r="R163" s="101">
        <f t="shared" si="88"/>
        <v>4479</v>
      </c>
      <c r="S163" s="101">
        <f t="shared" si="88"/>
        <v>525.5</v>
      </c>
      <c r="T163" s="101">
        <f t="shared" si="88"/>
        <v>1005.6</v>
      </c>
      <c r="U163" s="101">
        <f t="shared" si="88"/>
        <v>913</v>
      </c>
      <c r="V163" s="101">
        <f t="shared" si="88"/>
        <v>1353</v>
      </c>
      <c r="W163" s="101">
        <f t="shared" si="88"/>
        <v>522</v>
      </c>
      <c r="X163" s="101">
        <f t="shared" si="88"/>
        <v>1453</v>
      </c>
      <c r="Y163" s="101">
        <f t="shared" si="88"/>
        <v>1377</v>
      </c>
      <c r="Z163" s="101">
        <f t="shared" si="88"/>
        <v>175</v>
      </c>
      <c r="AD163" s="119"/>
      <c r="AE163" s="119"/>
    </row>
    <row r="164" spans="1:31" s="12" customFormat="1" ht="31.5" hidden="1" customHeight="1" x14ac:dyDescent="0.2">
      <c r="A164" s="93" t="s">
        <v>204</v>
      </c>
      <c r="B164" s="97">
        <f>B168+B171+B188</f>
        <v>10047</v>
      </c>
      <c r="C164" s="97">
        <f>C168+C171+C188+C174+C183</f>
        <v>40079.049999999996</v>
      </c>
      <c r="D164" s="15">
        <f>C164/B164</f>
        <v>3.9891559669553098</v>
      </c>
      <c r="E164" s="15"/>
      <c r="F164" s="53">
        <f t="shared" ref="F164:Z164" si="89">F168+F171+F174+F188+F177+F183</f>
        <v>8117</v>
      </c>
      <c r="G164" s="53">
        <f t="shared" si="89"/>
        <v>526</v>
      </c>
      <c r="H164" s="53">
        <f t="shared" si="89"/>
        <v>1341</v>
      </c>
      <c r="I164" s="53">
        <f t="shared" si="89"/>
        <v>1326</v>
      </c>
      <c r="J164" s="53">
        <f t="shared" si="89"/>
        <v>820.7</v>
      </c>
      <c r="K164" s="53">
        <f>K168+K171+K174+K188+K177+K183</f>
        <v>4881</v>
      </c>
      <c r="L164" s="53">
        <f t="shared" si="89"/>
        <v>671</v>
      </c>
      <c r="M164" s="53">
        <f t="shared" si="89"/>
        <v>1632</v>
      </c>
      <c r="N164" s="53">
        <f t="shared" si="89"/>
        <v>1046</v>
      </c>
      <c r="O164" s="53">
        <f t="shared" si="89"/>
        <v>79</v>
      </c>
      <c r="P164" s="53">
        <f t="shared" si="89"/>
        <v>735</v>
      </c>
      <c r="Q164" s="53">
        <f t="shared" si="89"/>
        <v>1697</v>
      </c>
      <c r="R164" s="53">
        <f t="shared" si="89"/>
        <v>5598</v>
      </c>
      <c r="S164" s="53">
        <f t="shared" si="89"/>
        <v>532.65000000000009</v>
      </c>
      <c r="T164" s="53">
        <f t="shared" si="89"/>
        <v>2262.6999999999998</v>
      </c>
      <c r="U164" s="53">
        <f t="shared" si="89"/>
        <v>813</v>
      </c>
      <c r="V164" s="53">
        <f t="shared" si="89"/>
        <v>2815</v>
      </c>
      <c r="W164" s="53">
        <f t="shared" si="89"/>
        <v>522</v>
      </c>
      <c r="X164" s="53">
        <f t="shared" si="89"/>
        <v>1741</v>
      </c>
      <c r="Y164" s="53">
        <f t="shared" si="89"/>
        <v>2605</v>
      </c>
      <c r="Z164" s="53">
        <f t="shared" si="89"/>
        <v>403</v>
      </c>
      <c r="AD164" s="119"/>
      <c r="AE164" s="119"/>
    </row>
    <row r="165" spans="1:31" s="12" customFormat="1" ht="30" hidden="1" customHeight="1" x14ac:dyDescent="0.2">
      <c r="A165" s="31" t="s">
        <v>96</v>
      </c>
      <c r="B165" s="55">
        <f>B164/B163*10</f>
        <v>6.8641114982578397</v>
      </c>
      <c r="C165" s="55">
        <f>C164/C163*10</f>
        <v>12.923556383898054</v>
      </c>
      <c r="D165" s="15">
        <f>C165/B165</f>
        <v>1.882771919887686</v>
      </c>
      <c r="E165" s="15"/>
      <c r="F165" s="54">
        <f t="shared" ref="F165:Y165" si="90">F164/F163*10</f>
        <v>13.64201680672269</v>
      </c>
      <c r="G165" s="54">
        <f t="shared" si="90"/>
        <v>17.30263157894737</v>
      </c>
      <c r="H165" s="54">
        <f t="shared" si="90"/>
        <v>14.850498338870432</v>
      </c>
      <c r="I165" s="54">
        <f t="shared" si="90"/>
        <v>12.701149425287356</v>
      </c>
      <c r="J165" s="54">
        <f t="shared" si="90"/>
        <v>8.7401490947816836</v>
      </c>
      <c r="K165" s="54">
        <f t="shared" si="90"/>
        <v>8.8279978296256107</v>
      </c>
      <c r="L165" s="54">
        <f t="shared" si="90"/>
        <v>28.675213675213676</v>
      </c>
      <c r="M165" s="54">
        <f t="shared" si="90"/>
        <v>15.319628273725712</v>
      </c>
      <c r="N165" s="54">
        <f t="shared" si="90"/>
        <v>9.7848456501403174</v>
      </c>
      <c r="O165" s="54">
        <f t="shared" si="90"/>
        <v>6.0305343511450378</v>
      </c>
      <c r="P165" s="54">
        <f t="shared" si="90"/>
        <v>11.307692307692307</v>
      </c>
      <c r="Q165" s="54">
        <f t="shared" si="90"/>
        <v>14.272497897392766</v>
      </c>
      <c r="R165" s="54">
        <f t="shared" si="90"/>
        <v>12.498325519089082</v>
      </c>
      <c r="S165" s="54">
        <f t="shared" si="90"/>
        <v>10.136060894386301</v>
      </c>
      <c r="T165" s="54">
        <f t="shared" si="90"/>
        <v>22.500994431185362</v>
      </c>
      <c r="U165" s="54">
        <f t="shared" si="90"/>
        <v>8.904709748083242</v>
      </c>
      <c r="V165" s="54">
        <f t="shared" si="90"/>
        <v>20.805617147080561</v>
      </c>
      <c r="W165" s="54">
        <f t="shared" si="90"/>
        <v>10</v>
      </c>
      <c r="X165" s="54">
        <f t="shared" si="90"/>
        <v>11.982105987611838</v>
      </c>
      <c r="Y165" s="54">
        <f t="shared" si="90"/>
        <v>18.917937545388526</v>
      </c>
      <c r="Z165" s="54">
        <f t="shared" ref="Z165" si="91">Z164/Z163*10</f>
        <v>23.028571428571428</v>
      </c>
      <c r="AD165" s="119"/>
      <c r="AE165" s="119"/>
    </row>
    <row r="166" spans="1:31" s="12" customFormat="1" ht="30" hidden="1" customHeight="1" x14ac:dyDescent="0.2">
      <c r="A166" s="13" t="s">
        <v>94</v>
      </c>
      <c r="B166" s="55"/>
      <c r="C166" s="55">
        <f>SUM(F166:Z166)</f>
        <v>3788.1</v>
      </c>
      <c r="D166" s="15"/>
      <c r="E166" s="15"/>
      <c r="F166" s="54">
        <f t="shared" ref="F166:V166" si="92">F162-F163</f>
        <v>500</v>
      </c>
      <c r="G166" s="54">
        <f t="shared" si="92"/>
        <v>275</v>
      </c>
      <c r="H166" s="54">
        <f>H162-H163</f>
        <v>259.59999999999991</v>
      </c>
      <c r="I166" s="54">
        <f>I162-I163</f>
        <v>0</v>
      </c>
      <c r="J166" s="54">
        <f t="shared" si="92"/>
        <v>50</v>
      </c>
      <c r="K166" s="54">
        <f t="shared" si="92"/>
        <v>24</v>
      </c>
      <c r="L166" s="54">
        <f t="shared" si="92"/>
        <v>160</v>
      </c>
      <c r="M166" s="54">
        <f t="shared" si="92"/>
        <v>415</v>
      </c>
      <c r="N166" s="54">
        <f t="shared" si="92"/>
        <v>0</v>
      </c>
      <c r="O166" s="54">
        <f t="shared" si="92"/>
        <v>87</v>
      </c>
      <c r="P166" s="54">
        <f t="shared" si="92"/>
        <v>0</v>
      </c>
      <c r="Q166" s="54">
        <f t="shared" si="92"/>
        <v>0</v>
      </c>
      <c r="R166" s="54">
        <f t="shared" si="92"/>
        <v>799</v>
      </c>
      <c r="S166" s="54">
        <f>S162-S163</f>
        <v>0</v>
      </c>
      <c r="T166" s="54">
        <f t="shared" si="92"/>
        <v>0</v>
      </c>
      <c r="U166" s="54">
        <f t="shared" si="92"/>
        <v>261.5</v>
      </c>
      <c r="V166" s="54">
        <f t="shared" si="92"/>
        <v>902</v>
      </c>
      <c r="W166" s="54">
        <f>W159-W163</f>
        <v>0</v>
      </c>
      <c r="X166" s="54">
        <f>X162-X163</f>
        <v>0</v>
      </c>
      <c r="Y166" s="54">
        <f>Y162-Y163</f>
        <v>0</v>
      </c>
      <c r="Z166" s="54">
        <f>Z162-Z163</f>
        <v>55</v>
      </c>
      <c r="AA166" s="103"/>
      <c r="AD166" s="119"/>
      <c r="AE166" s="119"/>
    </row>
    <row r="167" spans="1:31" s="96" customFormat="1" ht="30" hidden="1" customHeight="1" x14ac:dyDescent="0.2">
      <c r="A167" s="51" t="s">
        <v>109</v>
      </c>
      <c r="B167" s="27">
        <v>8315</v>
      </c>
      <c r="C167" s="27">
        <f>SUM(F167:Z167)</f>
        <v>14969.3</v>
      </c>
      <c r="D167" s="15">
        <f t="shared" ref="D167:D185" si="93">C167/B167</f>
        <v>1.8002766085387854</v>
      </c>
      <c r="E167" s="15"/>
      <c r="F167" s="35">
        <v>4891</v>
      </c>
      <c r="G167" s="35">
        <v>120</v>
      </c>
      <c r="H167" s="35">
        <v>200</v>
      </c>
      <c r="I167" s="35">
        <v>100</v>
      </c>
      <c r="J167" s="35">
        <v>70</v>
      </c>
      <c r="K167" s="35">
        <v>2152</v>
      </c>
      <c r="L167" s="35">
        <v>120</v>
      </c>
      <c r="M167" s="35">
        <v>170.3</v>
      </c>
      <c r="N167" s="35"/>
      <c r="O167" s="35"/>
      <c r="P167" s="35">
        <v>650</v>
      </c>
      <c r="Q167" s="35">
        <v>962</v>
      </c>
      <c r="R167" s="35">
        <v>1622</v>
      </c>
      <c r="S167" s="35">
        <v>271</v>
      </c>
      <c r="T167" s="35">
        <v>700</v>
      </c>
      <c r="U167" s="35"/>
      <c r="V167" s="35">
        <v>170</v>
      </c>
      <c r="W167" s="35">
        <v>522</v>
      </c>
      <c r="X167" s="35">
        <v>1132</v>
      </c>
      <c r="Y167" s="35">
        <v>1117</v>
      </c>
      <c r="Z167" s="35"/>
      <c r="AD167" s="119"/>
      <c r="AE167" s="119"/>
    </row>
    <row r="168" spans="1:31" s="12" customFormat="1" ht="30" hidden="1" customHeight="1" x14ac:dyDescent="0.2">
      <c r="A168" s="93" t="s">
        <v>110</v>
      </c>
      <c r="B168" s="23">
        <v>7284</v>
      </c>
      <c r="C168" s="23">
        <f>SUM(F168:Z168)</f>
        <v>21911</v>
      </c>
      <c r="D168" s="15">
        <f t="shared" si="93"/>
        <v>3.0080999450851182</v>
      </c>
      <c r="E168" s="15"/>
      <c r="F168" s="90">
        <v>6857</v>
      </c>
      <c r="G168" s="88">
        <v>336</v>
      </c>
      <c r="H168" s="88">
        <v>205</v>
      </c>
      <c r="I168" s="88">
        <v>100</v>
      </c>
      <c r="J168" s="88">
        <v>42</v>
      </c>
      <c r="K168" s="88">
        <v>1722</v>
      </c>
      <c r="L168" s="88">
        <v>216</v>
      </c>
      <c r="M168" s="95">
        <v>158</v>
      </c>
      <c r="N168" s="95"/>
      <c r="O168" s="94"/>
      <c r="P168" s="90">
        <v>735</v>
      </c>
      <c r="Q168" s="90">
        <v>1450</v>
      </c>
      <c r="R168" s="95">
        <v>3309</v>
      </c>
      <c r="S168" s="95">
        <v>298</v>
      </c>
      <c r="T168" s="95">
        <v>2000</v>
      </c>
      <c r="U168" s="95"/>
      <c r="V168" s="95">
        <v>238</v>
      </c>
      <c r="W168" s="95">
        <v>522</v>
      </c>
      <c r="X168" s="95">
        <v>1508</v>
      </c>
      <c r="Y168" s="95">
        <v>2215</v>
      </c>
      <c r="Z168" s="94"/>
      <c r="AD168" s="119"/>
      <c r="AE168" s="119"/>
    </row>
    <row r="169" spans="1:31" s="12" customFormat="1" ht="30" hidden="1" customHeight="1" x14ac:dyDescent="0.2">
      <c r="A169" s="31" t="s">
        <v>96</v>
      </c>
      <c r="B169" s="49">
        <f>B168/B167*10</f>
        <v>8.7600721587492476</v>
      </c>
      <c r="C169" s="49">
        <f>C168/C167*10</f>
        <v>14.637290988890596</v>
      </c>
      <c r="D169" s="15">
        <f t="shared" si="93"/>
        <v>1.6709098650827199</v>
      </c>
      <c r="E169" s="15"/>
      <c r="F169" s="54">
        <f t="shared" ref="F169:G169" si="94">F168/F167*10</f>
        <v>14.019627887957473</v>
      </c>
      <c r="G169" s="54">
        <f t="shared" si="94"/>
        <v>28</v>
      </c>
      <c r="H169" s="54">
        <f t="shared" ref="H169:K169" si="95">H168/H167*10</f>
        <v>10.25</v>
      </c>
      <c r="I169" s="54">
        <f t="shared" si="95"/>
        <v>10</v>
      </c>
      <c r="J169" s="54">
        <f t="shared" si="95"/>
        <v>6</v>
      </c>
      <c r="K169" s="54">
        <f t="shared" si="95"/>
        <v>8.0018587360594786</v>
      </c>
      <c r="L169" s="54">
        <f t="shared" ref="L169:M169" si="96">L168/L167*10</f>
        <v>18</v>
      </c>
      <c r="M169" s="54">
        <f t="shared" si="96"/>
        <v>9.2777451556077501</v>
      </c>
      <c r="N169" s="54"/>
      <c r="O169" s="54"/>
      <c r="P169" s="54">
        <f>P168/P167*10</f>
        <v>11.307692307692307</v>
      </c>
      <c r="Q169" s="54">
        <f>Q168/Q167*10</f>
        <v>15.072765072765073</v>
      </c>
      <c r="R169" s="54">
        <f>R168/R167*10</f>
        <v>20.400739827373613</v>
      </c>
      <c r="S169" s="54">
        <f>S168/S167*10</f>
        <v>10.99630996309963</v>
      </c>
      <c r="T169" s="54">
        <f t="shared" ref="T169" si="97">T168/T167*10</f>
        <v>28.571428571428573</v>
      </c>
      <c r="U169" s="54"/>
      <c r="V169" s="54">
        <f t="shared" ref="V169:Y169" si="98">V168/V167*10</f>
        <v>14</v>
      </c>
      <c r="W169" s="54">
        <f t="shared" si="98"/>
        <v>10</v>
      </c>
      <c r="X169" s="54">
        <f t="shared" si="98"/>
        <v>13.32155477031802</v>
      </c>
      <c r="Y169" s="54">
        <f t="shared" si="98"/>
        <v>19.829901521933749</v>
      </c>
      <c r="Z169" s="26"/>
      <c r="AD169" s="119"/>
      <c r="AE169" s="119"/>
    </row>
    <row r="170" spans="1:31" s="12" customFormat="1" ht="30" hidden="1" customHeight="1" x14ac:dyDescent="0.2">
      <c r="A170" s="51" t="s">
        <v>174</v>
      </c>
      <c r="B170" s="27">
        <v>4088</v>
      </c>
      <c r="C170" s="27">
        <f>SUM(F170:Z170)</f>
        <v>5054</v>
      </c>
      <c r="D170" s="15">
        <f t="shared" si="93"/>
        <v>1.2363013698630136</v>
      </c>
      <c r="E170" s="15"/>
      <c r="F170" s="35"/>
      <c r="G170" s="35">
        <v>134</v>
      </c>
      <c r="H170" s="35"/>
      <c r="I170" s="35">
        <v>757</v>
      </c>
      <c r="J170" s="35">
        <v>581</v>
      </c>
      <c r="K170" s="35">
        <v>1413</v>
      </c>
      <c r="L170" s="35">
        <v>114</v>
      </c>
      <c r="M170" s="35"/>
      <c r="N170" s="35">
        <v>1069</v>
      </c>
      <c r="O170" s="35">
        <v>129</v>
      </c>
      <c r="P170" s="35"/>
      <c r="Q170" s="35">
        <v>17</v>
      </c>
      <c r="R170" s="35">
        <v>110</v>
      </c>
      <c r="S170" s="35">
        <v>30</v>
      </c>
      <c r="T170" s="35"/>
      <c r="U170" s="26">
        <v>700</v>
      </c>
      <c r="V170" s="35"/>
      <c r="W170" s="35"/>
      <c r="X170" s="35"/>
      <c r="Y170" s="35"/>
      <c r="Z170" s="35"/>
      <c r="AD170" s="119"/>
      <c r="AE170" s="119"/>
    </row>
    <row r="171" spans="1:31" s="12" customFormat="1" ht="30" hidden="1" customHeight="1" x14ac:dyDescent="0.2">
      <c r="A171" s="31" t="s">
        <v>175</v>
      </c>
      <c r="B171" s="27">
        <v>2763</v>
      </c>
      <c r="C171" s="27">
        <f>SUM(F171:Z171)</f>
        <v>4341.1000000000004</v>
      </c>
      <c r="D171" s="15">
        <f t="shared" si="93"/>
        <v>1.5711545421643143</v>
      </c>
      <c r="E171" s="15"/>
      <c r="F171" s="35"/>
      <c r="G171" s="26">
        <v>134</v>
      </c>
      <c r="H171" s="26"/>
      <c r="I171" s="26">
        <v>1025</v>
      </c>
      <c r="J171" s="26">
        <v>379</v>
      </c>
      <c r="K171" s="26">
        <v>1102</v>
      </c>
      <c r="L171" s="26">
        <v>110</v>
      </c>
      <c r="M171" s="36"/>
      <c r="N171" s="36">
        <v>1046</v>
      </c>
      <c r="O171" s="26">
        <v>77</v>
      </c>
      <c r="P171" s="34"/>
      <c r="Q171" s="36">
        <v>17</v>
      </c>
      <c r="R171" s="36">
        <v>11</v>
      </c>
      <c r="S171" s="36">
        <v>20.100000000000001</v>
      </c>
      <c r="T171" s="36"/>
      <c r="U171" s="26">
        <v>420</v>
      </c>
      <c r="V171" s="34"/>
      <c r="W171" s="36"/>
      <c r="X171" s="34"/>
      <c r="Y171" s="36"/>
      <c r="Z171" s="34"/>
      <c r="AD171" s="119"/>
      <c r="AE171" s="119"/>
    </row>
    <row r="172" spans="1:31" s="12" customFormat="1" ht="30" hidden="1" customHeight="1" x14ac:dyDescent="0.2">
      <c r="A172" s="31" t="s">
        <v>96</v>
      </c>
      <c r="B172" s="49">
        <f>B171/B170*10</f>
        <v>6.7588062622309195</v>
      </c>
      <c r="C172" s="49">
        <f>C171/C170*10</f>
        <v>8.5894341115947768</v>
      </c>
      <c r="D172" s="15">
        <f t="shared" si="93"/>
        <v>1.2708507654071461</v>
      </c>
      <c r="E172" s="15"/>
      <c r="F172" s="50"/>
      <c r="G172" s="50">
        <f t="shared" ref="G172" si="99">G171/G170*10</f>
        <v>10</v>
      </c>
      <c r="H172" s="50"/>
      <c r="I172" s="50">
        <f>I171/I170*10</f>
        <v>13.540290620871861</v>
      </c>
      <c r="J172" s="50">
        <f>J171/J170*10</f>
        <v>6.5232358003442332</v>
      </c>
      <c r="K172" s="50">
        <f t="shared" ref="K172" si="100">K171/K170*10</f>
        <v>7.799009200283086</v>
      </c>
      <c r="L172" s="50">
        <f t="shared" ref="L172:N172" si="101">L171/L170*10</f>
        <v>9.6491228070175445</v>
      </c>
      <c r="M172" s="50"/>
      <c r="N172" s="50">
        <f t="shared" si="101"/>
        <v>9.7848456501403174</v>
      </c>
      <c r="O172" s="50">
        <f t="shared" ref="O172:R172" si="102">O171/O170*10</f>
        <v>5.9689922480620154</v>
      </c>
      <c r="P172" s="50"/>
      <c r="Q172" s="50">
        <f t="shared" si="102"/>
        <v>10</v>
      </c>
      <c r="R172" s="50">
        <f t="shared" si="102"/>
        <v>1</v>
      </c>
      <c r="S172" s="50">
        <f>S171/S170*10</f>
        <v>6.7</v>
      </c>
      <c r="T172" s="50"/>
      <c r="U172" s="50">
        <f t="shared" ref="U172" si="103">U171/U170*10</f>
        <v>6</v>
      </c>
      <c r="V172" s="50"/>
      <c r="W172" s="50"/>
      <c r="X172" s="50"/>
      <c r="Y172" s="50"/>
      <c r="Z172" s="26"/>
      <c r="AD172" s="119"/>
      <c r="AE172" s="119"/>
    </row>
    <row r="173" spans="1:31" s="12" customFormat="1" ht="30" hidden="1" customHeight="1" x14ac:dyDescent="0.2">
      <c r="A173" s="51" t="s">
        <v>200</v>
      </c>
      <c r="B173" s="49">
        <v>243</v>
      </c>
      <c r="C173" s="49">
        <f>SUM(F173:Z173)</f>
        <v>1183.0999999999999</v>
      </c>
      <c r="D173" s="15">
        <f t="shared" si="93"/>
        <v>4.8687242798353907</v>
      </c>
      <c r="E173" s="15"/>
      <c r="F173" s="50"/>
      <c r="G173" s="50">
        <v>10</v>
      </c>
      <c r="H173" s="50">
        <v>400</v>
      </c>
      <c r="I173" s="50"/>
      <c r="J173" s="26">
        <v>50</v>
      </c>
      <c r="K173" s="50"/>
      <c r="L173" s="50"/>
      <c r="M173" s="50"/>
      <c r="N173" s="50"/>
      <c r="O173" s="50">
        <v>2</v>
      </c>
      <c r="P173" s="50"/>
      <c r="Q173" s="50"/>
      <c r="R173" s="50">
        <v>162</v>
      </c>
      <c r="S173" s="50">
        <v>89.5</v>
      </c>
      <c r="T173" s="26">
        <v>105.6</v>
      </c>
      <c r="U173" s="26">
        <v>110</v>
      </c>
      <c r="V173" s="26">
        <v>254</v>
      </c>
      <c r="W173" s="50"/>
      <c r="X173" s="50"/>
      <c r="Y173" s="50"/>
      <c r="Z173" s="26"/>
      <c r="AD173" s="119"/>
      <c r="AE173" s="119"/>
    </row>
    <row r="174" spans="1:31" s="12" customFormat="1" ht="30" hidden="1" customHeight="1" x14ac:dyDescent="0.2">
      <c r="A174" s="31" t="s">
        <v>201</v>
      </c>
      <c r="B174" s="49">
        <v>419</v>
      </c>
      <c r="C174" s="49">
        <f>SUM(F174:Z174)</f>
        <v>2071.9499999999998</v>
      </c>
      <c r="D174" s="15">
        <f t="shared" si="93"/>
        <v>4.9449880668257755</v>
      </c>
      <c r="E174" s="15"/>
      <c r="F174" s="50"/>
      <c r="G174" s="50">
        <v>16</v>
      </c>
      <c r="H174" s="50">
        <v>720</v>
      </c>
      <c r="I174" s="50"/>
      <c r="J174" s="50">
        <v>26.7</v>
      </c>
      <c r="K174" s="50"/>
      <c r="L174" s="50"/>
      <c r="M174" s="50"/>
      <c r="N174" s="50"/>
      <c r="O174" s="50">
        <v>2</v>
      </c>
      <c r="P174" s="50"/>
      <c r="Q174" s="50"/>
      <c r="R174" s="50">
        <v>241</v>
      </c>
      <c r="S174" s="50">
        <v>80.55</v>
      </c>
      <c r="T174" s="26">
        <v>162.69999999999999</v>
      </c>
      <c r="U174" s="26">
        <v>290</v>
      </c>
      <c r="V174" s="26">
        <v>533</v>
      </c>
      <c r="W174" s="50"/>
      <c r="X174" s="50"/>
      <c r="Y174" s="50"/>
      <c r="Z174" s="26"/>
      <c r="AD174" s="119"/>
      <c r="AE174" s="119"/>
    </row>
    <row r="175" spans="1:31" s="12" customFormat="1" ht="30" hidden="1" customHeight="1" x14ac:dyDescent="0.2">
      <c r="A175" s="31" t="s">
        <v>96</v>
      </c>
      <c r="B175" s="49">
        <v>22.3</v>
      </c>
      <c r="C175" s="49">
        <f>C174/C173*10</f>
        <v>17.512889865607303</v>
      </c>
      <c r="D175" s="15">
        <f t="shared" si="93"/>
        <v>0.78533138410795078</v>
      </c>
      <c r="E175" s="15"/>
      <c r="F175" s="50"/>
      <c r="G175" s="50">
        <f t="shared" ref="G175:H175" si="104">G174/G173*10</f>
        <v>16</v>
      </c>
      <c r="H175" s="50">
        <f t="shared" si="104"/>
        <v>18</v>
      </c>
      <c r="I175" s="50"/>
      <c r="J175" s="50">
        <f t="shared" ref="J175" si="105">J174/J173*10</f>
        <v>5.34</v>
      </c>
      <c r="K175" s="50"/>
      <c r="L175" s="50"/>
      <c r="M175" s="50"/>
      <c r="N175" s="50"/>
      <c r="O175" s="50">
        <f t="shared" ref="O175" si="106">O174/O173*10</f>
        <v>10</v>
      </c>
      <c r="P175" s="50"/>
      <c r="Q175" s="50"/>
      <c r="R175" s="50">
        <f>R174/R173*10</f>
        <v>14.876543209876543</v>
      </c>
      <c r="S175" s="50">
        <f>S174/S173*10</f>
        <v>9</v>
      </c>
      <c r="T175" s="50">
        <f>T174/T173*10</f>
        <v>15.407196969696971</v>
      </c>
      <c r="U175" s="50">
        <f>U174/U173*10</f>
        <v>26.363636363636363</v>
      </c>
      <c r="V175" s="50">
        <f>V174/V173*10</f>
        <v>20.984251968503933</v>
      </c>
      <c r="W175" s="50"/>
      <c r="X175" s="50"/>
      <c r="Y175" s="50"/>
      <c r="Z175" s="26"/>
      <c r="AD175" s="119"/>
      <c r="AE175" s="119"/>
    </row>
    <row r="176" spans="1:31" s="12" customFormat="1" ht="30" hidden="1" customHeight="1" x14ac:dyDescent="0.2">
      <c r="A176" s="51" t="s">
        <v>170</v>
      </c>
      <c r="B176" s="27">
        <v>75</v>
      </c>
      <c r="C176" s="27">
        <f>SUM(F176:Z176)</f>
        <v>58</v>
      </c>
      <c r="D176" s="15">
        <f t="shared" si="93"/>
        <v>0.77333333333333332</v>
      </c>
      <c r="E176" s="1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>
        <v>58</v>
      </c>
      <c r="S176" s="35"/>
      <c r="T176" s="35"/>
      <c r="U176" s="35"/>
      <c r="V176" s="35"/>
      <c r="W176" s="35"/>
      <c r="X176" s="35"/>
      <c r="Y176" s="35"/>
      <c r="Z176" s="35"/>
      <c r="AD176" s="119"/>
      <c r="AE176" s="119"/>
    </row>
    <row r="177" spans="1:31" s="12" customFormat="1" ht="30" hidden="1" customHeight="1" x14ac:dyDescent="0.2">
      <c r="A177" s="31" t="s">
        <v>171</v>
      </c>
      <c r="B177" s="27">
        <v>83</v>
      </c>
      <c r="C177" s="27">
        <f>SUM(F177:Z177)</f>
        <v>85</v>
      </c>
      <c r="D177" s="15">
        <f t="shared" si="93"/>
        <v>1.0240963855421688</v>
      </c>
      <c r="E177" s="15"/>
      <c r="F177" s="35"/>
      <c r="G177" s="34"/>
      <c r="H177" s="54"/>
      <c r="I177" s="34"/>
      <c r="J177" s="34"/>
      <c r="K177" s="34"/>
      <c r="L177" s="36"/>
      <c r="M177" s="36"/>
      <c r="N177" s="36"/>
      <c r="O177" s="34"/>
      <c r="P177" s="34"/>
      <c r="Q177" s="34"/>
      <c r="R177" s="36">
        <v>85</v>
      </c>
      <c r="S177" s="36"/>
      <c r="T177" s="36"/>
      <c r="U177" s="36"/>
      <c r="V177" s="34"/>
      <c r="W177" s="36"/>
      <c r="X177" s="34"/>
      <c r="Y177" s="36"/>
      <c r="Z177" s="34"/>
      <c r="AD177" s="119"/>
      <c r="AE177" s="119"/>
    </row>
    <row r="178" spans="1:31" s="12" customFormat="1" ht="30" hidden="1" customHeight="1" x14ac:dyDescent="0.2">
      <c r="A178" s="31" t="s">
        <v>96</v>
      </c>
      <c r="B178" s="49">
        <f>B177/B176*10</f>
        <v>11.066666666666666</v>
      </c>
      <c r="C178" s="49">
        <f>C177/C176*10</f>
        <v>14.655172413793103</v>
      </c>
      <c r="D178" s="15">
        <f t="shared" si="93"/>
        <v>1.324262567511425</v>
      </c>
      <c r="E178" s="15"/>
      <c r="F178" s="50"/>
      <c r="G178" s="50"/>
      <c r="H178" s="50"/>
      <c r="I178" s="26"/>
      <c r="J178" s="26"/>
      <c r="K178" s="26"/>
      <c r="L178" s="50"/>
      <c r="M178" s="50"/>
      <c r="N178" s="50"/>
      <c r="O178" s="26"/>
      <c r="P178" s="26"/>
      <c r="Q178" s="26"/>
      <c r="R178" s="50">
        <f>R177/R176*10</f>
        <v>14.655172413793103</v>
      </c>
      <c r="S178" s="50"/>
      <c r="T178" s="50"/>
      <c r="U178" s="50"/>
      <c r="V178" s="26"/>
      <c r="W178" s="50"/>
      <c r="X178" s="50"/>
      <c r="Y178" s="50"/>
      <c r="Z178" s="26"/>
      <c r="AD178" s="119"/>
      <c r="AE178" s="119"/>
    </row>
    <row r="179" spans="1:31" s="12" customFormat="1" ht="30" hidden="1" customHeight="1" outlineLevel="1" x14ac:dyDescent="0.2">
      <c r="A179" s="51" t="s">
        <v>210</v>
      </c>
      <c r="B179" s="27">
        <v>617</v>
      </c>
      <c r="C179" s="27">
        <f>SUM(F179:Z179)</f>
        <v>867</v>
      </c>
      <c r="D179" s="15">
        <f t="shared" si="93"/>
        <v>1.4051863857374391</v>
      </c>
      <c r="E179" s="15"/>
      <c r="F179" s="35"/>
      <c r="G179" s="35"/>
      <c r="H179" s="35">
        <v>417</v>
      </c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>
        <v>300</v>
      </c>
      <c r="W179" s="35"/>
      <c r="X179" s="35"/>
      <c r="Y179" s="35">
        <v>150</v>
      </c>
      <c r="Z179" s="35"/>
      <c r="AD179" s="119"/>
      <c r="AE179" s="119"/>
    </row>
    <row r="180" spans="1:31" s="12" customFormat="1" ht="30" hidden="1" customHeight="1" outlineLevel="1" x14ac:dyDescent="0.2">
      <c r="A180" s="31" t="s">
        <v>111</v>
      </c>
      <c r="B180" s="27">
        <v>7275</v>
      </c>
      <c r="C180" s="27">
        <f>SUM(F180:Z180)</f>
        <v>26430</v>
      </c>
      <c r="D180" s="15">
        <f t="shared" si="93"/>
        <v>3.6329896907216495</v>
      </c>
      <c r="E180" s="15"/>
      <c r="F180" s="35"/>
      <c r="G180" s="35"/>
      <c r="H180" s="35">
        <v>11880</v>
      </c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>
        <v>9300</v>
      </c>
      <c r="W180" s="35"/>
      <c r="X180" s="35"/>
      <c r="Y180" s="35">
        <v>5250</v>
      </c>
      <c r="Z180" s="35"/>
      <c r="AD180" s="119"/>
      <c r="AE180" s="119"/>
    </row>
    <row r="181" spans="1:31" s="12" customFormat="1" ht="30" hidden="1" customHeight="1" x14ac:dyDescent="0.2">
      <c r="A181" s="31" t="s">
        <v>96</v>
      </c>
      <c r="B181" s="55">
        <f>B180/B179*10</f>
        <v>117.90923824959481</v>
      </c>
      <c r="C181" s="55">
        <f>C180/C179*10</f>
        <v>304.84429065743944</v>
      </c>
      <c r="D181" s="15">
        <f t="shared" si="93"/>
        <v>2.5854148087373217</v>
      </c>
      <c r="E181" s="15"/>
      <c r="F181" s="54"/>
      <c r="G181" s="54"/>
      <c r="H181" s="54">
        <f t="shared" ref="H181" si="107">H180/H179*10</f>
        <v>284.89208633093529</v>
      </c>
      <c r="I181" s="54"/>
      <c r="J181" s="54"/>
      <c r="K181" s="54"/>
      <c r="L181" s="54"/>
      <c r="M181" s="54"/>
      <c r="N181" s="54"/>
      <c r="O181" s="54"/>
      <c r="P181" s="54"/>
      <c r="Q181" s="54"/>
      <c r="R181" s="54"/>
      <c r="S181" s="54"/>
      <c r="T181" s="54"/>
      <c r="U181" s="54"/>
      <c r="V181" s="54">
        <f>V180/V179*10</f>
        <v>310</v>
      </c>
      <c r="W181" s="54"/>
      <c r="X181" s="54"/>
      <c r="Y181" s="54">
        <f t="shared" ref="Y181" si="108">Y180/Y179*10</f>
        <v>350</v>
      </c>
      <c r="Z181" s="54"/>
      <c r="AD181" s="119"/>
      <c r="AE181" s="119"/>
    </row>
    <row r="182" spans="1:31" s="12" customFormat="1" ht="30" hidden="1" customHeight="1" outlineLevel="1" x14ac:dyDescent="0.2">
      <c r="A182" s="51" t="s">
        <v>112</v>
      </c>
      <c r="B182" s="27">
        <v>1991</v>
      </c>
      <c r="C182" s="27">
        <f>SUM(F182:Z182)</f>
        <v>4867</v>
      </c>
      <c r="D182" s="15">
        <f t="shared" si="93"/>
        <v>2.4445002511300853</v>
      </c>
      <c r="E182" s="15"/>
      <c r="F182" s="35">
        <v>106</v>
      </c>
      <c r="G182" s="35"/>
      <c r="H182" s="35">
        <v>303</v>
      </c>
      <c r="I182" s="35"/>
      <c r="J182" s="35">
        <v>100</v>
      </c>
      <c r="K182" s="35">
        <v>1884</v>
      </c>
      <c r="L182" s="35">
        <v>160</v>
      </c>
      <c r="M182" s="35">
        <v>895</v>
      </c>
      <c r="N182" s="35"/>
      <c r="O182" s="35"/>
      <c r="P182" s="35"/>
      <c r="Q182" s="35"/>
      <c r="R182" s="35"/>
      <c r="S182" s="35">
        <v>105</v>
      </c>
      <c r="T182" s="35"/>
      <c r="U182" s="35">
        <v>30</v>
      </c>
      <c r="V182" s="35">
        <v>929</v>
      </c>
      <c r="W182" s="35"/>
      <c r="X182" s="35"/>
      <c r="Y182" s="35">
        <v>180</v>
      </c>
      <c r="Z182" s="35">
        <v>175</v>
      </c>
      <c r="AD182" s="119"/>
      <c r="AE182" s="119"/>
    </row>
    <row r="183" spans="1:31" s="12" customFormat="1" ht="30" hidden="1" customHeight="1" outlineLevel="1" x14ac:dyDescent="0.2">
      <c r="A183" s="31" t="s">
        <v>113</v>
      </c>
      <c r="B183" s="27">
        <v>2807</v>
      </c>
      <c r="C183" s="27">
        <f>SUM(F183:Z183)</f>
        <v>7275</v>
      </c>
      <c r="D183" s="15">
        <f t="shared" si="93"/>
        <v>2.5917349483434271</v>
      </c>
      <c r="E183" s="15"/>
      <c r="F183" s="35">
        <v>212</v>
      </c>
      <c r="G183" s="35"/>
      <c r="H183" s="35">
        <v>416</v>
      </c>
      <c r="I183" s="35"/>
      <c r="J183" s="35">
        <v>138</v>
      </c>
      <c r="K183" s="35">
        <v>1929</v>
      </c>
      <c r="L183" s="35">
        <v>345</v>
      </c>
      <c r="M183" s="35">
        <v>1474</v>
      </c>
      <c r="N183" s="35"/>
      <c r="O183" s="35"/>
      <c r="P183" s="35"/>
      <c r="Q183" s="35"/>
      <c r="R183" s="35"/>
      <c r="S183" s="35">
        <v>104</v>
      </c>
      <c r="T183" s="35"/>
      <c r="U183" s="35">
        <v>30</v>
      </c>
      <c r="V183" s="35">
        <v>2044</v>
      </c>
      <c r="W183" s="35"/>
      <c r="X183" s="35"/>
      <c r="Y183" s="35">
        <v>180</v>
      </c>
      <c r="Z183" s="35">
        <v>403</v>
      </c>
      <c r="AD183" s="119"/>
      <c r="AE183" s="119"/>
    </row>
    <row r="184" spans="1:31" s="12" customFormat="1" ht="30" hidden="1" customHeight="1" x14ac:dyDescent="0.2">
      <c r="A184" s="31" t="s">
        <v>96</v>
      </c>
      <c r="B184" s="55">
        <f>B183/B182*10</f>
        <v>14.098442993470616</v>
      </c>
      <c r="C184" s="55">
        <f>C183/C182*10</f>
        <v>14.947606328333675</v>
      </c>
      <c r="D184" s="15">
        <f t="shared" si="93"/>
        <v>1.0602310010585092</v>
      </c>
      <c r="E184" s="15"/>
      <c r="F184" s="54">
        <f t="shared" ref="F184:H184" si="109">F183/F182*10</f>
        <v>20</v>
      </c>
      <c r="G184" s="54"/>
      <c r="H184" s="54">
        <f t="shared" si="109"/>
        <v>13.729372937293729</v>
      </c>
      <c r="I184" s="54"/>
      <c r="J184" s="54">
        <f t="shared" ref="J184:M184" si="110">J183/J182*10</f>
        <v>13.799999999999999</v>
      </c>
      <c r="K184" s="54">
        <f t="shared" si="110"/>
        <v>10.238853503184712</v>
      </c>
      <c r="L184" s="54">
        <f t="shared" si="110"/>
        <v>21.5625</v>
      </c>
      <c r="M184" s="54">
        <f t="shared" si="110"/>
        <v>16.46927374301676</v>
      </c>
      <c r="N184" s="54"/>
      <c r="O184" s="54"/>
      <c r="P184" s="54"/>
      <c r="Q184" s="54"/>
      <c r="R184" s="54"/>
      <c r="S184" s="54">
        <f t="shared" ref="S184" si="111">S183/S182*10</f>
        <v>9.9047619047619051</v>
      </c>
      <c r="T184" s="54"/>
      <c r="U184" s="54">
        <f t="shared" ref="U184:V184" si="112">U183/U182*10</f>
        <v>10</v>
      </c>
      <c r="V184" s="54">
        <f t="shared" si="112"/>
        <v>22.002152852529598</v>
      </c>
      <c r="W184" s="54"/>
      <c r="X184" s="54"/>
      <c r="Y184" s="54">
        <f>Y183/Y182*10</f>
        <v>10</v>
      </c>
      <c r="Z184" s="54">
        <f>Z183/Z182*10</f>
        <v>23.028571428571428</v>
      </c>
      <c r="AD184" s="119"/>
      <c r="AE184" s="119"/>
    </row>
    <row r="185" spans="1:31" s="12" customFormat="1" ht="30" hidden="1" customHeight="1" x14ac:dyDescent="0.2">
      <c r="A185" s="51" t="s">
        <v>114</v>
      </c>
      <c r="B185" s="23">
        <v>10259</v>
      </c>
      <c r="C185" s="27">
        <f>SUM(F185:Z185)</f>
        <v>12695</v>
      </c>
      <c r="D185" s="15">
        <f t="shared" si="93"/>
        <v>1.2374500438639244</v>
      </c>
      <c r="E185" s="15"/>
      <c r="F185" s="35"/>
      <c r="G185" s="35">
        <v>346</v>
      </c>
      <c r="H185" s="35">
        <v>996</v>
      </c>
      <c r="I185" s="35">
        <v>993</v>
      </c>
      <c r="J185" s="35">
        <v>382</v>
      </c>
      <c r="K185" s="35">
        <v>283</v>
      </c>
      <c r="L185" s="35"/>
      <c r="M185" s="35">
        <v>1260</v>
      </c>
      <c r="N185" s="35">
        <v>546</v>
      </c>
      <c r="O185" s="35">
        <v>540</v>
      </c>
      <c r="P185" s="35">
        <v>557</v>
      </c>
      <c r="Q185" s="35">
        <v>791</v>
      </c>
      <c r="R185" s="35">
        <v>261</v>
      </c>
      <c r="S185" s="35">
        <v>150</v>
      </c>
      <c r="T185" s="35">
        <v>68</v>
      </c>
      <c r="U185" s="35">
        <v>2203</v>
      </c>
      <c r="V185" s="35">
        <v>581</v>
      </c>
      <c r="W185" s="35"/>
      <c r="X185" s="35">
        <v>470</v>
      </c>
      <c r="Y185" s="35">
        <v>1356</v>
      </c>
      <c r="Z185" s="35">
        <v>912</v>
      </c>
      <c r="AD185" s="119"/>
      <c r="AE185" s="119"/>
    </row>
    <row r="186" spans="1:31" s="12" customFormat="1" ht="30" hidden="1" customHeight="1" x14ac:dyDescent="0.2">
      <c r="A186" s="51" t="s">
        <v>115</v>
      </c>
      <c r="B186" s="23"/>
      <c r="C186" s="27"/>
      <c r="D186" s="15"/>
      <c r="E186" s="1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>
        <v>7</v>
      </c>
      <c r="AD186" s="119"/>
      <c r="AE186" s="119"/>
    </row>
    <row r="187" spans="1:31" s="12" customFormat="1" ht="30" hidden="1" customHeight="1" x14ac:dyDescent="0.2">
      <c r="A187" s="51" t="s">
        <v>195</v>
      </c>
      <c r="B187" s="23"/>
      <c r="C187" s="27">
        <f>SUM(F187:Z187)</f>
        <v>4939</v>
      </c>
      <c r="D187" s="15"/>
      <c r="E187" s="15"/>
      <c r="F187" s="35">
        <v>953</v>
      </c>
      <c r="G187" s="35">
        <v>40</v>
      </c>
      <c r="H187" s="35"/>
      <c r="I187" s="35">
        <v>187</v>
      </c>
      <c r="J187" s="35">
        <v>238</v>
      </c>
      <c r="K187" s="35">
        <v>80</v>
      </c>
      <c r="L187" s="35"/>
      <c r="M187" s="35"/>
      <c r="N187" s="35"/>
      <c r="O187" s="35"/>
      <c r="P187" s="35"/>
      <c r="Q187" s="35">
        <v>210</v>
      </c>
      <c r="R187" s="35">
        <v>2527</v>
      </c>
      <c r="S187" s="35">
        <v>30</v>
      </c>
      <c r="T187" s="35">
        <v>200</v>
      </c>
      <c r="U187" s="35">
        <v>73</v>
      </c>
      <c r="V187" s="35"/>
      <c r="W187" s="35"/>
      <c r="X187" s="35">
        <v>321</v>
      </c>
      <c r="Y187" s="35">
        <v>80</v>
      </c>
      <c r="Z187" s="35"/>
      <c r="AD187" s="119"/>
      <c r="AE187" s="119"/>
    </row>
    <row r="188" spans="1:31" s="12" customFormat="1" ht="30" hidden="1" customHeight="1" x14ac:dyDescent="0.2">
      <c r="A188" s="31" t="s">
        <v>196</v>
      </c>
      <c r="B188" s="23"/>
      <c r="C188" s="27">
        <f>SUM(F188:Z188)</f>
        <v>4480</v>
      </c>
      <c r="D188" s="15"/>
      <c r="E188" s="15"/>
      <c r="F188" s="35">
        <v>1048</v>
      </c>
      <c r="G188" s="35">
        <v>40</v>
      </c>
      <c r="H188" s="35"/>
      <c r="I188" s="35">
        <v>201</v>
      </c>
      <c r="J188" s="35">
        <v>235</v>
      </c>
      <c r="K188" s="35">
        <v>128</v>
      </c>
      <c r="L188" s="35"/>
      <c r="M188" s="35"/>
      <c r="N188" s="35"/>
      <c r="O188" s="35"/>
      <c r="P188" s="35"/>
      <c r="Q188" s="35">
        <v>230</v>
      </c>
      <c r="R188" s="35">
        <v>1952</v>
      </c>
      <c r="S188" s="35">
        <v>30</v>
      </c>
      <c r="T188" s="35">
        <v>100</v>
      </c>
      <c r="U188" s="35">
        <v>73</v>
      </c>
      <c r="V188" s="35"/>
      <c r="W188" s="35"/>
      <c r="X188" s="35">
        <v>233</v>
      </c>
      <c r="Y188" s="35">
        <v>210</v>
      </c>
      <c r="Z188" s="35"/>
      <c r="AD188" s="119"/>
      <c r="AE188" s="119"/>
    </row>
    <row r="189" spans="1:31" s="12" customFormat="1" ht="30" hidden="1" customHeight="1" x14ac:dyDescent="0.2">
      <c r="A189" s="31" t="s">
        <v>197</v>
      </c>
      <c r="B189" s="23"/>
      <c r="C189" s="49">
        <f>C188/C187*10</f>
        <v>9.0706620773435915</v>
      </c>
      <c r="D189" s="15"/>
      <c r="E189" s="15"/>
      <c r="F189" s="56">
        <f t="shared" ref="F189:G189" si="113">F188/F187*10</f>
        <v>10.996852046169989</v>
      </c>
      <c r="G189" s="56">
        <f t="shared" si="113"/>
        <v>10</v>
      </c>
      <c r="H189" s="56"/>
      <c r="I189" s="56">
        <f>I188/I187*10</f>
        <v>10.748663101604279</v>
      </c>
      <c r="J189" s="56">
        <f t="shared" ref="J189:K189" si="114">J188/J187*10</f>
        <v>9.8739495798319332</v>
      </c>
      <c r="K189" s="56">
        <f t="shared" si="114"/>
        <v>16</v>
      </c>
      <c r="L189" s="56"/>
      <c r="M189" s="56"/>
      <c r="N189" s="56"/>
      <c r="O189" s="56"/>
      <c r="P189" s="56"/>
      <c r="Q189" s="56">
        <f t="shared" ref="Q189:Y189" si="115">Q188/Q187*10</f>
        <v>10.952380952380953</v>
      </c>
      <c r="R189" s="56">
        <f t="shared" si="115"/>
        <v>7.7245745943806892</v>
      </c>
      <c r="S189" s="56">
        <f t="shared" si="115"/>
        <v>10</v>
      </c>
      <c r="T189" s="56">
        <f t="shared" si="115"/>
        <v>5</v>
      </c>
      <c r="U189" s="56">
        <f t="shared" si="115"/>
        <v>10</v>
      </c>
      <c r="V189" s="56"/>
      <c r="W189" s="56"/>
      <c r="X189" s="56">
        <f t="shared" si="115"/>
        <v>7.2585669781931461</v>
      </c>
      <c r="Y189" s="56">
        <f t="shared" si="115"/>
        <v>26.25</v>
      </c>
      <c r="Z189" s="35"/>
      <c r="AD189" s="119"/>
      <c r="AE189" s="119"/>
    </row>
    <row r="190" spans="1:31" s="12" customFormat="1" ht="30" hidden="1" customHeight="1" x14ac:dyDescent="0.2">
      <c r="A190" s="51" t="s">
        <v>189</v>
      </c>
      <c r="B190" s="23"/>
      <c r="C190" s="27">
        <f>SUM(F190:Z190)</f>
        <v>39.299999999999997</v>
      </c>
      <c r="D190" s="15" t="e">
        <f t="shared" ref="D190:D206" si="116">C190/B190</f>
        <v>#DIV/0!</v>
      </c>
      <c r="E190" s="15"/>
      <c r="F190" s="27"/>
      <c r="G190" s="27"/>
      <c r="H190" s="56">
        <v>20</v>
      </c>
      <c r="I190" s="27"/>
      <c r="J190" s="35"/>
      <c r="K190" s="35"/>
      <c r="L190" s="35"/>
      <c r="M190" s="35">
        <f t="shared" ref="M190" si="117">M191</f>
        <v>2</v>
      </c>
      <c r="N190" s="35"/>
      <c r="O190" s="35"/>
      <c r="P190" s="35"/>
      <c r="Q190" s="35">
        <v>14</v>
      </c>
      <c r="R190" s="35"/>
      <c r="S190" s="35"/>
      <c r="T190" s="35">
        <f>T191</f>
        <v>0.3</v>
      </c>
      <c r="U190" s="35">
        <v>3</v>
      </c>
      <c r="V190" s="35"/>
      <c r="W190" s="35"/>
      <c r="X190" s="35"/>
      <c r="Y190" s="35"/>
      <c r="Z190" s="35"/>
      <c r="AD190" s="119"/>
      <c r="AE190" s="119"/>
    </row>
    <row r="191" spans="1:31" s="12" customFormat="1" ht="30" hidden="1" customHeight="1" x14ac:dyDescent="0.2">
      <c r="A191" s="51" t="s">
        <v>191</v>
      </c>
      <c r="B191" s="23"/>
      <c r="C191" s="27">
        <v>14</v>
      </c>
      <c r="D191" s="15" t="e">
        <f t="shared" si="116"/>
        <v>#DIV/0!</v>
      </c>
      <c r="E191" s="15"/>
      <c r="F191" s="27"/>
      <c r="G191" s="27"/>
      <c r="H191" s="56">
        <v>2</v>
      </c>
      <c r="I191" s="27"/>
      <c r="J191" s="35"/>
      <c r="K191" s="35"/>
      <c r="L191" s="35"/>
      <c r="M191" s="35">
        <v>2</v>
      </c>
      <c r="N191" s="35"/>
      <c r="O191" s="35"/>
      <c r="P191" s="35"/>
      <c r="Q191" s="35">
        <v>14</v>
      </c>
      <c r="R191" s="35"/>
      <c r="S191" s="35"/>
      <c r="T191" s="35">
        <v>0.3</v>
      </c>
      <c r="U191" s="35">
        <v>3</v>
      </c>
      <c r="V191" s="35"/>
      <c r="W191" s="35"/>
      <c r="X191" s="35"/>
      <c r="Y191" s="35"/>
      <c r="Z191" s="35">
        <v>0.5</v>
      </c>
      <c r="AD191" s="119"/>
      <c r="AE191" s="119"/>
    </row>
    <row r="192" spans="1:31" s="12" customFormat="1" ht="30" hidden="1" customHeight="1" x14ac:dyDescent="0.2">
      <c r="A192" s="31" t="s">
        <v>190</v>
      </c>
      <c r="B192" s="23"/>
      <c r="C192" s="27">
        <f>SUM(F192:Z192)</f>
        <v>53.95</v>
      </c>
      <c r="D192" s="15" t="e">
        <f t="shared" si="116"/>
        <v>#DIV/0!</v>
      </c>
      <c r="E192" s="15"/>
      <c r="F192" s="27"/>
      <c r="G192" s="27"/>
      <c r="H192" s="56">
        <v>26</v>
      </c>
      <c r="I192" s="27"/>
      <c r="J192" s="35"/>
      <c r="K192" s="35"/>
      <c r="L192" s="35"/>
      <c r="M192" s="35">
        <f t="shared" ref="M192" si="118">M193</f>
        <v>0.5</v>
      </c>
      <c r="N192" s="35"/>
      <c r="O192" s="35"/>
      <c r="P192" s="35"/>
      <c r="Q192" s="35">
        <v>18</v>
      </c>
      <c r="R192" s="35"/>
      <c r="S192" s="35"/>
      <c r="T192" s="35">
        <v>0.65</v>
      </c>
      <c r="U192" s="35">
        <v>8.8000000000000007</v>
      </c>
      <c r="V192" s="35"/>
      <c r="W192" s="35"/>
      <c r="X192" s="35"/>
      <c r="Y192" s="35"/>
      <c r="Z192" s="35"/>
      <c r="AD192" s="119"/>
      <c r="AE192" s="119"/>
    </row>
    <row r="193" spans="1:31" s="12" customFormat="1" ht="30" hidden="1" customHeight="1" x14ac:dyDescent="0.2">
      <c r="A193" s="31" t="s">
        <v>193</v>
      </c>
      <c r="B193" s="23"/>
      <c r="C193" s="27">
        <v>18</v>
      </c>
      <c r="D193" s="15" t="e">
        <f t="shared" si="116"/>
        <v>#DIV/0!</v>
      </c>
      <c r="E193" s="15"/>
      <c r="F193" s="27"/>
      <c r="G193" s="27"/>
      <c r="H193" s="56">
        <v>1.67</v>
      </c>
      <c r="I193" s="27"/>
      <c r="J193" s="35"/>
      <c r="K193" s="35"/>
      <c r="L193" s="35"/>
      <c r="M193" s="35">
        <v>0.5</v>
      </c>
      <c r="N193" s="35"/>
      <c r="O193" s="35"/>
      <c r="P193" s="35"/>
      <c r="Q193" s="35">
        <v>18</v>
      </c>
      <c r="R193" s="35"/>
      <c r="S193" s="35"/>
      <c r="T193" s="35">
        <v>0.65</v>
      </c>
      <c r="U193" s="35">
        <v>8.8000000000000007</v>
      </c>
      <c r="V193" s="35"/>
      <c r="W193" s="35"/>
      <c r="X193" s="35"/>
      <c r="Y193" s="35"/>
      <c r="Z193" s="35">
        <v>1.2</v>
      </c>
      <c r="AD193" s="119"/>
      <c r="AE193" s="119"/>
    </row>
    <row r="194" spans="1:31" s="12" customFormat="1" ht="30" hidden="1" customHeight="1" x14ac:dyDescent="0.2">
      <c r="A194" s="51" t="s">
        <v>96</v>
      </c>
      <c r="B194" s="23"/>
      <c r="C194" s="27">
        <f>(C192/C190)*10</f>
        <v>13.727735368956743</v>
      </c>
      <c r="D194" s="15" t="e">
        <f t="shared" si="116"/>
        <v>#DIV/0!</v>
      </c>
      <c r="E194" s="15"/>
      <c r="F194" s="35"/>
      <c r="G194" s="35"/>
      <c r="H194" s="56">
        <f>H192/H190*10</f>
        <v>13</v>
      </c>
      <c r="I194" s="56"/>
      <c r="J194" s="56"/>
      <c r="K194" s="56"/>
      <c r="L194" s="56"/>
      <c r="M194" s="56">
        <f t="shared" ref="M194" si="119">M195</f>
        <v>2.5</v>
      </c>
      <c r="N194" s="56"/>
      <c r="O194" s="56"/>
      <c r="P194" s="56"/>
      <c r="Q194" s="56">
        <f t="shared" ref="Q194" si="120">Q195</f>
        <v>12.857142857142858</v>
      </c>
      <c r="R194" s="56"/>
      <c r="S194" s="56"/>
      <c r="T194" s="56">
        <f>T195</f>
        <v>21.666666666666671</v>
      </c>
      <c r="U194" s="56">
        <f>U195</f>
        <v>29.333333333333336</v>
      </c>
      <c r="V194" s="35"/>
      <c r="W194" s="35"/>
      <c r="X194" s="35"/>
      <c r="Y194" s="35"/>
      <c r="Z194" s="35"/>
      <c r="AD194" s="119"/>
      <c r="AE194" s="119"/>
    </row>
    <row r="195" spans="1:31" s="12" customFormat="1" ht="30" hidden="1" customHeight="1" x14ac:dyDescent="0.2">
      <c r="A195" s="51" t="s">
        <v>192</v>
      </c>
      <c r="B195" s="23"/>
      <c r="C195" s="27">
        <f>(C193/C191)*10</f>
        <v>12.857142857142858</v>
      </c>
      <c r="D195" s="15" t="e">
        <f t="shared" si="116"/>
        <v>#DIV/0!</v>
      </c>
      <c r="E195" s="15"/>
      <c r="F195" s="90"/>
      <c r="G195" s="90"/>
      <c r="H195" s="91">
        <f>H193/H191*10</f>
        <v>8.35</v>
      </c>
      <c r="I195" s="90"/>
      <c r="J195" s="90"/>
      <c r="K195" s="90"/>
      <c r="L195" s="90"/>
      <c r="M195" s="91">
        <f t="shared" ref="M195" si="121">M193/M191*10</f>
        <v>2.5</v>
      </c>
      <c r="N195" s="91"/>
      <c r="O195" s="91"/>
      <c r="P195" s="91"/>
      <c r="Q195" s="91">
        <f t="shared" ref="Q195" si="122">Q193/Q191*10</f>
        <v>12.857142857142858</v>
      </c>
      <c r="R195" s="91"/>
      <c r="S195" s="91"/>
      <c r="T195" s="91">
        <f>T193/T191*10</f>
        <v>21.666666666666671</v>
      </c>
      <c r="U195" s="91">
        <f>U193/U191*10</f>
        <v>29.333333333333336</v>
      </c>
      <c r="V195" s="90"/>
      <c r="W195" s="90"/>
      <c r="X195" s="90"/>
      <c r="Y195" s="90"/>
      <c r="Z195" s="90">
        <f>Z193/Z191*10</f>
        <v>24</v>
      </c>
      <c r="AD195" s="119"/>
      <c r="AE195" s="119"/>
    </row>
    <row r="196" spans="1:31" s="12" customFormat="1" ht="30" hidden="1" customHeight="1" x14ac:dyDescent="0.2">
      <c r="A196" s="51" t="s">
        <v>198</v>
      </c>
      <c r="B196" s="19">
        <v>107.8</v>
      </c>
      <c r="C196" s="49">
        <f>SUM(F196:Z196)</f>
        <v>116.9</v>
      </c>
      <c r="D196" s="15">
        <f t="shared" si="116"/>
        <v>1.0844155844155845</v>
      </c>
      <c r="E196" s="15"/>
      <c r="F196" s="90"/>
      <c r="G196" s="90"/>
      <c r="H196" s="90"/>
      <c r="I196" s="90">
        <v>22</v>
      </c>
      <c r="J196" s="90"/>
      <c r="K196" s="90"/>
      <c r="L196" s="90"/>
      <c r="M196" s="91"/>
      <c r="N196" s="91"/>
      <c r="O196" s="91"/>
      <c r="P196" s="91">
        <v>4</v>
      </c>
      <c r="Q196" s="91"/>
      <c r="R196" s="91"/>
      <c r="S196" s="91">
        <v>30</v>
      </c>
      <c r="T196" s="91">
        <v>15.7</v>
      </c>
      <c r="U196" s="91">
        <v>3.2</v>
      </c>
      <c r="V196" s="90"/>
      <c r="W196" s="90"/>
      <c r="X196" s="90">
        <v>42</v>
      </c>
      <c r="Y196" s="90"/>
      <c r="Z196" s="90"/>
      <c r="AD196" s="119"/>
      <c r="AE196" s="119"/>
    </row>
    <row r="197" spans="1:31" s="12" customFormat="1" ht="30" hidden="1" customHeight="1" x14ac:dyDescent="0.2">
      <c r="A197" s="31" t="s">
        <v>199</v>
      </c>
      <c r="B197" s="19">
        <v>153.1</v>
      </c>
      <c r="C197" s="49">
        <f>SUM(F197:Z197)</f>
        <v>194.77999999999997</v>
      </c>
      <c r="D197" s="15">
        <f t="shared" si="116"/>
        <v>1.2722403657740038</v>
      </c>
      <c r="E197" s="15"/>
      <c r="F197" s="90"/>
      <c r="G197" s="90"/>
      <c r="H197" s="91"/>
      <c r="I197" s="90">
        <v>35.200000000000003</v>
      </c>
      <c r="J197" s="90"/>
      <c r="K197" s="90"/>
      <c r="L197" s="90"/>
      <c r="M197" s="91"/>
      <c r="N197" s="91"/>
      <c r="O197" s="91"/>
      <c r="P197" s="91">
        <v>2.08</v>
      </c>
      <c r="Q197" s="91"/>
      <c r="R197" s="91"/>
      <c r="S197" s="91">
        <v>50.1</v>
      </c>
      <c r="T197" s="91">
        <v>17.600000000000001</v>
      </c>
      <c r="U197" s="91">
        <v>4</v>
      </c>
      <c r="V197" s="90"/>
      <c r="W197" s="90"/>
      <c r="X197" s="90">
        <v>85.8</v>
      </c>
      <c r="Y197" s="90"/>
      <c r="Z197" s="90"/>
      <c r="AD197" s="119"/>
      <c r="AE197" s="119"/>
    </row>
    <row r="198" spans="1:31" s="12" customFormat="1" ht="30" hidden="1" customHeight="1" x14ac:dyDescent="0.2">
      <c r="A198" s="31" t="s">
        <v>96</v>
      </c>
      <c r="B198" s="49">
        <f>B197/B196*10</f>
        <v>14.202226345083488</v>
      </c>
      <c r="C198" s="49">
        <f>C197/C196*10</f>
        <v>16.662104362703161</v>
      </c>
      <c r="D198" s="15">
        <f t="shared" si="116"/>
        <v>1.1732036905939913</v>
      </c>
      <c r="E198" s="15"/>
      <c r="F198" s="90"/>
      <c r="G198" s="90"/>
      <c r="H198" s="91"/>
      <c r="I198" s="91">
        <f t="shared" ref="I198" si="123">I197/I196*10</f>
        <v>16</v>
      </c>
      <c r="J198" s="91"/>
      <c r="K198" s="91"/>
      <c r="L198" s="91"/>
      <c r="M198" s="91"/>
      <c r="N198" s="91"/>
      <c r="O198" s="91"/>
      <c r="P198" s="91">
        <f t="shared" ref="P198" si="124">P197/P196*10</f>
        <v>5.2</v>
      </c>
      <c r="Q198" s="91"/>
      <c r="R198" s="91"/>
      <c r="S198" s="91">
        <f t="shared" ref="S198:U198" si="125">S197/S196*10</f>
        <v>16.700000000000003</v>
      </c>
      <c r="T198" s="91">
        <f t="shared" si="125"/>
        <v>11.210191082802549</v>
      </c>
      <c r="U198" s="91">
        <f t="shared" si="125"/>
        <v>12.5</v>
      </c>
      <c r="V198" s="91"/>
      <c r="W198" s="91"/>
      <c r="X198" s="91">
        <f>X197/X196*10</f>
        <v>20.428571428571427</v>
      </c>
      <c r="Y198" s="90"/>
      <c r="Z198" s="90"/>
      <c r="AD198" s="119"/>
      <c r="AE198" s="119"/>
    </row>
    <row r="199" spans="1:31" s="46" customFormat="1" ht="30" hidden="1" customHeight="1" x14ac:dyDescent="0.2">
      <c r="A199" s="31" t="s">
        <v>116</v>
      </c>
      <c r="B199" s="23">
        <v>96513</v>
      </c>
      <c r="C199" s="27">
        <f>SUM(F199:Z199)</f>
        <v>95510</v>
      </c>
      <c r="D199" s="15">
        <f t="shared" si="116"/>
        <v>0.98960761762664096</v>
      </c>
      <c r="E199" s="15"/>
      <c r="F199" s="88">
        <v>9500</v>
      </c>
      <c r="G199" s="88">
        <v>2690</v>
      </c>
      <c r="H199" s="88">
        <v>5490</v>
      </c>
      <c r="I199" s="88">
        <v>4816</v>
      </c>
      <c r="J199" s="88">
        <v>3125</v>
      </c>
      <c r="K199" s="88">
        <v>6200</v>
      </c>
      <c r="L199" s="88">
        <v>3635</v>
      </c>
      <c r="M199" s="88">
        <v>4325</v>
      </c>
      <c r="N199" s="88">
        <v>4370</v>
      </c>
      <c r="O199" s="88">
        <v>2045</v>
      </c>
      <c r="P199" s="88">
        <v>2125</v>
      </c>
      <c r="Q199" s="88">
        <v>5650</v>
      </c>
      <c r="R199" s="88">
        <v>6605</v>
      </c>
      <c r="S199" s="88">
        <v>5112</v>
      </c>
      <c r="T199" s="88">
        <v>7090</v>
      </c>
      <c r="U199" s="88">
        <v>4057</v>
      </c>
      <c r="V199" s="88">
        <v>2120</v>
      </c>
      <c r="W199" s="88">
        <v>2030</v>
      </c>
      <c r="X199" s="88">
        <v>6400</v>
      </c>
      <c r="Y199" s="88">
        <v>6055</v>
      </c>
      <c r="Z199" s="88">
        <v>2070</v>
      </c>
      <c r="AD199" s="122"/>
      <c r="AE199" s="122"/>
    </row>
    <row r="200" spans="1:31" s="46" customFormat="1" ht="30" hidden="1" customHeight="1" x14ac:dyDescent="0.2">
      <c r="A200" s="13" t="s">
        <v>117</v>
      </c>
      <c r="B200" s="81">
        <f>B199/B202</f>
        <v>0.91917142857142853</v>
      </c>
      <c r="C200" s="81">
        <f>C199/C202</f>
        <v>0.90961904761904766</v>
      </c>
      <c r="D200" s="15">
        <f t="shared" si="116"/>
        <v>0.98960761762664107</v>
      </c>
      <c r="E200" s="15"/>
      <c r="F200" s="87">
        <f>F199/F202</f>
        <v>1.2756814824761649</v>
      </c>
      <c r="G200" s="87">
        <f t="shared" ref="G200:Z200" si="126">G199/G202</f>
        <v>0.65834557023984341</v>
      </c>
      <c r="H200" s="87">
        <f t="shared" si="126"/>
        <v>0.99909008189262971</v>
      </c>
      <c r="I200" s="87">
        <f>I199/I202</f>
        <v>0.70823529411764707</v>
      </c>
      <c r="J200" s="87">
        <f t="shared" si="126"/>
        <v>0.92702462177395428</v>
      </c>
      <c r="K200" s="87">
        <f t="shared" si="126"/>
        <v>1.0508474576271187</v>
      </c>
      <c r="L200" s="87">
        <f t="shared" si="126"/>
        <v>0.84554547569202143</v>
      </c>
      <c r="M200" s="87">
        <f t="shared" si="126"/>
        <v>0.85626608592357945</v>
      </c>
      <c r="N200" s="87">
        <f t="shared" si="126"/>
        <v>0.96660030966600308</v>
      </c>
      <c r="O200" s="87">
        <f t="shared" si="126"/>
        <v>0.91745177209510986</v>
      </c>
      <c r="P200" s="87">
        <f t="shared" si="126"/>
        <v>0.625</v>
      </c>
      <c r="Q200" s="87">
        <f t="shared" si="126"/>
        <v>0.80107755565007799</v>
      </c>
      <c r="R200" s="87">
        <f t="shared" si="126"/>
        <v>0.92377622377622381</v>
      </c>
      <c r="S200" s="87">
        <f t="shared" si="126"/>
        <v>1.0005871990604815</v>
      </c>
      <c r="T200" s="87">
        <f t="shared" si="126"/>
        <v>0.92522510766018529</v>
      </c>
      <c r="U200" s="87">
        <f t="shared" si="126"/>
        <v>0.99314565483476136</v>
      </c>
      <c r="V200" s="87">
        <f t="shared" si="126"/>
        <v>0.64378985727300331</v>
      </c>
      <c r="W200" s="87">
        <f t="shared" si="126"/>
        <v>0.92272727272727273</v>
      </c>
      <c r="X200" s="87">
        <f t="shared" si="126"/>
        <v>1.0491803278688525</v>
      </c>
      <c r="Y200" s="87">
        <f t="shared" si="126"/>
        <v>0.87740907114910882</v>
      </c>
      <c r="Z200" s="87">
        <f t="shared" si="126"/>
        <v>0.72708113804004215</v>
      </c>
      <c r="AD200" s="122"/>
      <c r="AE200" s="122"/>
    </row>
    <row r="201" spans="1:31" s="12" customFormat="1" ht="30" hidden="1" customHeight="1" x14ac:dyDescent="0.2">
      <c r="A201" s="31" t="s">
        <v>118</v>
      </c>
      <c r="B201" s="23">
        <v>190819</v>
      </c>
      <c r="C201" s="27">
        <f>SUM(F201:Z201)</f>
        <v>148953</v>
      </c>
      <c r="D201" s="15">
        <f t="shared" si="116"/>
        <v>0.78059836808703531</v>
      </c>
      <c r="E201" s="15"/>
      <c r="F201" s="10">
        <v>9545</v>
      </c>
      <c r="G201" s="10">
        <v>3513</v>
      </c>
      <c r="H201" s="10">
        <v>13265</v>
      </c>
      <c r="I201" s="10">
        <v>7003</v>
      </c>
      <c r="J201" s="10">
        <v>6085</v>
      </c>
      <c r="K201" s="10">
        <v>14900</v>
      </c>
      <c r="L201" s="10">
        <v>5590</v>
      </c>
      <c r="M201" s="10">
        <v>8100</v>
      </c>
      <c r="N201" s="10">
        <v>3463</v>
      </c>
      <c r="O201" s="10">
        <v>5400</v>
      </c>
      <c r="P201" s="10">
        <v>1545</v>
      </c>
      <c r="Q201" s="10">
        <v>3560</v>
      </c>
      <c r="R201" s="10">
        <v>11949</v>
      </c>
      <c r="S201" s="10">
        <v>9000</v>
      </c>
      <c r="T201" s="10">
        <v>5618</v>
      </c>
      <c r="U201" s="10">
        <v>3273</v>
      </c>
      <c r="V201" s="10">
        <v>3221</v>
      </c>
      <c r="W201" s="10">
        <v>3490</v>
      </c>
      <c r="X201" s="10">
        <v>4200</v>
      </c>
      <c r="Y201" s="10">
        <v>22363</v>
      </c>
      <c r="Z201" s="10">
        <v>3870</v>
      </c>
      <c r="AD201" s="119"/>
      <c r="AE201" s="119"/>
    </row>
    <row r="202" spans="1:31" s="12" customFormat="1" ht="30" hidden="1" customHeight="1" outlineLevel="1" x14ac:dyDescent="0.2">
      <c r="A202" s="31" t="s">
        <v>119</v>
      </c>
      <c r="B202" s="23">
        <v>105000</v>
      </c>
      <c r="C202" s="27">
        <f>SUM(F202:Z202)</f>
        <v>105000</v>
      </c>
      <c r="D202" s="15">
        <f t="shared" si="116"/>
        <v>1</v>
      </c>
      <c r="E202" s="15"/>
      <c r="F202" s="10">
        <v>7447</v>
      </c>
      <c r="G202" s="10">
        <v>4086</v>
      </c>
      <c r="H202" s="10">
        <v>5495</v>
      </c>
      <c r="I202" s="10">
        <v>6800</v>
      </c>
      <c r="J202" s="10">
        <v>3371</v>
      </c>
      <c r="K202" s="10">
        <v>5900</v>
      </c>
      <c r="L202" s="10">
        <v>4299</v>
      </c>
      <c r="M202" s="10">
        <v>5051</v>
      </c>
      <c r="N202" s="10">
        <v>4521</v>
      </c>
      <c r="O202" s="10">
        <v>2229</v>
      </c>
      <c r="P202" s="10">
        <v>3400</v>
      </c>
      <c r="Q202" s="10">
        <v>7053</v>
      </c>
      <c r="R202" s="10">
        <v>7150</v>
      </c>
      <c r="S202" s="10">
        <v>5109</v>
      </c>
      <c r="T202" s="10">
        <v>7663</v>
      </c>
      <c r="U202" s="10">
        <v>4085</v>
      </c>
      <c r="V202" s="10">
        <v>3293</v>
      </c>
      <c r="W202" s="10">
        <v>2200</v>
      </c>
      <c r="X202" s="10">
        <v>6100</v>
      </c>
      <c r="Y202" s="10">
        <v>6901</v>
      </c>
      <c r="Z202" s="10">
        <v>2847</v>
      </c>
      <c r="AD202" s="119"/>
      <c r="AE202" s="119"/>
    </row>
    <row r="203" spans="1:31" s="12" customFormat="1" ht="30" hidden="1" customHeight="1" outlineLevel="1" x14ac:dyDescent="0.2">
      <c r="A203" s="31" t="s">
        <v>120</v>
      </c>
      <c r="B203" s="23">
        <v>89005</v>
      </c>
      <c r="C203" s="27">
        <f>SUM(F203:Z203)</f>
        <v>81874.5</v>
      </c>
      <c r="D203" s="15">
        <f t="shared" si="116"/>
        <v>0.91988652322903208</v>
      </c>
      <c r="E203" s="15"/>
      <c r="F203" s="88">
        <v>7600</v>
      </c>
      <c r="G203" s="88">
        <v>1982</v>
      </c>
      <c r="H203" s="88">
        <v>4437</v>
      </c>
      <c r="I203" s="88">
        <v>4816</v>
      </c>
      <c r="J203" s="88">
        <v>3103</v>
      </c>
      <c r="K203" s="88">
        <v>5900</v>
      </c>
      <c r="L203" s="88">
        <v>2435</v>
      </c>
      <c r="M203" s="88">
        <v>2683</v>
      </c>
      <c r="N203" s="88">
        <v>4229</v>
      </c>
      <c r="O203" s="88">
        <v>1458.5</v>
      </c>
      <c r="P203" s="88">
        <v>2125</v>
      </c>
      <c r="Q203" s="88">
        <v>5235</v>
      </c>
      <c r="R203" s="88">
        <v>3645</v>
      </c>
      <c r="S203" s="88">
        <v>5112</v>
      </c>
      <c r="T203" s="88">
        <v>6830</v>
      </c>
      <c r="U203" s="88">
        <v>3550</v>
      </c>
      <c r="V203" s="88">
        <v>1693</v>
      </c>
      <c r="W203" s="88">
        <v>1141</v>
      </c>
      <c r="X203" s="88">
        <v>6338</v>
      </c>
      <c r="Y203" s="88">
        <v>5492</v>
      </c>
      <c r="Z203" s="88">
        <v>2070</v>
      </c>
      <c r="AD203" s="119"/>
      <c r="AE203" s="119"/>
    </row>
    <row r="204" spans="1:31" s="12" customFormat="1" ht="30" hidden="1" customHeight="1" x14ac:dyDescent="0.2">
      <c r="A204" s="13" t="s">
        <v>52</v>
      </c>
      <c r="B204" s="82">
        <f>B203/B202</f>
        <v>0.84766666666666668</v>
      </c>
      <c r="C204" s="82">
        <f>C203/C202</f>
        <v>0.77975714285714282</v>
      </c>
      <c r="D204" s="15">
        <f t="shared" si="116"/>
        <v>0.91988652322903197</v>
      </c>
      <c r="E204" s="15"/>
      <c r="F204" s="16">
        <f t="shared" ref="F204:Z204" si="127">F203/F202</f>
        <v>1.020545185980932</v>
      </c>
      <c r="G204" s="16">
        <f t="shared" si="127"/>
        <v>0.48507097405775818</v>
      </c>
      <c r="H204" s="16">
        <f t="shared" si="127"/>
        <v>0.80746132848043672</v>
      </c>
      <c r="I204" s="16">
        <f t="shared" si="127"/>
        <v>0.70823529411764707</v>
      </c>
      <c r="J204" s="16">
        <f t="shared" si="127"/>
        <v>0.92049836843666566</v>
      </c>
      <c r="K204" s="16">
        <f t="shared" si="127"/>
        <v>1</v>
      </c>
      <c r="L204" s="16">
        <f t="shared" si="127"/>
        <v>0.5664107932077227</v>
      </c>
      <c r="M204" s="16">
        <f t="shared" si="127"/>
        <v>0.5311819441694714</v>
      </c>
      <c r="N204" s="16">
        <f t="shared" si="127"/>
        <v>0.93541251935412517</v>
      </c>
      <c r="O204" s="16">
        <f t="shared" si="127"/>
        <v>0.6543292956482728</v>
      </c>
      <c r="P204" s="16">
        <f t="shared" si="127"/>
        <v>0.625</v>
      </c>
      <c r="Q204" s="16">
        <f t="shared" si="127"/>
        <v>0.74223734581029355</v>
      </c>
      <c r="R204" s="16">
        <f t="shared" si="127"/>
        <v>0.50979020979020984</v>
      </c>
      <c r="S204" s="16">
        <f t="shared" si="127"/>
        <v>1.0005871990604815</v>
      </c>
      <c r="T204" s="16">
        <f t="shared" si="127"/>
        <v>0.89129583713950145</v>
      </c>
      <c r="U204" s="16">
        <f t="shared" si="127"/>
        <v>0.86903304773561807</v>
      </c>
      <c r="V204" s="16">
        <f t="shared" si="127"/>
        <v>0.51412086243546917</v>
      </c>
      <c r="W204" s="16">
        <f t="shared" si="127"/>
        <v>0.51863636363636367</v>
      </c>
      <c r="X204" s="16">
        <f t="shared" si="127"/>
        <v>1.0390163934426229</v>
      </c>
      <c r="Y204" s="16">
        <f t="shared" si="127"/>
        <v>0.7958266917837995</v>
      </c>
      <c r="Z204" s="16">
        <f t="shared" si="127"/>
        <v>0.72708113804004215</v>
      </c>
      <c r="AD204" s="119"/>
      <c r="AE204" s="119"/>
    </row>
    <row r="205" spans="1:31" s="12" customFormat="1" ht="30" hidden="1" customHeight="1" x14ac:dyDescent="0.2">
      <c r="A205" s="11" t="s">
        <v>121</v>
      </c>
      <c r="B205" s="26">
        <v>75052</v>
      </c>
      <c r="C205" s="26">
        <f>SUM(F205:Z205)</f>
        <v>71638</v>
      </c>
      <c r="D205" s="15">
        <f t="shared" si="116"/>
        <v>0.95451153866652449</v>
      </c>
      <c r="E205" s="15"/>
      <c r="F205" s="10">
        <v>7300</v>
      </c>
      <c r="G205" s="10">
        <v>1364</v>
      </c>
      <c r="H205" s="10">
        <v>4337</v>
      </c>
      <c r="I205" s="10">
        <v>4447</v>
      </c>
      <c r="J205" s="10">
        <v>2796</v>
      </c>
      <c r="K205" s="10">
        <v>5400</v>
      </c>
      <c r="L205" s="10">
        <v>1291</v>
      </c>
      <c r="M205" s="10">
        <v>1945</v>
      </c>
      <c r="N205" s="10">
        <v>4146</v>
      </c>
      <c r="O205" s="10">
        <v>1459</v>
      </c>
      <c r="P205" s="10">
        <v>1456</v>
      </c>
      <c r="Q205" s="10">
        <v>4750</v>
      </c>
      <c r="R205" s="10">
        <v>3228</v>
      </c>
      <c r="S205" s="10">
        <v>4683</v>
      </c>
      <c r="T205" s="10">
        <v>6587</v>
      </c>
      <c r="U205" s="10">
        <v>3384</v>
      </c>
      <c r="V205" s="10">
        <v>1693</v>
      </c>
      <c r="W205" s="10">
        <v>1141</v>
      </c>
      <c r="X205" s="10">
        <v>4904</v>
      </c>
      <c r="Y205" s="10">
        <v>4359</v>
      </c>
      <c r="Z205" s="10">
        <v>968</v>
      </c>
      <c r="AD205" s="119"/>
      <c r="AE205" s="119"/>
    </row>
    <row r="206" spans="1:31" s="12" customFormat="1" ht="30" hidden="1" customHeight="1" x14ac:dyDescent="0.2">
      <c r="A206" s="11" t="s">
        <v>122</v>
      </c>
      <c r="B206" s="26">
        <v>10126</v>
      </c>
      <c r="C206" s="26">
        <f>SUM(F206:Z206)</f>
        <v>9155</v>
      </c>
      <c r="D206" s="15">
        <f t="shared" si="116"/>
        <v>0.90410823622358283</v>
      </c>
      <c r="E206" s="15"/>
      <c r="F206" s="10">
        <v>300</v>
      </c>
      <c r="G206" s="10">
        <v>618</v>
      </c>
      <c r="H206" s="10">
        <v>100</v>
      </c>
      <c r="I206" s="10">
        <v>319</v>
      </c>
      <c r="J206" s="10">
        <v>307</v>
      </c>
      <c r="K206" s="10">
        <v>500</v>
      </c>
      <c r="L206" s="10">
        <v>1114</v>
      </c>
      <c r="M206" s="10">
        <v>738</v>
      </c>
      <c r="N206" s="10">
        <v>83</v>
      </c>
      <c r="O206" s="10"/>
      <c r="P206" s="10">
        <v>669</v>
      </c>
      <c r="Q206" s="10">
        <v>205</v>
      </c>
      <c r="R206" s="10">
        <v>65</v>
      </c>
      <c r="S206" s="10">
        <v>429</v>
      </c>
      <c r="T206" s="10">
        <v>243</v>
      </c>
      <c r="U206" s="10">
        <v>114</v>
      </c>
      <c r="V206" s="10"/>
      <c r="W206" s="10"/>
      <c r="X206" s="10">
        <v>1434</v>
      </c>
      <c r="Y206" s="10">
        <v>815</v>
      </c>
      <c r="Z206" s="10">
        <v>1102</v>
      </c>
      <c r="AD206" s="119"/>
      <c r="AE206" s="119"/>
    </row>
    <row r="207" spans="1:31" s="12" customFormat="1" ht="30" hidden="1" customHeight="1" x14ac:dyDescent="0.2">
      <c r="A207" s="31" t="s">
        <v>145</v>
      </c>
      <c r="B207" s="23"/>
      <c r="C207" s="27">
        <f>SUM(F207:Z207)</f>
        <v>0</v>
      </c>
      <c r="D207" s="15"/>
      <c r="E207" s="15"/>
      <c r="F207" s="57"/>
      <c r="G207" s="57"/>
      <c r="H207" s="57"/>
      <c r="I207" s="57"/>
      <c r="J207" s="57"/>
      <c r="K207" s="57"/>
      <c r="L207" s="57"/>
      <c r="M207" s="57"/>
      <c r="N207" s="57"/>
      <c r="O207" s="57"/>
      <c r="P207" s="57"/>
      <c r="Q207" s="57"/>
      <c r="R207" s="57"/>
      <c r="S207" s="57"/>
      <c r="T207" s="57"/>
      <c r="U207" s="57"/>
      <c r="V207" s="57"/>
      <c r="W207" s="57"/>
      <c r="X207" s="57"/>
      <c r="Y207" s="57"/>
      <c r="Z207" s="57"/>
      <c r="AD207" s="119"/>
      <c r="AE207" s="119"/>
    </row>
    <row r="208" spans="1:31" s="46" customFormat="1" ht="45" hidden="1" outlineLevel="1" x14ac:dyDescent="0.2">
      <c r="A208" s="11" t="s">
        <v>188</v>
      </c>
      <c r="B208" s="27">
        <v>90210</v>
      </c>
      <c r="C208" s="27">
        <f>SUM(F208:Z208)</f>
        <v>85622</v>
      </c>
      <c r="D208" s="15">
        <f t="shared" ref="D208:D213" si="128">C208/B208</f>
        <v>0.94914089347079034</v>
      </c>
      <c r="E208" s="15"/>
      <c r="F208" s="30">
        <v>525</v>
      </c>
      <c r="G208" s="30">
        <v>1935</v>
      </c>
      <c r="H208" s="30">
        <v>8650</v>
      </c>
      <c r="I208" s="30">
        <v>7161</v>
      </c>
      <c r="J208" s="30">
        <v>5166</v>
      </c>
      <c r="K208" s="30">
        <v>4954</v>
      </c>
      <c r="L208" s="30">
        <v>3099</v>
      </c>
      <c r="M208" s="30">
        <v>4544</v>
      </c>
      <c r="N208" s="30">
        <v>2352</v>
      </c>
      <c r="O208" s="30">
        <v>2851</v>
      </c>
      <c r="P208" s="35">
        <v>2583</v>
      </c>
      <c r="Q208" s="35">
        <v>4265</v>
      </c>
      <c r="R208" s="35">
        <v>4509</v>
      </c>
      <c r="S208" s="35">
        <v>2954</v>
      </c>
      <c r="T208" s="35">
        <v>3251</v>
      </c>
      <c r="U208" s="35">
        <v>4037</v>
      </c>
      <c r="V208" s="35">
        <v>911</v>
      </c>
      <c r="W208" s="35">
        <v>1606</v>
      </c>
      <c r="X208" s="35">
        <v>7753</v>
      </c>
      <c r="Y208" s="35">
        <v>7601</v>
      </c>
      <c r="Z208" s="30">
        <v>4915</v>
      </c>
      <c r="AD208" s="122"/>
      <c r="AE208" s="122"/>
    </row>
    <row r="209" spans="1:36" s="58" customFormat="1" ht="30" hidden="1" customHeight="1" outlineLevel="1" x14ac:dyDescent="0.2">
      <c r="A209" s="31" t="s">
        <v>123</v>
      </c>
      <c r="B209" s="27">
        <v>95</v>
      </c>
      <c r="C209" s="27">
        <f>SUM(F209:Z209)</f>
        <v>0</v>
      </c>
      <c r="D209" s="15">
        <f t="shared" si="128"/>
        <v>0</v>
      </c>
      <c r="E209" s="15"/>
      <c r="F209" s="35"/>
      <c r="G209" s="35"/>
      <c r="H209" s="35"/>
      <c r="I209" s="35"/>
      <c r="J209" s="35"/>
      <c r="K209" s="35"/>
      <c r="L209" s="4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  <c r="AD209" s="123"/>
      <c r="AE209" s="123"/>
    </row>
    <row r="210" spans="1:36" s="46" customFormat="1" ht="30" hidden="1" customHeight="1" x14ac:dyDescent="0.2">
      <c r="A210" s="11" t="s">
        <v>124</v>
      </c>
      <c r="B210" s="48">
        <f>B209/B208</f>
        <v>1.0530983261279236E-3</v>
      </c>
      <c r="C210" s="48">
        <f>C209/C208</f>
        <v>0</v>
      </c>
      <c r="D210" s="15">
        <f t="shared" si="128"/>
        <v>0</v>
      </c>
      <c r="E210" s="15"/>
      <c r="F210" s="68">
        <f t="shared" ref="F210:Z210" si="129">F209/F208</f>
        <v>0</v>
      </c>
      <c r="G210" s="68">
        <f t="shared" si="129"/>
        <v>0</v>
      </c>
      <c r="H210" s="68">
        <f t="shared" si="129"/>
        <v>0</v>
      </c>
      <c r="I210" s="68">
        <f t="shared" si="129"/>
        <v>0</v>
      </c>
      <c r="J210" s="68">
        <f t="shared" si="129"/>
        <v>0</v>
      </c>
      <c r="K210" s="68">
        <f t="shared" si="129"/>
        <v>0</v>
      </c>
      <c r="L210" s="68">
        <f t="shared" si="129"/>
        <v>0</v>
      </c>
      <c r="M210" s="68">
        <f t="shared" si="129"/>
        <v>0</v>
      </c>
      <c r="N210" s="68">
        <f t="shared" si="129"/>
        <v>0</v>
      </c>
      <c r="O210" s="68">
        <f t="shared" si="129"/>
        <v>0</v>
      </c>
      <c r="P210" s="68">
        <f t="shared" si="129"/>
        <v>0</v>
      </c>
      <c r="Q210" s="68">
        <f t="shared" si="129"/>
        <v>0</v>
      </c>
      <c r="R210" s="68">
        <f t="shared" si="129"/>
        <v>0</v>
      </c>
      <c r="S210" s="68">
        <f t="shared" si="129"/>
        <v>0</v>
      </c>
      <c r="T210" s="68">
        <f t="shared" si="129"/>
        <v>0</v>
      </c>
      <c r="U210" s="68">
        <f t="shared" si="129"/>
        <v>0</v>
      </c>
      <c r="V210" s="68">
        <f t="shared" si="129"/>
        <v>0</v>
      </c>
      <c r="W210" s="68">
        <f t="shared" si="129"/>
        <v>0</v>
      </c>
      <c r="X210" s="68">
        <f t="shared" si="129"/>
        <v>0</v>
      </c>
      <c r="Y210" s="68">
        <f t="shared" si="129"/>
        <v>0</v>
      </c>
      <c r="Z210" s="68">
        <f t="shared" si="129"/>
        <v>0</v>
      </c>
      <c r="AD210" s="122"/>
      <c r="AE210" s="122"/>
    </row>
    <row r="211" spans="1:36" s="46" customFormat="1" ht="30" hidden="1" customHeight="1" outlineLevel="1" x14ac:dyDescent="0.2">
      <c r="A211" s="11" t="s">
        <v>125</v>
      </c>
      <c r="B211" s="27"/>
      <c r="C211" s="27">
        <f>SUM(F211:Z211)</f>
        <v>0</v>
      </c>
      <c r="D211" s="15" t="e">
        <f t="shared" si="128"/>
        <v>#DIV/0!</v>
      </c>
      <c r="E211" s="15"/>
      <c r="F211" s="45"/>
      <c r="G211" s="45"/>
      <c r="H211" s="45"/>
      <c r="I211" s="45"/>
      <c r="J211" s="45"/>
      <c r="K211" s="45"/>
      <c r="L211" s="45"/>
      <c r="M211" s="45"/>
      <c r="N211" s="45"/>
      <c r="O211" s="45"/>
      <c r="P211" s="45"/>
      <c r="Q211" s="16"/>
      <c r="R211" s="45"/>
      <c r="S211" s="45"/>
      <c r="T211" s="45"/>
      <c r="U211" s="45"/>
      <c r="V211" s="45"/>
      <c r="W211" s="45"/>
      <c r="X211" s="45"/>
      <c r="Y211" s="45"/>
      <c r="Z211" s="45"/>
      <c r="AD211" s="122"/>
      <c r="AE211" s="122"/>
    </row>
    <row r="212" spans="1:36" s="58" customFormat="1" ht="30" hidden="1" customHeight="1" outlineLevel="1" x14ac:dyDescent="0.2">
      <c r="A212" s="31" t="s">
        <v>126</v>
      </c>
      <c r="B212" s="23">
        <v>10389</v>
      </c>
      <c r="C212" s="27">
        <f>SUM(F212:Z212)</f>
        <v>11691</v>
      </c>
      <c r="D212" s="15">
        <f t="shared" si="128"/>
        <v>1.1253248628356916</v>
      </c>
      <c r="E212" s="15"/>
      <c r="F212" s="45">
        <v>42</v>
      </c>
      <c r="G212" s="35"/>
      <c r="H212" s="35">
        <v>3406</v>
      </c>
      <c r="I212" s="35">
        <v>553</v>
      </c>
      <c r="J212" s="35">
        <v>273</v>
      </c>
      <c r="K212" s="35">
        <v>1339</v>
      </c>
      <c r="L212" s="35"/>
      <c r="M212" s="35">
        <v>328</v>
      </c>
      <c r="N212" s="35"/>
      <c r="O212" s="35">
        <v>412</v>
      </c>
      <c r="P212" s="45">
        <v>280</v>
      </c>
      <c r="Q212" s="35">
        <v>94</v>
      </c>
      <c r="R212" s="35"/>
      <c r="S212" s="35"/>
      <c r="T212" s="35">
        <v>372</v>
      </c>
      <c r="U212" s="35">
        <v>300</v>
      </c>
      <c r="V212" s="35">
        <v>60</v>
      </c>
      <c r="W212" s="35"/>
      <c r="X212" s="35">
        <v>85</v>
      </c>
      <c r="Y212" s="35">
        <v>3592</v>
      </c>
      <c r="Z212" s="35">
        <v>555</v>
      </c>
      <c r="AD212" s="123"/>
      <c r="AE212" s="123"/>
    </row>
    <row r="213" spans="1:36" s="46" customFormat="1" ht="30" hidden="1" customHeight="1" x14ac:dyDescent="0.2">
      <c r="A213" s="11" t="s">
        <v>127</v>
      </c>
      <c r="B213" s="15"/>
      <c r="C213" s="15"/>
      <c r="D213" s="15" t="e">
        <f t="shared" si="128"/>
        <v>#DIV/0!</v>
      </c>
      <c r="E213" s="15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D213" s="122"/>
      <c r="AE213" s="122"/>
    </row>
    <row r="214" spans="1:36" s="46" customFormat="1" ht="30" hidden="1" customHeight="1" x14ac:dyDescent="0.2">
      <c r="A214" s="13" t="s">
        <v>128</v>
      </c>
      <c r="B214" s="23"/>
      <c r="C214" s="27"/>
      <c r="D214" s="27"/>
      <c r="E214" s="27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D214" s="122"/>
      <c r="AE214" s="122"/>
    </row>
    <row r="215" spans="1:36" s="58" customFormat="1" ht="30" hidden="1" customHeight="1" outlineLevel="1" x14ac:dyDescent="0.2">
      <c r="A215" s="51" t="s">
        <v>129</v>
      </c>
      <c r="B215" s="23">
        <v>15</v>
      </c>
      <c r="C215" s="27">
        <f>SUM(F215:Z215)</f>
        <v>0</v>
      </c>
      <c r="D215" s="9">
        <f t="shared" ref="D215:D227" si="130">C215/B215</f>
        <v>0</v>
      </c>
      <c r="E215" s="9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  <c r="AD215" s="123"/>
      <c r="AE215" s="123"/>
    </row>
    <row r="216" spans="1:36" s="46" customFormat="1" ht="30" hidden="1" customHeight="1" outlineLevel="1" x14ac:dyDescent="0.2">
      <c r="A216" s="13" t="s">
        <v>130</v>
      </c>
      <c r="B216" s="23">
        <v>99221</v>
      </c>
      <c r="C216" s="27">
        <f>SUM(F216:Z216)</f>
        <v>0</v>
      </c>
      <c r="D216" s="9">
        <f t="shared" si="130"/>
        <v>0</v>
      </c>
      <c r="E216" s="9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  <c r="Y216" s="30"/>
      <c r="Z216" s="30"/>
      <c r="AD216" s="122"/>
      <c r="AE216" s="122"/>
      <c r="AJ216" s="46" t="s">
        <v>0</v>
      </c>
    </row>
    <row r="217" spans="1:36" s="46" customFormat="1" ht="30" hidden="1" customHeight="1" outlineLevel="1" x14ac:dyDescent="0.2">
      <c r="A217" s="13" t="s">
        <v>131</v>
      </c>
      <c r="B217" s="27">
        <f>B215*0.45</f>
        <v>6.75</v>
      </c>
      <c r="C217" s="27">
        <f>C215*0.45</f>
        <v>0</v>
      </c>
      <c r="D217" s="9">
        <f t="shared" si="130"/>
        <v>0</v>
      </c>
      <c r="E217" s="9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  <c r="AA217" s="59"/>
      <c r="AD217" s="122"/>
      <c r="AE217" s="122"/>
    </row>
    <row r="218" spans="1:36" s="46" customFormat="1" ht="30" hidden="1" customHeight="1" x14ac:dyDescent="0.2">
      <c r="A218" s="13" t="s">
        <v>132</v>
      </c>
      <c r="B218" s="48">
        <f>B215/B216</f>
        <v>1.5117767408109171E-4</v>
      </c>
      <c r="C218" s="48" t="e">
        <f>C215/C216</f>
        <v>#DIV/0!</v>
      </c>
      <c r="D218" s="9" t="e">
        <f t="shared" si="130"/>
        <v>#DIV/0!</v>
      </c>
      <c r="E218" s="9"/>
      <c r="F218" s="68"/>
      <c r="G218" s="68"/>
      <c r="H218" s="68"/>
      <c r="I218" s="68"/>
      <c r="J218" s="68"/>
      <c r="K218" s="68"/>
      <c r="L218" s="68"/>
      <c r="M218" s="68"/>
      <c r="N218" s="68"/>
      <c r="O218" s="68"/>
      <c r="P218" s="68"/>
      <c r="Q218" s="68"/>
      <c r="R218" s="68"/>
      <c r="S218" s="68"/>
      <c r="T218" s="68"/>
      <c r="U218" s="68"/>
      <c r="V218" s="68"/>
      <c r="W218" s="68"/>
      <c r="X218" s="68"/>
      <c r="Y218" s="68"/>
      <c r="Z218" s="68"/>
      <c r="AD218" s="122"/>
      <c r="AE218" s="122"/>
    </row>
    <row r="219" spans="1:36" s="58" customFormat="1" ht="30" hidden="1" customHeight="1" outlineLevel="1" x14ac:dyDescent="0.2">
      <c r="A219" s="51" t="s">
        <v>133</v>
      </c>
      <c r="B219" s="23">
        <v>90</v>
      </c>
      <c r="C219" s="27">
        <f>SUM(F219:Z219)</f>
        <v>0</v>
      </c>
      <c r="D219" s="9">
        <f t="shared" si="130"/>
        <v>0</v>
      </c>
      <c r="E219" s="9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  <c r="AD219" s="123"/>
      <c r="AE219" s="123"/>
    </row>
    <row r="220" spans="1:36" s="46" customFormat="1" ht="28.15" hidden="1" customHeight="1" outlineLevel="1" x14ac:dyDescent="0.2">
      <c r="A220" s="13" t="s">
        <v>130</v>
      </c>
      <c r="B220" s="23">
        <v>283125</v>
      </c>
      <c r="C220" s="27">
        <f>SUM(F220:Z220)</f>
        <v>286074</v>
      </c>
      <c r="D220" s="9">
        <f t="shared" si="130"/>
        <v>1.0104158940397352</v>
      </c>
      <c r="E220" s="9"/>
      <c r="F220" s="30">
        <v>600</v>
      </c>
      <c r="G220" s="30">
        <v>8000</v>
      </c>
      <c r="H220" s="30">
        <v>25123</v>
      </c>
      <c r="I220" s="30">
        <v>18776</v>
      </c>
      <c r="J220" s="30">
        <v>8896</v>
      </c>
      <c r="K220" s="30">
        <v>12063</v>
      </c>
      <c r="L220" s="30">
        <v>710</v>
      </c>
      <c r="M220" s="30">
        <v>19682</v>
      </c>
      <c r="N220" s="30">
        <v>12989</v>
      </c>
      <c r="O220" s="30">
        <v>13114</v>
      </c>
      <c r="P220" s="30">
        <v>7332</v>
      </c>
      <c r="Q220" s="30">
        <v>15408</v>
      </c>
      <c r="R220" s="30">
        <v>2622</v>
      </c>
      <c r="S220" s="30">
        <v>3236</v>
      </c>
      <c r="T220" s="30">
        <v>10145</v>
      </c>
      <c r="U220" s="30">
        <v>53168</v>
      </c>
      <c r="V220" s="30">
        <v>3454</v>
      </c>
      <c r="W220" s="30">
        <v>634</v>
      </c>
      <c r="X220" s="30">
        <v>7396</v>
      </c>
      <c r="Y220" s="30">
        <v>43232</v>
      </c>
      <c r="Z220" s="30">
        <v>19494</v>
      </c>
      <c r="AD220" s="122"/>
      <c r="AE220" s="122"/>
    </row>
    <row r="221" spans="1:36" s="46" customFormat="1" ht="27" hidden="1" customHeight="1" outlineLevel="1" x14ac:dyDescent="0.2">
      <c r="A221" s="13" t="s">
        <v>131</v>
      </c>
      <c r="B221" s="27">
        <f>B219*0.3</f>
        <v>27</v>
      </c>
      <c r="C221" s="27">
        <f>C219*0.3</f>
        <v>0</v>
      </c>
      <c r="D221" s="9">
        <f t="shared" si="130"/>
        <v>0</v>
      </c>
      <c r="E221" s="9"/>
      <c r="F221" s="26">
        <f>F219*0.3</f>
        <v>0</v>
      </c>
      <c r="G221" s="26">
        <f t="shared" ref="G221:Z221" si="131">G219*0.3</f>
        <v>0</v>
      </c>
      <c r="H221" s="26">
        <f t="shared" si="131"/>
        <v>0</v>
      </c>
      <c r="I221" s="26">
        <f t="shared" si="131"/>
        <v>0</v>
      </c>
      <c r="J221" s="26">
        <f t="shared" si="131"/>
        <v>0</v>
      </c>
      <c r="K221" s="26">
        <f t="shared" si="131"/>
        <v>0</v>
      </c>
      <c r="L221" s="26">
        <f t="shared" si="131"/>
        <v>0</v>
      </c>
      <c r="M221" s="26">
        <f t="shared" si="131"/>
        <v>0</v>
      </c>
      <c r="N221" s="26">
        <f t="shared" si="131"/>
        <v>0</v>
      </c>
      <c r="O221" s="26">
        <f t="shared" si="131"/>
        <v>0</v>
      </c>
      <c r="P221" s="26">
        <f t="shared" si="131"/>
        <v>0</v>
      </c>
      <c r="Q221" s="26">
        <f t="shared" si="131"/>
        <v>0</v>
      </c>
      <c r="R221" s="26">
        <f t="shared" si="131"/>
        <v>0</v>
      </c>
      <c r="S221" s="26">
        <f t="shared" si="131"/>
        <v>0</v>
      </c>
      <c r="T221" s="26">
        <f t="shared" si="131"/>
        <v>0</v>
      </c>
      <c r="U221" s="26">
        <f t="shared" si="131"/>
        <v>0</v>
      </c>
      <c r="V221" s="26">
        <f t="shared" si="131"/>
        <v>0</v>
      </c>
      <c r="W221" s="26">
        <f t="shared" si="131"/>
        <v>0</v>
      </c>
      <c r="X221" s="26">
        <f t="shared" si="131"/>
        <v>0</v>
      </c>
      <c r="Y221" s="26">
        <f t="shared" si="131"/>
        <v>0</v>
      </c>
      <c r="Z221" s="26">
        <f t="shared" si="131"/>
        <v>0</v>
      </c>
      <c r="AD221" s="122"/>
      <c r="AE221" s="122"/>
    </row>
    <row r="222" spans="1:36" s="58" customFormat="1" ht="30" hidden="1" customHeight="1" x14ac:dyDescent="0.2">
      <c r="A222" s="13" t="s">
        <v>132</v>
      </c>
      <c r="B222" s="9">
        <f>B219/B220</f>
        <v>3.1788079470198677E-4</v>
      </c>
      <c r="C222" s="9">
        <f>C219/C220</f>
        <v>0</v>
      </c>
      <c r="D222" s="9">
        <f t="shared" si="130"/>
        <v>0</v>
      </c>
      <c r="E222" s="9"/>
      <c r="F222" s="87">
        <f t="shared" ref="F222:Z222" si="132">F219/F220</f>
        <v>0</v>
      </c>
      <c r="G222" s="87">
        <f t="shared" si="132"/>
        <v>0</v>
      </c>
      <c r="H222" s="87">
        <f t="shared" si="132"/>
        <v>0</v>
      </c>
      <c r="I222" s="87">
        <f t="shared" si="132"/>
        <v>0</v>
      </c>
      <c r="J222" s="87">
        <f t="shared" si="132"/>
        <v>0</v>
      </c>
      <c r="K222" s="87">
        <f t="shared" si="132"/>
        <v>0</v>
      </c>
      <c r="L222" s="87">
        <f t="shared" si="132"/>
        <v>0</v>
      </c>
      <c r="M222" s="87">
        <f t="shared" si="132"/>
        <v>0</v>
      </c>
      <c r="N222" s="87">
        <f t="shared" si="132"/>
        <v>0</v>
      </c>
      <c r="O222" s="87">
        <f t="shared" si="132"/>
        <v>0</v>
      </c>
      <c r="P222" s="87">
        <f t="shared" si="132"/>
        <v>0</v>
      </c>
      <c r="Q222" s="87">
        <f t="shared" si="132"/>
        <v>0</v>
      </c>
      <c r="R222" s="87">
        <f t="shared" si="132"/>
        <v>0</v>
      </c>
      <c r="S222" s="87">
        <f t="shared" si="132"/>
        <v>0</v>
      </c>
      <c r="T222" s="87">
        <f t="shared" si="132"/>
        <v>0</v>
      </c>
      <c r="U222" s="87">
        <f t="shared" si="132"/>
        <v>0</v>
      </c>
      <c r="V222" s="87">
        <f t="shared" si="132"/>
        <v>0</v>
      </c>
      <c r="W222" s="87">
        <f t="shared" si="132"/>
        <v>0</v>
      </c>
      <c r="X222" s="87">
        <f t="shared" si="132"/>
        <v>0</v>
      </c>
      <c r="Y222" s="87">
        <f t="shared" si="132"/>
        <v>0</v>
      </c>
      <c r="Z222" s="87">
        <f t="shared" si="132"/>
        <v>0</v>
      </c>
      <c r="AD222" s="123"/>
      <c r="AE222" s="123"/>
    </row>
    <row r="223" spans="1:36" s="58" customFormat="1" ht="30" hidden="1" customHeight="1" outlineLevel="1" x14ac:dyDescent="0.2">
      <c r="A223" s="51" t="s">
        <v>134</v>
      </c>
      <c r="B223" s="23">
        <v>221605</v>
      </c>
      <c r="C223" s="27">
        <f>SUM(F223:Z223)</f>
        <v>301063.90000000002</v>
      </c>
      <c r="D223" s="9">
        <f t="shared" si="130"/>
        <v>1.3585609530470883</v>
      </c>
      <c r="E223" s="9"/>
      <c r="F223" s="26"/>
      <c r="G223" s="89">
        <v>7500</v>
      </c>
      <c r="H223" s="26">
        <v>39100</v>
      </c>
      <c r="I223" s="92">
        <v>26843</v>
      </c>
      <c r="J223" s="92">
        <v>8279</v>
      </c>
      <c r="K223" s="89">
        <v>4200</v>
      </c>
      <c r="L223" s="89">
        <v>2320</v>
      </c>
      <c r="M223" s="26">
        <v>30680</v>
      </c>
      <c r="N223" s="89">
        <v>11200</v>
      </c>
      <c r="O223" s="89">
        <v>8500</v>
      </c>
      <c r="P223" s="26">
        <v>4800</v>
      </c>
      <c r="Q223" s="26">
        <v>17690</v>
      </c>
      <c r="R223" s="89">
        <v>2812</v>
      </c>
      <c r="S223" s="89">
        <v>4021</v>
      </c>
      <c r="T223" s="89">
        <v>4200</v>
      </c>
      <c r="U223" s="89">
        <v>59048.9</v>
      </c>
      <c r="V223" s="89">
        <v>6500</v>
      </c>
      <c r="W223" s="89"/>
      <c r="X223" s="26">
        <v>11376</v>
      </c>
      <c r="Y223" s="89">
        <v>33754</v>
      </c>
      <c r="Z223" s="26">
        <v>18240</v>
      </c>
      <c r="AD223" s="123"/>
      <c r="AE223" s="123"/>
    </row>
    <row r="224" spans="1:36" s="46" customFormat="1" ht="30" hidden="1" customHeight="1" outlineLevel="1" x14ac:dyDescent="0.2">
      <c r="A224" s="13" t="s">
        <v>130</v>
      </c>
      <c r="B224" s="23">
        <v>337167</v>
      </c>
      <c r="C224" s="27">
        <f>SUM(F224:Z224)</f>
        <v>264914</v>
      </c>
      <c r="D224" s="9">
        <f t="shared" si="130"/>
        <v>0.78570559989560074</v>
      </c>
      <c r="E224" s="9"/>
      <c r="F224" s="30"/>
      <c r="G224" s="30">
        <v>8889</v>
      </c>
      <c r="H224" s="30">
        <v>32450</v>
      </c>
      <c r="I224" s="30">
        <v>39117</v>
      </c>
      <c r="J224" s="30">
        <v>6843</v>
      </c>
      <c r="K224" s="30">
        <v>1318</v>
      </c>
      <c r="L224" s="30">
        <v>2811</v>
      </c>
      <c r="M224" s="30">
        <v>23649</v>
      </c>
      <c r="N224" s="30">
        <v>4558</v>
      </c>
      <c r="O224" s="30">
        <v>8345</v>
      </c>
      <c r="P224" s="30">
        <v>9310</v>
      </c>
      <c r="Q224" s="30">
        <v>15845</v>
      </c>
      <c r="R224" s="30">
        <v>1912</v>
      </c>
      <c r="S224" s="30">
        <v>1521</v>
      </c>
      <c r="T224" s="30">
        <v>5866</v>
      </c>
      <c r="U224" s="30">
        <v>51691</v>
      </c>
      <c r="V224" s="30">
        <v>3598</v>
      </c>
      <c r="W224" s="30"/>
      <c r="X224" s="30">
        <v>9426</v>
      </c>
      <c r="Y224" s="30">
        <v>22170</v>
      </c>
      <c r="Z224" s="30">
        <v>15595</v>
      </c>
      <c r="AD224" s="122"/>
      <c r="AE224" s="122"/>
    </row>
    <row r="225" spans="1:31" s="46" customFormat="1" ht="30" hidden="1" customHeight="1" outlineLevel="1" x14ac:dyDescent="0.2">
      <c r="A225" s="13" t="s">
        <v>135</v>
      </c>
      <c r="B225" s="23">
        <v>849</v>
      </c>
      <c r="C225" s="27">
        <f>C223*0.19</f>
        <v>57202.141000000003</v>
      </c>
      <c r="D225" s="9">
        <f t="shared" si="130"/>
        <v>67.375902237926979</v>
      </c>
      <c r="E225" s="9"/>
      <c r="F225" s="26"/>
      <c r="G225" s="26">
        <f t="shared" ref="G225:Z225" si="133">G223*0.19</f>
        <v>1425</v>
      </c>
      <c r="H225" s="26">
        <f t="shared" si="133"/>
        <v>7429</v>
      </c>
      <c r="I225" s="26">
        <f t="shared" si="133"/>
        <v>5100.17</v>
      </c>
      <c r="J225" s="26">
        <f t="shared" si="133"/>
        <v>1573.01</v>
      </c>
      <c r="K225" s="26">
        <f t="shared" si="133"/>
        <v>798</v>
      </c>
      <c r="L225" s="26">
        <f t="shared" si="133"/>
        <v>440.8</v>
      </c>
      <c r="M225" s="26">
        <f t="shared" si="133"/>
        <v>5829.2</v>
      </c>
      <c r="N225" s="26">
        <f t="shared" si="133"/>
        <v>2128</v>
      </c>
      <c r="O225" s="26">
        <f t="shared" si="133"/>
        <v>1615</v>
      </c>
      <c r="P225" s="26">
        <f t="shared" si="133"/>
        <v>912</v>
      </c>
      <c r="Q225" s="26">
        <f t="shared" si="133"/>
        <v>3361.1</v>
      </c>
      <c r="R225" s="26">
        <f t="shared" si="133"/>
        <v>534.28</v>
      </c>
      <c r="S225" s="26">
        <f t="shared" si="133"/>
        <v>763.99</v>
      </c>
      <c r="T225" s="26">
        <f t="shared" si="133"/>
        <v>798</v>
      </c>
      <c r="U225" s="26">
        <f t="shared" si="133"/>
        <v>11219.291000000001</v>
      </c>
      <c r="V225" s="26">
        <f t="shared" si="133"/>
        <v>1235</v>
      </c>
      <c r="W225" s="26"/>
      <c r="X225" s="26">
        <f t="shared" si="133"/>
        <v>2161.44</v>
      </c>
      <c r="Y225" s="26">
        <f t="shared" si="133"/>
        <v>6413.26</v>
      </c>
      <c r="Z225" s="26">
        <f t="shared" si="133"/>
        <v>3465.6</v>
      </c>
      <c r="AD225" s="122"/>
      <c r="AE225" s="122"/>
    </row>
    <row r="226" spans="1:31" s="58" customFormat="1" ht="30" hidden="1" customHeight="1" x14ac:dyDescent="0.2">
      <c r="A226" s="13" t="s">
        <v>136</v>
      </c>
      <c r="B226" s="9">
        <f>B223/B224</f>
        <v>0.65725589989530409</v>
      </c>
      <c r="C226" s="9">
        <f>C223/C224</f>
        <v>1.13645900178926</v>
      </c>
      <c r="D226" s="9">
        <f t="shared" si="130"/>
        <v>1.7290966912131018</v>
      </c>
      <c r="E226" s="9"/>
      <c r="F226" s="87"/>
      <c r="G226" s="87">
        <f>G223/G224</f>
        <v>0.8437394532568343</v>
      </c>
      <c r="H226" s="87">
        <f>H223/H224</f>
        <v>1.2049306625577811</v>
      </c>
      <c r="I226" s="87">
        <f>I223/I224</f>
        <v>0.68622338113863535</v>
      </c>
      <c r="J226" s="87">
        <f t="shared" ref="J226" si="134">J223/J224</f>
        <v>1.2098494812216865</v>
      </c>
      <c r="K226" s="87">
        <f t="shared" ref="K226:Q226" si="135">K223/K224</f>
        <v>3.1866464339908953</v>
      </c>
      <c r="L226" s="87">
        <f t="shared" si="135"/>
        <v>0.82532906438989684</v>
      </c>
      <c r="M226" s="87">
        <f t="shared" si="135"/>
        <v>1.2973064400186054</v>
      </c>
      <c r="N226" s="87">
        <f t="shared" si="135"/>
        <v>2.4572180781044319</v>
      </c>
      <c r="O226" s="87">
        <f t="shared" si="135"/>
        <v>1.0185739964050329</v>
      </c>
      <c r="P226" s="87">
        <f t="shared" si="135"/>
        <v>0.51557465091299681</v>
      </c>
      <c r="Q226" s="87">
        <f t="shared" si="135"/>
        <v>1.1164405175134111</v>
      </c>
      <c r="R226" s="87">
        <f t="shared" ref="R226" si="136">R223/R224</f>
        <v>1.4707112970711298</v>
      </c>
      <c r="S226" s="87">
        <f>S223/S224</f>
        <v>2.6436554898093361</v>
      </c>
      <c r="T226" s="87">
        <f>T223/T224</f>
        <v>0.71599045346062051</v>
      </c>
      <c r="U226" s="87">
        <f>U223/U224</f>
        <v>1.1423439283434254</v>
      </c>
      <c r="V226" s="87">
        <f t="shared" ref="V226:Z226" si="137">V223/V224</f>
        <v>1.8065591995553085</v>
      </c>
      <c r="W226" s="87"/>
      <c r="X226" s="87">
        <f t="shared" si="137"/>
        <v>1.2068746021642267</v>
      </c>
      <c r="Y226" s="87">
        <f t="shared" si="137"/>
        <v>1.5225078935498422</v>
      </c>
      <c r="Z226" s="87">
        <f t="shared" si="137"/>
        <v>1.1696056428342418</v>
      </c>
      <c r="AD226" s="123"/>
      <c r="AE226" s="123"/>
    </row>
    <row r="227" spans="1:31" s="46" customFormat="1" ht="30" hidden="1" customHeight="1" x14ac:dyDescent="0.2">
      <c r="A227" s="51" t="s">
        <v>137</v>
      </c>
      <c r="B227" s="27">
        <v>50</v>
      </c>
      <c r="C227" s="27">
        <f>SUM(F227:Z227)</f>
        <v>120</v>
      </c>
      <c r="D227" s="9">
        <f t="shared" si="130"/>
        <v>2.4</v>
      </c>
      <c r="E227" s="9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45">
        <v>120</v>
      </c>
      <c r="R227" s="35"/>
      <c r="S227" s="35"/>
      <c r="T227" s="35"/>
      <c r="U227" s="35"/>
      <c r="V227" s="35"/>
      <c r="W227" s="35"/>
      <c r="X227" s="35"/>
      <c r="Y227" s="35"/>
      <c r="Z227" s="35"/>
      <c r="AD227" s="122"/>
      <c r="AE227" s="122"/>
    </row>
    <row r="228" spans="1:31" s="46" customFormat="1" ht="30" hidden="1" customHeight="1" x14ac:dyDescent="0.2">
      <c r="A228" s="13" t="s">
        <v>135</v>
      </c>
      <c r="B228" s="27">
        <f>B227*0.7</f>
        <v>35</v>
      </c>
      <c r="C228" s="27">
        <f>C227*0.7</f>
        <v>84</v>
      </c>
      <c r="D228" s="9"/>
      <c r="E228" s="9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45">
        <f>Q227*0.7</f>
        <v>84</v>
      </c>
      <c r="R228" s="26"/>
      <c r="S228" s="26"/>
      <c r="T228" s="26"/>
      <c r="U228" s="26"/>
      <c r="V228" s="26"/>
      <c r="W228" s="26"/>
      <c r="X228" s="26"/>
      <c r="Y228" s="26"/>
      <c r="Z228" s="26"/>
      <c r="AD228" s="122"/>
      <c r="AE228" s="122"/>
    </row>
    <row r="229" spans="1:31" s="46" customFormat="1" ht="30" hidden="1" customHeight="1" x14ac:dyDescent="0.2">
      <c r="A229" s="31" t="s">
        <v>138</v>
      </c>
      <c r="B229" s="27"/>
      <c r="C229" s="27">
        <f>SUM(F229:Z229)</f>
        <v>0</v>
      </c>
      <c r="D229" s="9" t="e">
        <f>C229/B229</f>
        <v>#DIV/0!</v>
      </c>
      <c r="E229" s="9"/>
      <c r="F229" s="45"/>
      <c r="G229" s="45"/>
      <c r="H229" s="45"/>
      <c r="I229" s="45"/>
      <c r="J229" s="45"/>
      <c r="K229" s="45"/>
      <c r="L229" s="45"/>
      <c r="M229" s="45"/>
      <c r="N229" s="45"/>
      <c r="O229" s="45"/>
      <c r="P229" s="45"/>
      <c r="Q229" s="45"/>
      <c r="R229" s="45"/>
      <c r="S229" s="45"/>
      <c r="T229" s="45"/>
      <c r="U229" s="45"/>
      <c r="V229" s="45"/>
      <c r="W229" s="45"/>
      <c r="X229" s="45"/>
      <c r="Y229" s="45"/>
      <c r="Z229" s="45"/>
      <c r="AD229" s="122"/>
      <c r="AE229" s="122"/>
    </row>
    <row r="230" spans="1:31" s="46" customFormat="1" ht="30" hidden="1" customHeight="1" x14ac:dyDescent="0.2">
      <c r="A230" s="13" t="s">
        <v>135</v>
      </c>
      <c r="B230" s="27">
        <f>B229*0.2</f>
        <v>0</v>
      </c>
      <c r="C230" s="27">
        <f>C229*0.2</f>
        <v>0</v>
      </c>
      <c r="D230" s="9" t="e">
        <f>C230/B230</f>
        <v>#DIV/0!</v>
      </c>
      <c r="E230" s="9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45"/>
      <c r="R230" s="26"/>
      <c r="S230" s="26"/>
      <c r="T230" s="26"/>
      <c r="U230" s="26"/>
      <c r="V230" s="26"/>
      <c r="W230" s="26"/>
      <c r="X230" s="26"/>
      <c r="Y230" s="26"/>
      <c r="Z230" s="26"/>
      <c r="AD230" s="122"/>
      <c r="AE230" s="122"/>
    </row>
    <row r="231" spans="1:31" s="46" customFormat="1" ht="30" hidden="1" customHeight="1" x14ac:dyDescent="0.2">
      <c r="A231" s="31" t="s">
        <v>155</v>
      </c>
      <c r="B231" s="27"/>
      <c r="C231" s="27">
        <f>SUM(F231:Z231)</f>
        <v>0</v>
      </c>
      <c r="D231" s="9"/>
      <c r="E231" s="9"/>
      <c r="F231" s="45"/>
      <c r="G231" s="45"/>
      <c r="H231" s="45"/>
      <c r="I231" s="45"/>
      <c r="J231" s="45"/>
      <c r="K231" s="45"/>
      <c r="L231" s="45"/>
      <c r="M231" s="45"/>
      <c r="N231" s="45"/>
      <c r="O231" s="45"/>
      <c r="P231" s="45"/>
      <c r="Q231" s="45"/>
      <c r="R231" s="45"/>
      <c r="S231" s="45"/>
      <c r="T231" s="45"/>
      <c r="U231" s="45"/>
      <c r="V231" s="45"/>
      <c r="W231" s="45"/>
      <c r="X231" s="45"/>
      <c r="Y231" s="45"/>
      <c r="Z231" s="45"/>
      <c r="AD231" s="122"/>
      <c r="AE231" s="122"/>
    </row>
    <row r="232" spans="1:31" s="46" customFormat="1" ht="30" hidden="1" customHeight="1" x14ac:dyDescent="0.2">
      <c r="A232" s="31" t="s">
        <v>139</v>
      </c>
      <c r="B232" s="27">
        <f>B230+B228+B225+B221+B217</f>
        <v>917.75</v>
      </c>
      <c r="C232" s="27">
        <f>C230+C228+C225+C221+C217</f>
        <v>57286.141000000003</v>
      </c>
      <c r="D232" s="9">
        <f>C232/B232</f>
        <v>62.420202669572326</v>
      </c>
      <c r="E232" s="9"/>
      <c r="F232" s="26">
        <f>F230+F228+F225+F221+F217</f>
        <v>0</v>
      </c>
      <c r="G232" s="26">
        <f>G230+G228+G225+G221+G217</f>
        <v>1425</v>
      </c>
      <c r="H232" s="26">
        <f t="shared" ref="H232:Z232" si="138">H230+H228+H225+H221+H217</f>
        <v>7429</v>
      </c>
      <c r="I232" s="26">
        <f>I230+I228+I225+I221+I217</f>
        <v>5100.17</v>
      </c>
      <c r="J232" s="26">
        <f t="shared" si="138"/>
        <v>1573.01</v>
      </c>
      <c r="K232" s="26">
        <f t="shared" si="138"/>
        <v>798</v>
      </c>
      <c r="L232" s="26">
        <f t="shared" si="138"/>
        <v>440.8</v>
      </c>
      <c r="M232" s="26">
        <f t="shared" si="138"/>
        <v>5829.2</v>
      </c>
      <c r="N232" s="26">
        <f t="shared" si="138"/>
        <v>2128</v>
      </c>
      <c r="O232" s="26">
        <f t="shared" si="138"/>
        <v>1615</v>
      </c>
      <c r="P232" s="26">
        <f>P230+P228+P225+P221+P217</f>
        <v>912</v>
      </c>
      <c r="Q232" s="45">
        <f t="shared" si="138"/>
        <v>3445.1</v>
      </c>
      <c r="R232" s="26">
        <f t="shared" si="138"/>
        <v>534.28</v>
      </c>
      <c r="S232" s="26">
        <f t="shared" si="138"/>
        <v>763.99</v>
      </c>
      <c r="T232" s="26">
        <f t="shared" si="138"/>
        <v>798</v>
      </c>
      <c r="U232" s="26">
        <f t="shared" si="138"/>
        <v>11219.291000000001</v>
      </c>
      <c r="V232" s="26">
        <f t="shared" si="138"/>
        <v>1235</v>
      </c>
      <c r="W232" s="26">
        <f t="shared" si="138"/>
        <v>0</v>
      </c>
      <c r="X232" s="26">
        <f t="shared" si="138"/>
        <v>2161.44</v>
      </c>
      <c r="Y232" s="26">
        <f t="shared" si="138"/>
        <v>6413.26</v>
      </c>
      <c r="Z232" s="26">
        <f t="shared" si="138"/>
        <v>3465.6</v>
      </c>
      <c r="AD232" s="122"/>
      <c r="AE232" s="122"/>
    </row>
    <row r="233" spans="1:31" s="46" customFormat="1" ht="45" hidden="1" x14ac:dyDescent="0.2">
      <c r="A233" s="13" t="s">
        <v>160</v>
      </c>
      <c r="B233" s="26"/>
      <c r="C233" s="26">
        <f>SUM(F233:Z233)</f>
        <v>70805.5</v>
      </c>
      <c r="D233" s="9"/>
      <c r="E233" s="9"/>
      <c r="F233" s="26">
        <v>670.8</v>
      </c>
      <c r="G233" s="26">
        <v>2051.4</v>
      </c>
      <c r="H233" s="26">
        <v>6078.1</v>
      </c>
      <c r="I233" s="26">
        <v>7184.7</v>
      </c>
      <c r="J233" s="26">
        <v>2601.8000000000002</v>
      </c>
      <c r="K233" s="26">
        <v>2825.1</v>
      </c>
      <c r="L233" s="26">
        <v>951.1</v>
      </c>
      <c r="M233" s="26">
        <v>6539</v>
      </c>
      <c r="N233" s="26">
        <v>2884.5</v>
      </c>
      <c r="O233" s="26">
        <v>2751.1</v>
      </c>
      <c r="P233" s="26">
        <v>1939.6</v>
      </c>
      <c r="Q233" s="45">
        <v>3782.7</v>
      </c>
      <c r="R233" s="26">
        <v>2092.4</v>
      </c>
      <c r="S233" s="26">
        <v>1244.5</v>
      </c>
      <c r="T233" s="26">
        <v>2070.5</v>
      </c>
      <c r="U233" s="26">
        <v>8439.4</v>
      </c>
      <c r="V233" s="26">
        <v>1126.4000000000001</v>
      </c>
      <c r="W233" s="26">
        <v>330.6</v>
      </c>
      <c r="X233" s="26">
        <v>2175.1999999999998</v>
      </c>
      <c r="Y233" s="26">
        <v>7981.3</v>
      </c>
      <c r="Z233" s="26">
        <v>5085.3</v>
      </c>
      <c r="AD233" s="122"/>
      <c r="AE233" s="122"/>
    </row>
    <row r="234" spans="1:31" s="46" customFormat="1" ht="22.5" hidden="1" x14ac:dyDescent="0.2">
      <c r="A234" s="51" t="s">
        <v>154</v>
      </c>
      <c r="B234" s="49">
        <v>23.5</v>
      </c>
      <c r="C234" s="49">
        <f>C232/C233*10</f>
        <v>8.0906343433772818</v>
      </c>
      <c r="D234" s="9">
        <f>C234/B234</f>
        <v>0.34428231248413965</v>
      </c>
      <c r="E234" s="9"/>
      <c r="F234" s="50">
        <f>F232/F233*10</f>
        <v>0</v>
      </c>
      <c r="G234" s="50">
        <f>G232/G233*10</f>
        <v>6.9464755776542839</v>
      </c>
      <c r="H234" s="50">
        <f t="shared" ref="H234:Z234" si="139">H232/H233*10</f>
        <v>12.222569552985307</v>
      </c>
      <c r="I234" s="50">
        <f>I232/I233*10</f>
        <v>7.0986540843737389</v>
      </c>
      <c r="J234" s="50">
        <f t="shared" si="139"/>
        <v>6.0458528710892452</v>
      </c>
      <c r="K234" s="50">
        <f t="shared" si="139"/>
        <v>2.8246787724328342</v>
      </c>
      <c r="L234" s="50">
        <f t="shared" si="139"/>
        <v>4.634633582168016</v>
      </c>
      <c r="M234" s="50">
        <f t="shared" si="139"/>
        <v>8.9145129224652084</v>
      </c>
      <c r="N234" s="50">
        <f>N232/N233*10</f>
        <v>7.3773617611371121</v>
      </c>
      <c r="O234" s="50">
        <f t="shared" si="139"/>
        <v>5.870379121078841</v>
      </c>
      <c r="P234" s="50">
        <f>P232/P233*10</f>
        <v>4.7020004124561767</v>
      </c>
      <c r="Q234" s="50">
        <f t="shared" si="139"/>
        <v>9.107515795595738</v>
      </c>
      <c r="R234" s="50">
        <f t="shared" si="139"/>
        <v>2.5534314662588415</v>
      </c>
      <c r="S234" s="50">
        <f t="shared" si="139"/>
        <v>6.1389312977099237</v>
      </c>
      <c r="T234" s="50">
        <f t="shared" si="139"/>
        <v>3.8541415117121467</v>
      </c>
      <c r="U234" s="50">
        <f t="shared" si="139"/>
        <v>13.293943882266515</v>
      </c>
      <c r="V234" s="50">
        <f t="shared" si="139"/>
        <v>10.964133522727273</v>
      </c>
      <c r="W234" s="50">
        <f t="shared" si="139"/>
        <v>0</v>
      </c>
      <c r="X234" s="50">
        <f t="shared" si="139"/>
        <v>9.936741449062156</v>
      </c>
      <c r="Y234" s="50">
        <f t="shared" si="139"/>
        <v>8.0353576485033766</v>
      </c>
      <c r="Z234" s="50">
        <f t="shared" si="139"/>
        <v>6.8149371718482676</v>
      </c>
      <c r="AD234" s="122"/>
      <c r="AE234" s="122"/>
    </row>
    <row r="235" spans="1:31" ht="22.5" hidden="1" x14ac:dyDescent="0.25">
      <c r="A235" s="80"/>
      <c r="B235" s="80"/>
      <c r="C235" s="80"/>
      <c r="D235" s="80"/>
      <c r="E235" s="80"/>
      <c r="F235" s="80"/>
      <c r="G235" s="80"/>
      <c r="H235" s="80"/>
      <c r="I235" s="80"/>
      <c r="J235" s="80"/>
      <c r="K235" s="80"/>
      <c r="L235" s="80"/>
      <c r="M235" s="80"/>
      <c r="N235" s="80"/>
      <c r="O235" s="80"/>
      <c r="P235" s="80"/>
      <c r="Q235" s="80"/>
      <c r="R235" s="80"/>
      <c r="S235" s="80"/>
      <c r="T235" s="80"/>
      <c r="U235" s="80"/>
      <c r="V235" s="80"/>
      <c r="W235" s="80"/>
      <c r="X235" s="80"/>
      <c r="Y235" s="80"/>
      <c r="Z235" s="80"/>
    </row>
    <row r="236" spans="1:31" ht="27" hidden="1" customHeight="1" x14ac:dyDescent="0.25">
      <c r="A236" s="13" t="s">
        <v>173</v>
      </c>
      <c r="B236" s="75"/>
      <c r="C236" s="75">
        <f>SUM(F236:Z236)</f>
        <v>273</v>
      </c>
      <c r="D236" s="75"/>
      <c r="E236" s="75"/>
      <c r="F236" s="75">
        <v>11</v>
      </c>
      <c r="G236" s="75">
        <v>12</v>
      </c>
      <c r="H236" s="75">
        <v>15</v>
      </c>
      <c r="I236" s="75">
        <v>20</v>
      </c>
      <c r="J236" s="75">
        <v>12</v>
      </c>
      <c r="K236" s="75">
        <v>36</v>
      </c>
      <c r="L236" s="75">
        <v>18</v>
      </c>
      <c r="M236" s="75">
        <v>20</v>
      </c>
      <c r="N236" s="75">
        <v>5</v>
      </c>
      <c r="O236" s="75">
        <v>4</v>
      </c>
      <c r="P236" s="75">
        <v>5</v>
      </c>
      <c r="Q236" s="75">
        <v>16</v>
      </c>
      <c r="R236" s="75">
        <v>16</v>
      </c>
      <c r="S236" s="75">
        <v>13</v>
      </c>
      <c r="T236" s="75">
        <v>18</v>
      </c>
      <c r="U236" s="75">
        <v>10</v>
      </c>
      <c r="V236" s="75">
        <v>3</v>
      </c>
      <c r="W236" s="75">
        <v>4</v>
      </c>
      <c r="X236" s="75">
        <v>3</v>
      </c>
      <c r="Y236" s="75">
        <v>23</v>
      </c>
      <c r="Z236" s="75">
        <v>9</v>
      </c>
    </row>
    <row r="237" spans="1:31" ht="18" hidden="1" customHeight="1" x14ac:dyDescent="0.25">
      <c r="A237" s="13" t="s">
        <v>177</v>
      </c>
      <c r="B237" s="75">
        <v>108</v>
      </c>
      <c r="C237" s="75">
        <f>SUM(F237:Z237)</f>
        <v>450</v>
      </c>
      <c r="D237" s="75"/>
      <c r="E237" s="75"/>
      <c r="F237" s="75">
        <v>20</v>
      </c>
      <c r="G237" s="75">
        <v>5</v>
      </c>
      <c r="H237" s="75">
        <v>59</v>
      </c>
      <c r="I237" s="75">
        <v>16</v>
      </c>
      <c r="J237" s="75">
        <v>21</v>
      </c>
      <c r="K237" s="75">
        <v>28</v>
      </c>
      <c r="L237" s="75">
        <v>9</v>
      </c>
      <c r="M237" s="75">
        <v>20</v>
      </c>
      <c r="N237" s="75">
        <v>22</v>
      </c>
      <c r="O237" s="75">
        <v>5</v>
      </c>
      <c r="P237" s="75">
        <v>5</v>
      </c>
      <c r="Q237" s="75">
        <v>28</v>
      </c>
      <c r="R237" s="75">
        <v>25</v>
      </c>
      <c r="S237" s="75">
        <v>57</v>
      </c>
      <c r="T237" s="75">
        <v>7</v>
      </c>
      <c r="U237" s="75">
        <v>17</v>
      </c>
      <c r="V237" s="75">
        <v>25</v>
      </c>
      <c r="W237" s="75">
        <v>11</v>
      </c>
      <c r="X237" s="75">
        <v>5</v>
      </c>
      <c r="Y237" s="75">
        <v>50</v>
      </c>
      <c r="Z237" s="75">
        <v>15</v>
      </c>
    </row>
    <row r="238" spans="1:31" ht="24" hidden="1" customHeight="1" x14ac:dyDescent="0.35">
      <c r="A238" s="76" t="s">
        <v>140</v>
      </c>
      <c r="B238" s="61"/>
      <c r="C238" s="61">
        <f>SUM(F238:Z238)</f>
        <v>0</v>
      </c>
      <c r="D238" s="61"/>
      <c r="E238" s="61"/>
      <c r="F238" s="61"/>
      <c r="G238" s="61"/>
      <c r="H238" s="61"/>
      <c r="I238" s="61"/>
      <c r="J238" s="61"/>
      <c r="K238" s="61"/>
      <c r="L238" s="61"/>
      <c r="M238" s="61"/>
      <c r="N238" s="61"/>
      <c r="O238" s="61"/>
      <c r="P238" s="61"/>
      <c r="Q238" s="61"/>
      <c r="R238" s="61"/>
      <c r="S238" s="61"/>
      <c r="T238" s="61"/>
      <c r="U238" s="61"/>
      <c r="V238" s="61"/>
      <c r="W238" s="61"/>
      <c r="X238" s="61"/>
      <c r="Y238" s="61"/>
      <c r="Z238" s="61"/>
    </row>
    <row r="239" spans="1:31" s="63" customFormat="1" ht="21" hidden="1" customHeight="1" x14ac:dyDescent="0.35">
      <c r="A239" s="62" t="s">
        <v>141</v>
      </c>
      <c r="B239" s="62"/>
      <c r="C239" s="62">
        <f>SUM(F239:Z239)</f>
        <v>0</v>
      </c>
      <c r="D239" s="62"/>
      <c r="E239" s="62"/>
      <c r="F239" s="62"/>
      <c r="G239" s="62"/>
      <c r="H239" s="62"/>
      <c r="I239" s="62"/>
      <c r="J239" s="62"/>
      <c r="K239" s="62"/>
      <c r="L239" s="62"/>
      <c r="M239" s="62"/>
      <c r="N239" s="62"/>
      <c r="O239" s="62"/>
      <c r="P239" s="62"/>
      <c r="Q239" s="62"/>
      <c r="R239" s="62"/>
      <c r="S239" s="62"/>
      <c r="T239" s="62"/>
      <c r="U239" s="62"/>
      <c r="V239" s="62"/>
      <c r="W239" s="62"/>
      <c r="X239" s="62"/>
      <c r="Y239" s="62"/>
      <c r="Z239" s="62"/>
      <c r="AD239" s="124"/>
      <c r="AE239" s="124"/>
    </row>
    <row r="240" spans="1:31" s="63" customFormat="1" ht="21" hidden="1" customHeight="1" x14ac:dyDescent="0.35">
      <c r="A240" s="62" t="s">
        <v>142</v>
      </c>
      <c r="B240" s="62"/>
      <c r="C240" s="62">
        <f>SUM(F240:Z240)</f>
        <v>0</v>
      </c>
      <c r="D240" s="62"/>
      <c r="E240" s="62"/>
      <c r="F240" s="62"/>
      <c r="G240" s="62"/>
      <c r="H240" s="62"/>
      <c r="I240" s="62"/>
      <c r="J240" s="62"/>
      <c r="K240" s="62"/>
      <c r="L240" s="62"/>
      <c r="M240" s="62"/>
      <c r="N240" s="62"/>
      <c r="O240" s="62"/>
      <c r="P240" s="62"/>
      <c r="Q240" s="62"/>
      <c r="R240" s="62"/>
      <c r="S240" s="62"/>
      <c r="T240" s="62"/>
      <c r="U240" s="62"/>
      <c r="V240" s="62"/>
      <c r="W240" s="62"/>
      <c r="X240" s="62"/>
      <c r="Y240" s="62"/>
      <c r="Z240" s="62"/>
      <c r="AD240" s="124"/>
      <c r="AE240" s="124"/>
    </row>
    <row r="241" spans="1:32" s="63" customFormat="1" ht="21" hidden="1" customHeight="1" x14ac:dyDescent="0.35">
      <c r="A241" s="64"/>
      <c r="B241" s="64"/>
      <c r="C241" s="64"/>
      <c r="D241" s="64"/>
      <c r="E241" s="64"/>
      <c r="F241" s="64"/>
      <c r="G241" s="64"/>
      <c r="H241" s="64"/>
      <c r="I241" s="64"/>
      <c r="J241" s="64"/>
      <c r="K241" s="64"/>
      <c r="L241" s="64"/>
      <c r="M241" s="64"/>
      <c r="N241" s="64"/>
      <c r="O241" s="64"/>
      <c r="P241" s="64"/>
      <c r="Q241" s="64"/>
      <c r="R241" s="64"/>
      <c r="S241" s="64"/>
      <c r="T241" s="64"/>
      <c r="U241" s="64"/>
      <c r="V241" s="64"/>
      <c r="W241" s="64"/>
      <c r="X241" s="64"/>
      <c r="Y241" s="64"/>
      <c r="Z241" s="64"/>
      <c r="AD241" s="124"/>
      <c r="AE241" s="124"/>
    </row>
    <row r="242" spans="1:32" s="63" customFormat="1" ht="21" hidden="1" customHeight="1" x14ac:dyDescent="0.35">
      <c r="A242" s="64" t="s">
        <v>143</v>
      </c>
      <c r="B242" s="64"/>
      <c r="C242" s="64"/>
      <c r="D242" s="64"/>
      <c r="E242" s="64"/>
      <c r="F242" s="64"/>
      <c r="G242" s="64"/>
      <c r="H242" s="64"/>
      <c r="I242" s="64"/>
      <c r="J242" s="64"/>
      <c r="K242" s="64"/>
      <c r="L242" s="64"/>
      <c r="M242" s="64"/>
      <c r="N242" s="64"/>
      <c r="O242" s="64"/>
      <c r="P242" s="64"/>
      <c r="Q242" s="64"/>
      <c r="R242" s="64"/>
      <c r="S242" s="64"/>
      <c r="T242" s="64"/>
      <c r="U242" s="64"/>
      <c r="V242" s="64"/>
      <c r="W242" s="64"/>
      <c r="X242" s="64"/>
      <c r="Y242" s="64"/>
      <c r="Z242" s="64"/>
      <c r="AD242" s="124"/>
      <c r="AE242" s="124"/>
    </row>
    <row r="243" spans="1:32" ht="16.5" hidden="1" customHeight="1" x14ac:dyDescent="0.25">
      <c r="A243" s="77"/>
      <c r="B243" s="78"/>
      <c r="C243" s="78"/>
      <c r="D243" s="78"/>
      <c r="E243" s="78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32" ht="41.25" hidden="1" customHeight="1" x14ac:dyDescent="0.35">
      <c r="A244" s="190"/>
      <c r="B244" s="190"/>
      <c r="C244" s="190"/>
      <c r="D244" s="190"/>
      <c r="E244" s="190"/>
      <c r="F244" s="190"/>
      <c r="G244" s="190"/>
      <c r="H244" s="190"/>
      <c r="I244" s="190"/>
      <c r="J244" s="190"/>
      <c r="K244" s="190"/>
      <c r="L244" s="190"/>
      <c r="M244" s="190"/>
      <c r="N244" s="190"/>
      <c r="O244" s="190"/>
      <c r="P244" s="190"/>
      <c r="Q244" s="190"/>
      <c r="R244" s="190"/>
      <c r="S244" s="190"/>
      <c r="T244" s="190"/>
      <c r="U244" s="190"/>
      <c r="V244" s="190"/>
      <c r="W244" s="190"/>
      <c r="X244" s="190"/>
      <c r="Y244" s="190"/>
      <c r="Z244" s="190"/>
    </row>
    <row r="245" spans="1:32" ht="20.25" hidden="1" customHeight="1" x14ac:dyDescent="0.25">
      <c r="A245" s="188"/>
      <c r="B245" s="189"/>
      <c r="C245" s="189"/>
      <c r="D245" s="189"/>
      <c r="E245" s="189"/>
      <c r="F245" s="189"/>
      <c r="G245" s="189"/>
      <c r="H245" s="189"/>
      <c r="I245" s="189"/>
      <c r="J245" s="189"/>
      <c r="K245" s="189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32" ht="16.5" hidden="1" customHeight="1" x14ac:dyDescent="0.25">
      <c r="A246" s="79"/>
      <c r="B246" s="6"/>
      <c r="C246" s="6"/>
      <c r="D246" s="6"/>
      <c r="E246" s="6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32" ht="9" hidden="1" customHeight="1" x14ac:dyDescent="0.25">
      <c r="A247" s="65"/>
      <c r="B247" s="66"/>
      <c r="C247" s="66"/>
      <c r="D247" s="66"/>
      <c r="E247" s="66"/>
      <c r="F247" s="66"/>
      <c r="G247" s="66"/>
      <c r="H247" s="66"/>
      <c r="I247" s="66"/>
      <c r="J247" s="66"/>
      <c r="K247" s="66"/>
      <c r="L247" s="66"/>
      <c r="M247" s="66"/>
      <c r="N247" s="66"/>
      <c r="O247" s="66"/>
      <c r="P247" s="66"/>
      <c r="Q247" s="66"/>
      <c r="R247" s="66"/>
      <c r="S247" s="66"/>
      <c r="T247" s="66"/>
      <c r="U247" s="66"/>
      <c r="V247" s="66"/>
      <c r="W247" s="66"/>
      <c r="X247" s="66"/>
      <c r="Y247" s="66"/>
      <c r="Z247" s="66"/>
    </row>
    <row r="248" spans="1:32" s="12" customFormat="1" ht="48.75" hidden="1" customHeight="1" x14ac:dyDescent="0.2">
      <c r="A248" s="31" t="s">
        <v>144</v>
      </c>
      <c r="B248" s="27"/>
      <c r="C248" s="27">
        <f>SUM(F248:Z248)</f>
        <v>259083</v>
      </c>
      <c r="D248" s="27"/>
      <c r="E248" s="23"/>
      <c r="F248" s="88">
        <v>9345</v>
      </c>
      <c r="G248" s="88">
        <v>9100</v>
      </c>
      <c r="H248" s="88">
        <v>16579</v>
      </c>
      <c r="I248" s="88">
        <v>16195</v>
      </c>
      <c r="J248" s="88">
        <v>7250</v>
      </c>
      <c r="K248" s="88">
        <v>17539</v>
      </c>
      <c r="L248" s="88">
        <v>12001</v>
      </c>
      <c r="M248" s="88">
        <v>14609</v>
      </c>
      <c r="N248" s="88">
        <v>13004</v>
      </c>
      <c r="O248" s="88">
        <v>3780</v>
      </c>
      <c r="P248" s="88">
        <v>8536</v>
      </c>
      <c r="Q248" s="88">
        <v>11438</v>
      </c>
      <c r="R248" s="88">
        <v>16561</v>
      </c>
      <c r="S248" s="88">
        <v>15418</v>
      </c>
      <c r="T248" s="88">
        <v>18986</v>
      </c>
      <c r="U248" s="88">
        <v>13238</v>
      </c>
      <c r="V248" s="88">
        <v>7143</v>
      </c>
      <c r="W248" s="88">
        <v>4504</v>
      </c>
      <c r="X248" s="88">
        <v>11688</v>
      </c>
      <c r="Y248" s="88">
        <v>21385</v>
      </c>
      <c r="Z248" s="88">
        <v>10784</v>
      </c>
      <c r="AD248" s="119"/>
      <c r="AE248" s="119"/>
    </row>
    <row r="249" spans="1:32" ht="21" hidden="1" customHeight="1" x14ac:dyDescent="0.25">
      <c r="A249" s="60" t="s">
        <v>146</v>
      </c>
      <c r="B249" s="67"/>
      <c r="C249" s="27">
        <f>SUM(F249:Z249)</f>
        <v>380</v>
      </c>
      <c r="D249" s="27"/>
      <c r="E249" s="27"/>
      <c r="F249" s="60">
        <v>16</v>
      </c>
      <c r="G249" s="60">
        <v>21</v>
      </c>
      <c r="H249" s="60">
        <v>32</v>
      </c>
      <c r="I249" s="60">
        <v>25</v>
      </c>
      <c r="J249" s="60">
        <v>16</v>
      </c>
      <c r="K249" s="60">
        <v>31</v>
      </c>
      <c r="L249" s="60">
        <v>14</v>
      </c>
      <c r="M249" s="60">
        <v>29</v>
      </c>
      <c r="N249" s="60">
        <v>18</v>
      </c>
      <c r="O249" s="60">
        <v>8</v>
      </c>
      <c r="P249" s="60">
        <v>7</v>
      </c>
      <c r="Q249" s="60">
        <v>15</v>
      </c>
      <c r="R249" s="60">
        <v>25</v>
      </c>
      <c r="S249" s="60">
        <v>31</v>
      </c>
      <c r="T249" s="60">
        <v>10</v>
      </c>
      <c r="U249" s="60">
        <v>8</v>
      </c>
      <c r="V249" s="60">
        <v>8</v>
      </c>
      <c r="W249" s="60">
        <v>6</v>
      </c>
      <c r="X249" s="60">
        <v>12</v>
      </c>
      <c r="Y249" s="60">
        <v>35</v>
      </c>
      <c r="Z249" s="60">
        <v>13</v>
      </c>
    </row>
    <row r="250" spans="1:32" ht="0.6" hidden="1" customHeight="1" x14ac:dyDescent="0.25">
      <c r="A250" s="60" t="s">
        <v>147</v>
      </c>
      <c r="B250" s="67"/>
      <c r="C250" s="27">
        <f>SUM(F250:Z250)</f>
        <v>208</v>
      </c>
      <c r="D250" s="27"/>
      <c r="E250" s="27"/>
      <c r="F250" s="60">
        <v>10</v>
      </c>
      <c r="G250" s="60">
        <v>2</v>
      </c>
      <c r="H250" s="60">
        <v>42</v>
      </c>
      <c r="I250" s="60">
        <v>11</v>
      </c>
      <c r="J250" s="60">
        <v>9</v>
      </c>
      <c r="K250" s="60">
        <v>30</v>
      </c>
      <c r="L250" s="60">
        <v>9</v>
      </c>
      <c r="M250" s="60">
        <v>15</v>
      </c>
      <c r="N250" s="60">
        <v>1</v>
      </c>
      <c r="O250" s="60">
        <v>2</v>
      </c>
      <c r="P250" s="60">
        <v>5</v>
      </c>
      <c r="Q250" s="60">
        <v>1</v>
      </c>
      <c r="R250" s="60">
        <v>4</v>
      </c>
      <c r="S250" s="60">
        <v>8</v>
      </c>
      <c r="T250" s="60">
        <v>14</v>
      </c>
      <c r="U250" s="60">
        <v>2</v>
      </c>
      <c r="V250" s="60">
        <v>1</v>
      </c>
      <c r="W250" s="60">
        <v>2</v>
      </c>
      <c r="X250" s="60">
        <v>16</v>
      </c>
      <c r="Y250" s="60">
        <v>16</v>
      </c>
      <c r="Z250" s="60">
        <v>8</v>
      </c>
    </row>
    <row r="251" spans="1:32" ht="2.4500000000000002" hidden="1" customHeight="1" x14ac:dyDescent="0.25">
      <c r="A251" s="60" t="s">
        <v>147</v>
      </c>
      <c r="B251" s="67"/>
      <c r="C251" s="27">
        <f>SUM(F251:Z251)</f>
        <v>194</v>
      </c>
      <c r="D251" s="27"/>
      <c r="E251" s="27"/>
      <c r="F251" s="60">
        <v>10</v>
      </c>
      <c r="G251" s="60">
        <v>2</v>
      </c>
      <c r="H251" s="60">
        <v>42</v>
      </c>
      <c r="I251" s="60">
        <v>11</v>
      </c>
      <c r="J251" s="60">
        <v>2</v>
      </c>
      <c r="K251" s="60">
        <v>30</v>
      </c>
      <c r="L251" s="60">
        <v>9</v>
      </c>
      <c r="M251" s="60">
        <v>15</v>
      </c>
      <c r="N251" s="60">
        <v>1</v>
      </c>
      <c r="O251" s="60">
        <v>2</v>
      </c>
      <c r="P251" s="60">
        <v>5</v>
      </c>
      <c r="Q251" s="60">
        <v>1</v>
      </c>
      <c r="R251" s="60">
        <v>4</v>
      </c>
      <c r="S251" s="60">
        <v>1</v>
      </c>
      <c r="T251" s="60">
        <v>14</v>
      </c>
      <c r="U251" s="60">
        <v>2</v>
      </c>
      <c r="V251" s="60">
        <v>1</v>
      </c>
      <c r="W251" s="60">
        <v>2</v>
      </c>
      <c r="X251" s="60">
        <v>16</v>
      </c>
      <c r="Y251" s="60">
        <v>16</v>
      </c>
      <c r="Z251" s="60">
        <v>8</v>
      </c>
    </row>
    <row r="252" spans="1:32" ht="24" hidden="1" customHeight="1" x14ac:dyDescent="0.25">
      <c r="A252" s="60" t="s">
        <v>76</v>
      </c>
      <c r="B252" s="27">
        <v>554</v>
      </c>
      <c r="C252" s="27">
        <f>SUM(F252:Z252)</f>
        <v>574</v>
      </c>
      <c r="D252" s="27"/>
      <c r="E252" s="27"/>
      <c r="F252" s="73">
        <v>11</v>
      </c>
      <c r="G252" s="73">
        <v>15</v>
      </c>
      <c r="H252" s="73">
        <v>93</v>
      </c>
      <c r="I252" s="73">
        <v>30</v>
      </c>
      <c r="J252" s="73">
        <v>15</v>
      </c>
      <c r="K252" s="73">
        <v>55</v>
      </c>
      <c r="L252" s="73">
        <v>16</v>
      </c>
      <c r="M252" s="73">
        <v>18</v>
      </c>
      <c r="N252" s="73">
        <v>16</v>
      </c>
      <c r="O252" s="73">
        <v>10</v>
      </c>
      <c r="P252" s="73">
        <v>11</v>
      </c>
      <c r="Q252" s="73">
        <v>40</v>
      </c>
      <c r="R252" s="73">
        <v>22</v>
      </c>
      <c r="S252" s="73">
        <v>55</v>
      </c>
      <c r="T252" s="73">
        <v>14</v>
      </c>
      <c r="U252" s="73">
        <v>29</v>
      </c>
      <c r="V252" s="73">
        <v>22</v>
      </c>
      <c r="W252" s="73">
        <v>9</v>
      </c>
      <c r="X252" s="73">
        <v>7</v>
      </c>
      <c r="Y252" s="73">
        <v>60</v>
      </c>
      <c r="Z252" s="73">
        <v>26</v>
      </c>
    </row>
    <row r="253" spans="1:32" ht="16.5" hidden="1" customHeight="1" x14ac:dyDescent="0.25"/>
    <row r="254" spans="1:32" s="60" customFormat="1" ht="16.5" hidden="1" customHeight="1" x14ac:dyDescent="0.25">
      <c r="A254" s="60" t="s">
        <v>150</v>
      </c>
      <c r="B254" s="67"/>
      <c r="C254" s="60">
        <f>SUM(F254:Z254)</f>
        <v>40</v>
      </c>
      <c r="F254" s="60">
        <v>3</v>
      </c>
      <c r="H254" s="60">
        <v>1</v>
      </c>
      <c r="I254" s="60">
        <v>6</v>
      </c>
      <c r="K254" s="60">
        <v>1</v>
      </c>
      <c r="N254" s="60">
        <v>1</v>
      </c>
      <c r="P254" s="60">
        <v>2</v>
      </c>
      <c r="Q254" s="60">
        <v>1</v>
      </c>
      <c r="R254" s="60">
        <v>3</v>
      </c>
      <c r="S254" s="60">
        <v>1</v>
      </c>
      <c r="T254" s="60">
        <v>3</v>
      </c>
      <c r="U254" s="60">
        <v>7</v>
      </c>
      <c r="V254" s="60">
        <v>1</v>
      </c>
      <c r="W254" s="60">
        <v>1</v>
      </c>
      <c r="X254" s="60">
        <v>1</v>
      </c>
      <c r="Y254" s="60">
        <v>4</v>
      </c>
      <c r="Z254" s="60">
        <v>4</v>
      </c>
      <c r="AC254" s="116"/>
      <c r="AF254" s="117"/>
    </row>
    <row r="255" spans="1:32" ht="16.5" hidden="1" customHeight="1" x14ac:dyDescent="0.25"/>
    <row r="256" spans="1:32" ht="21" hidden="1" customHeight="1" x14ac:dyDescent="0.25">
      <c r="A256" s="60" t="s">
        <v>153</v>
      </c>
      <c r="B256" s="27">
        <v>45</v>
      </c>
      <c r="C256" s="27">
        <f>SUM(F256:Z256)</f>
        <v>58</v>
      </c>
      <c r="D256" s="27"/>
      <c r="E256" s="27"/>
      <c r="F256" s="73">
        <v>5</v>
      </c>
      <c r="G256" s="73">
        <v>3</v>
      </c>
      <c r="H256" s="73"/>
      <c r="I256" s="73">
        <v>5</v>
      </c>
      <c r="J256" s="73">
        <v>2</v>
      </c>
      <c r="K256" s="73"/>
      <c r="L256" s="73">
        <v>2</v>
      </c>
      <c r="M256" s="73">
        <v>0</v>
      </c>
      <c r="N256" s="73">
        <v>3</v>
      </c>
      <c r="O256" s="73">
        <v>3</v>
      </c>
      <c r="P256" s="73">
        <v>3</v>
      </c>
      <c r="Q256" s="73">
        <v>2</v>
      </c>
      <c r="R256" s="73">
        <v>2</v>
      </c>
      <c r="S256" s="73">
        <v>10</v>
      </c>
      <c r="T256" s="73">
        <v>6</v>
      </c>
      <c r="U256" s="73">
        <v>6</v>
      </c>
      <c r="V256" s="73">
        <v>1</v>
      </c>
      <c r="W256" s="73">
        <v>1</v>
      </c>
      <c r="X256" s="73">
        <v>4</v>
      </c>
      <c r="Y256" s="73"/>
      <c r="Z256" s="73"/>
    </row>
    <row r="257" spans="1:26" ht="16.5" hidden="1" customHeight="1" x14ac:dyDescent="0.25"/>
    <row r="258" spans="1:26" ht="16.5" hidden="1" customHeight="1" x14ac:dyDescent="0.25"/>
    <row r="259" spans="1:26" ht="13.5" hidden="1" customHeight="1" x14ac:dyDescent="0.25"/>
    <row r="260" spans="1:26" ht="16.5" hidden="1" customHeight="1" x14ac:dyDescent="0.25">
      <c r="K260" s="1" t="s">
        <v>162</v>
      </c>
      <c r="T260" s="1" t="s">
        <v>165</v>
      </c>
      <c r="V260" s="1" t="s">
        <v>163</v>
      </c>
      <c r="Y260" s="1" t="s">
        <v>164</v>
      </c>
      <c r="Z260" s="1" t="s">
        <v>161</v>
      </c>
    </row>
    <row r="261" spans="1:26" ht="16.5" hidden="1" customHeight="1" x14ac:dyDescent="0.25"/>
    <row r="262" spans="1:26" ht="22.5" hidden="1" customHeight="1" x14ac:dyDescent="0.25">
      <c r="A262" s="13" t="s">
        <v>178</v>
      </c>
      <c r="B262" s="67"/>
      <c r="C262" s="75">
        <f>SUM(F262:Z262)</f>
        <v>49</v>
      </c>
      <c r="D262" s="67"/>
      <c r="E262" s="67"/>
      <c r="F262" s="60">
        <v>1</v>
      </c>
      <c r="G262" s="60">
        <v>2</v>
      </c>
      <c r="H262" s="60"/>
      <c r="I262" s="60">
        <v>2</v>
      </c>
      <c r="J262" s="60"/>
      <c r="K262" s="60">
        <v>3</v>
      </c>
      <c r="L262" s="60">
        <v>1</v>
      </c>
      <c r="M262" s="60">
        <v>1</v>
      </c>
      <c r="N262" s="60">
        <v>8</v>
      </c>
      <c r="O262" s="60">
        <v>6</v>
      </c>
      <c r="P262" s="60">
        <v>1</v>
      </c>
      <c r="Q262" s="60">
        <v>0</v>
      </c>
      <c r="R262" s="60">
        <v>1</v>
      </c>
      <c r="S262" s="60">
        <v>4</v>
      </c>
      <c r="T262" s="60">
        <v>3</v>
      </c>
      <c r="U262" s="60">
        <v>2</v>
      </c>
      <c r="V262" s="60">
        <v>1</v>
      </c>
      <c r="W262" s="60">
        <v>1</v>
      </c>
      <c r="X262" s="60">
        <v>7</v>
      </c>
      <c r="Y262" s="60"/>
      <c r="Z262" s="60">
        <v>5</v>
      </c>
    </row>
    <row r="263" spans="1:26" hidden="1" x14ac:dyDescent="0.25"/>
    <row r="264" spans="1:26" hidden="1" x14ac:dyDescent="0.25">
      <c r="C264" s="2">
        <v>131503</v>
      </c>
      <c r="D264" s="2">
        <v>0.61502018062005714</v>
      </c>
      <c r="E264" s="2">
        <v>21</v>
      </c>
      <c r="F264" s="1">
        <v>8327</v>
      </c>
      <c r="G264" s="1">
        <v>5302</v>
      </c>
      <c r="H264" s="1">
        <v>13625</v>
      </c>
      <c r="I264" s="1">
        <v>6959</v>
      </c>
      <c r="J264" s="1">
        <v>1953</v>
      </c>
      <c r="K264" s="1">
        <v>10108</v>
      </c>
      <c r="L264" s="1">
        <v>4682</v>
      </c>
      <c r="M264" s="1">
        <v>7236</v>
      </c>
      <c r="N264" s="1">
        <v>4955</v>
      </c>
      <c r="O264" s="1">
        <v>1778</v>
      </c>
      <c r="P264" s="1">
        <v>2151</v>
      </c>
      <c r="Q264" s="1">
        <v>4490</v>
      </c>
      <c r="R264" s="1">
        <v>8940</v>
      </c>
      <c r="S264" s="1">
        <v>5313</v>
      </c>
      <c r="T264" s="1">
        <v>8101</v>
      </c>
      <c r="U264" s="1">
        <v>4187</v>
      </c>
      <c r="V264" s="1">
        <v>3748</v>
      </c>
      <c r="W264" s="1">
        <v>1948</v>
      </c>
      <c r="X264" s="1">
        <v>4526</v>
      </c>
      <c r="Y264" s="1">
        <v>16714</v>
      </c>
      <c r="Z264" s="1">
        <v>6460</v>
      </c>
    </row>
    <row r="265" spans="1:26" hidden="1" x14ac:dyDescent="0.25"/>
    <row r="266" spans="1:26" hidden="1" x14ac:dyDescent="0.25"/>
    <row r="267" spans="1:26" hidden="1" x14ac:dyDescent="0.25"/>
    <row r="268" spans="1:26" hidden="1" x14ac:dyDescent="0.25"/>
    <row r="269" spans="1:26" hidden="1" x14ac:dyDescent="0.25">
      <c r="C269" s="2">
        <f>SUM(F269:Z269)</f>
        <v>91993</v>
      </c>
      <c r="F269" s="150">
        <v>7450</v>
      </c>
      <c r="G269" s="150">
        <v>2273</v>
      </c>
      <c r="H269" s="150">
        <v>2632</v>
      </c>
      <c r="I269" s="150">
        <v>5776</v>
      </c>
      <c r="J269" s="150">
        <v>2995</v>
      </c>
      <c r="K269" s="151">
        <v>5799</v>
      </c>
      <c r="L269" s="150">
        <v>4262</v>
      </c>
      <c r="M269" s="150">
        <v>3174</v>
      </c>
      <c r="N269" s="150">
        <v>5009</v>
      </c>
      <c r="O269" s="150">
        <v>1437</v>
      </c>
      <c r="P269" s="150">
        <v>1895</v>
      </c>
      <c r="Q269" s="151">
        <v>7055</v>
      </c>
      <c r="R269" s="150">
        <v>6899</v>
      </c>
      <c r="S269" s="150">
        <v>4489</v>
      </c>
      <c r="T269" s="151">
        <v>7908</v>
      </c>
      <c r="U269" s="150">
        <v>4099</v>
      </c>
      <c r="V269" s="150">
        <v>2782</v>
      </c>
      <c r="W269" s="150">
        <v>2085</v>
      </c>
      <c r="X269" s="150">
        <v>6228</v>
      </c>
      <c r="Y269" s="150">
        <v>5162</v>
      </c>
      <c r="Z269" s="152">
        <v>2584</v>
      </c>
    </row>
    <row r="270" spans="1:26" hidden="1" x14ac:dyDescent="0.25">
      <c r="C270" s="2">
        <f>SUM(F270:Z270)</f>
        <v>4457</v>
      </c>
      <c r="F270" s="153">
        <f t="shared" ref="F270:Z270" si="140">F20-F269</f>
        <v>0</v>
      </c>
      <c r="G270" s="153">
        <f t="shared" si="140"/>
        <v>887</v>
      </c>
      <c r="H270" s="153">
        <f t="shared" si="140"/>
        <v>2868</v>
      </c>
      <c r="I270" s="153">
        <f t="shared" si="140"/>
        <v>0</v>
      </c>
      <c r="J270" s="153">
        <f t="shared" si="140"/>
        <v>0</v>
      </c>
      <c r="K270" s="153">
        <f t="shared" si="140"/>
        <v>151</v>
      </c>
      <c r="L270" s="153">
        <f t="shared" si="140"/>
        <v>0</v>
      </c>
      <c r="M270" s="153">
        <f t="shared" si="140"/>
        <v>286</v>
      </c>
      <c r="N270" s="153">
        <f t="shared" si="140"/>
        <v>0</v>
      </c>
      <c r="O270" s="153">
        <f t="shared" si="140"/>
        <v>0</v>
      </c>
      <c r="P270" s="153">
        <f t="shared" si="140"/>
        <v>213</v>
      </c>
      <c r="Q270" s="153">
        <f t="shared" si="140"/>
        <v>0</v>
      </c>
      <c r="R270" s="153">
        <f t="shared" si="140"/>
        <v>144</v>
      </c>
      <c r="S270" s="153">
        <f t="shared" si="140"/>
        <v>-9</v>
      </c>
      <c r="T270" s="153">
        <f t="shared" si="140"/>
        <v>150</v>
      </c>
      <c r="U270" s="153">
        <f t="shared" si="140"/>
        <v>314</v>
      </c>
      <c r="V270" s="153">
        <f t="shared" si="140"/>
        <v>18</v>
      </c>
      <c r="W270" s="153">
        <f t="shared" si="140"/>
        <v>-540</v>
      </c>
      <c r="X270" s="153">
        <f t="shared" si="140"/>
        <v>-44</v>
      </c>
      <c r="Y270" s="153">
        <f t="shared" si="140"/>
        <v>0</v>
      </c>
      <c r="Z270" s="153">
        <f t="shared" si="140"/>
        <v>19</v>
      </c>
    </row>
    <row r="271" spans="1:26" hidden="1" x14ac:dyDescent="0.25"/>
    <row r="272" spans="1:26" hidden="1" x14ac:dyDescent="0.25"/>
    <row r="273" spans="1:27" hidden="1" x14ac:dyDescent="0.25"/>
    <row r="274" spans="1:27" hidden="1" x14ac:dyDescent="0.25">
      <c r="A274" s="71" t="s">
        <v>217</v>
      </c>
      <c r="B274" s="156">
        <f t="shared" ref="B274:Z274" si="141">B42/$C42</f>
        <v>1.2368208083313121</v>
      </c>
      <c r="C274" s="156">
        <f t="shared" si="141"/>
        <v>1</v>
      </c>
      <c r="D274" s="156">
        <f t="shared" si="141"/>
        <v>4.5821114369501466E-6</v>
      </c>
      <c r="E274" s="156">
        <f t="shared" si="141"/>
        <v>1.1901226619756943E-4</v>
      </c>
      <c r="F274" s="157">
        <f t="shared" si="141"/>
        <v>6.8160025026579404E-2</v>
      </c>
      <c r="G274" s="157">
        <f t="shared" si="141"/>
        <v>3.644608971031281E-2</v>
      </c>
      <c r="H274" s="157">
        <f t="shared" si="141"/>
        <v>8.0843332252777525E-2</v>
      </c>
      <c r="I274" s="157">
        <f t="shared" si="141"/>
        <v>5.3045467219488093E-2</v>
      </c>
      <c r="J274" s="157">
        <f t="shared" si="141"/>
        <v>2.9554712772396408E-2</v>
      </c>
      <c r="K274" s="157">
        <f t="shared" si="141"/>
        <v>7.1520704733967919E-2</v>
      </c>
      <c r="L274" s="157">
        <f t="shared" si="141"/>
        <v>3.4337872423384437E-2</v>
      </c>
      <c r="M274" s="157">
        <f t="shared" si="141"/>
        <v>5.4598293930827803E-2</v>
      </c>
      <c r="N274" s="157">
        <f t="shared" si="141"/>
        <v>4.0141137213208777E-2</v>
      </c>
      <c r="O274" s="157">
        <f t="shared" si="141"/>
        <v>1.6811899413099511E-2</v>
      </c>
      <c r="P274" s="157">
        <f t="shared" si="141"/>
        <v>2.0787475829175461E-2</v>
      </c>
      <c r="Q274" s="157">
        <f t="shared" si="141"/>
        <v>3.8350285969473923E-2</v>
      </c>
      <c r="R274" s="157">
        <f t="shared" si="141"/>
        <v>6.0208872194427505E-2</v>
      </c>
      <c r="S274" s="157">
        <f t="shared" si="141"/>
        <v>5.7454588319569469E-2</v>
      </c>
      <c r="T274" s="157">
        <f t="shared" si="141"/>
        <v>5.9409789835672397E-2</v>
      </c>
      <c r="U274" s="157">
        <f t="shared" si="141"/>
        <v>3.7782994167265507E-2</v>
      </c>
      <c r="V274" s="157">
        <f t="shared" si="141"/>
        <v>4.2039666221598576E-2</v>
      </c>
      <c r="W274" s="157">
        <f t="shared" si="141"/>
        <v>1.9070298845467674E-2</v>
      </c>
      <c r="X274" s="157">
        <f t="shared" si="141"/>
        <v>3.0138439601841632E-2</v>
      </c>
      <c r="Y274" s="157">
        <f t="shared" si="141"/>
        <v>9.9766282578191062E-2</v>
      </c>
      <c r="Z274" s="157">
        <f t="shared" si="141"/>
        <v>4.9531771741274135E-2</v>
      </c>
    </row>
    <row r="275" spans="1:27" hidden="1" x14ac:dyDescent="0.25">
      <c r="C275" s="2">
        <v>222344</v>
      </c>
    </row>
    <row r="276" spans="1:27" hidden="1" x14ac:dyDescent="0.25">
      <c r="C276" s="155">
        <f>C275-C42</f>
        <v>45891.600000000006</v>
      </c>
    </row>
    <row r="277" spans="1:27" hidden="1" x14ac:dyDescent="0.25">
      <c r="C277" s="2">
        <f>C276/6000</f>
        <v>7.648600000000001</v>
      </c>
    </row>
    <row r="278" spans="1:27" hidden="1" x14ac:dyDescent="0.25"/>
    <row r="279" spans="1:27" hidden="1" x14ac:dyDescent="0.25">
      <c r="F279" s="157">
        <f>F64/$C64</f>
        <v>0</v>
      </c>
      <c r="G279" s="157">
        <f t="shared" ref="G279:AA279" si="142">G64/$C64</f>
        <v>1.5833135814173976E-2</v>
      </c>
      <c r="H279" s="157">
        <f t="shared" si="142"/>
        <v>0.1953385478391404</v>
      </c>
      <c r="I279" s="157">
        <f t="shared" si="142"/>
        <v>3.7481235679860947E-2</v>
      </c>
      <c r="J279" s="157">
        <f t="shared" si="142"/>
        <v>1.7760922809512521E-2</v>
      </c>
      <c r="K279" s="157">
        <f t="shared" si="142"/>
        <v>1.978351900134313E-2</v>
      </c>
      <c r="L279" s="157">
        <f t="shared" si="142"/>
        <v>0</v>
      </c>
      <c r="M279" s="157">
        <f t="shared" si="142"/>
        <v>8.8614995654578491E-2</v>
      </c>
      <c r="N279" s="157">
        <f>N64/$C64</f>
        <v>4.1400015801532748E-2</v>
      </c>
      <c r="O279" s="157">
        <f t="shared" si="142"/>
        <v>2.749466698269732E-2</v>
      </c>
      <c r="P279" s="157">
        <f t="shared" si="142"/>
        <v>3.7544441810855651E-2</v>
      </c>
      <c r="Q279" s="157">
        <f t="shared" si="142"/>
        <v>3.6248716125464167E-2</v>
      </c>
      <c r="R279" s="157">
        <f t="shared" si="142"/>
        <v>3.2235126807300306E-2</v>
      </c>
      <c r="S279" s="157">
        <f t="shared" si="142"/>
        <v>7.5531326538674252E-3</v>
      </c>
      <c r="T279" s="157">
        <f>T64/$C64</f>
        <v>4.2126886307971873E-2</v>
      </c>
      <c r="U279" s="157">
        <f>U64/$C64</f>
        <v>8.1061863000711068E-2</v>
      </c>
      <c r="V279" s="157">
        <f t="shared" si="142"/>
        <v>2.8916804930078217E-2</v>
      </c>
      <c r="W279" s="157">
        <f t="shared" si="142"/>
        <v>2.0952832424745202E-2</v>
      </c>
      <c r="X279" s="157">
        <f t="shared" si="142"/>
        <v>2.2817413289089043E-2</v>
      </c>
      <c r="Y279" s="157">
        <f t="shared" si="142"/>
        <v>0.17361144030971004</v>
      </c>
      <c r="Z279" s="157">
        <f t="shared" si="142"/>
        <v>7.3224302757367465E-2</v>
      </c>
      <c r="AA279" s="157">
        <f t="shared" si="142"/>
        <v>0</v>
      </c>
    </row>
    <row r="280" spans="1:27" hidden="1" x14ac:dyDescent="0.25">
      <c r="H280" s="157">
        <f>H70/$C70</f>
        <v>0.27970245884702805</v>
      </c>
      <c r="I280" s="157">
        <f t="shared" ref="I280:Z280" si="143">I70/$C70</f>
        <v>2.9754115297196775E-2</v>
      </c>
      <c r="J280" s="157">
        <f t="shared" si="143"/>
        <v>2.0938081135064398E-2</v>
      </c>
      <c r="K280" s="157">
        <f t="shared" si="143"/>
        <v>2.1351332736414354E-2</v>
      </c>
      <c r="L280" s="157">
        <f t="shared" si="143"/>
        <v>0</v>
      </c>
      <c r="M280" s="157">
        <f t="shared" si="143"/>
        <v>9.0639851229423515E-2</v>
      </c>
      <c r="N280" s="157">
        <f>N70/$C70</f>
        <v>1.3775053378331842E-3</v>
      </c>
      <c r="O280" s="157">
        <f t="shared" si="143"/>
        <v>3.388663131069633E-2</v>
      </c>
      <c r="P280" s="157">
        <f t="shared" si="143"/>
        <v>3.4644259246504577E-2</v>
      </c>
      <c r="Q280" s="157">
        <f t="shared" si="143"/>
        <v>3.5126386114746194E-2</v>
      </c>
      <c r="R280" s="157">
        <f t="shared" si="143"/>
        <v>5.2000826503202702E-2</v>
      </c>
      <c r="S280" s="157">
        <f t="shared" si="143"/>
        <v>5.4411460844410774E-3</v>
      </c>
      <c r="T280" s="157">
        <f t="shared" si="143"/>
        <v>1.7632068324264758E-2</v>
      </c>
      <c r="U280" s="157">
        <f t="shared" si="143"/>
        <v>5.6477718851160544E-3</v>
      </c>
      <c r="V280" s="157">
        <f t="shared" si="143"/>
        <v>1.9353949996556236E-2</v>
      </c>
      <c r="W280" s="157">
        <f t="shared" si="143"/>
        <v>2.7550106756663684E-3</v>
      </c>
      <c r="X280" s="157">
        <f t="shared" si="143"/>
        <v>1.377505337833184E-2</v>
      </c>
      <c r="Y280" s="157">
        <f t="shared" si="143"/>
        <v>0.25979750671533852</v>
      </c>
      <c r="Z280" s="157">
        <f t="shared" si="143"/>
        <v>6.818651422274262E-2</v>
      </c>
    </row>
    <row r="281" spans="1:27" hidden="1" x14ac:dyDescent="0.25"/>
    <row r="282" spans="1:27" hidden="1" x14ac:dyDescent="0.25"/>
    <row r="283" spans="1:27" hidden="1" x14ac:dyDescent="0.25"/>
    <row r="284" spans="1:27" hidden="1" x14ac:dyDescent="0.25"/>
    <row r="285" spans="1:27" hidden="1" x14ac:dyDescent="0.25"/>
    <row r="289" spans="1:31" s="170" customFormat="1" x14ac:dyDescent="0.25">
      <c r="A289" s="167"/>
      <c r="B289" s="168"/>
      <c r="C289" s="168"/>
      <c r="D289" s="168"/>
      <c r="E289" s="168"/>
      <c r="F289" s="169"/>
      <c r="G289" s="169"/>
      <c r="H289" s="169"/>
      <c r="I289" s="169"/>
      <c r="J289" s="169"/>
      <c r="K289" s="169"/>
      <c r="L289" s="169"/>
      <c r="M289" s="169"/>
      <c r="N289" s="169"/>
      <c r="O289" s="169"/>
      <c r="P289" s="169"/>
      <c r="Q289" s="169"/>
      <c r="R289" s="169"/>
      <c r="S289" s="169"/>
      <c r="T289" s="169"/>
      <c r="U289" s="169"/>
      <c r="V289" s="169"/>
      <c r="W289" s="169"/>
      <c r="X289" s="169"/>
      <c r="Y289" s="169"/>
      <c r="Z289" s="169"/>
      <c r="AA289" s="169">
        <f t="shared" ref="AA289" si="144">AA41-AA20</f>
        <v>0</v>
      </c>
      <c r="AD289" s="171"/>
      <c r="AE289" s="171"/>
    </row>
  </sheetData>
  <dataConsolidate/>
  <mergeCells count="30">
    <mergeCell ref="A245:K245"/>
    <mergeCell ref="A244:Z244"/>
    <mergeCell ref="V5:V6"/>
    <mergeCell ref="I5:I6"/>
    <mergeCell ref="T5:T6"/>
    <mergeCell ref="U5:U6"/>
    <mergeCell ref="J5:J6"/>
    <mergeCell ref="K5:K6"/>
    <mergeCell ref="L5:L6"/>
    <mergeCell ref="M5:M6"/>
    <mergeCell ref="N5:N6"/>
    <mergeCell ref="O5:O6"/>
    <mergeCell ref="P5:P6"/>
    <mergeCell ref="E5:E6"/>
    <mergeCell ref="R5:R6"/>
    <mergeCell ref="A2:Z2"/>
    <mergeCell ref="A4:A6"/>
    <mergeCell ref="B4:B6"/>
    <mergeCell ref="C4:C6"/>
    <mergeCell ref="F4:Z4"/>
    <mergeCell ref="F5:F6"/>
    <mergeCell ref="G5:G6"/>
    <mergeCell ref="H5:H6"/>
    <mergeCell ref="W5:W6"/>
    <mergeCell ref="X5:X6"/>
    <mergeCell ref="Y5:Y6"/>
    <mergeCell ref="Z5:Z6"/>
    <mergeCell ref="Q5:Q6"/>
    <mergeCell ref="D4:D6"/>
    <mergeCell ref="S5:S6"/>
  </mergeCells>
  <printOptions horizontalCentered="1"/>
  <pageMargins left="0.19685039370078741" right="0.19685039370078741" top="1.1811023622047245" bottom="0.19685039370078741" header="0.19685039370078741" footer="0.19685039370078741"/>
  <pageSetup paperSize="8" scale="48" orientation="landscape" r:id="rId1"/>
  <headerFooter alignWithMargins="0"/>
  <rowBreaks count="1" manualBreakCount="1">
    <brk id="158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2024-05-27T04:45:05Z</cp:lastPrinted>
  <dcterms:created xsi:type="dcterms:W3CDTF">2017-06-08T05:54:08Z</dcterms:created>
  <dcterms:modified xsi:type="dcterms:W3CDTF">2024-05-28T10:08:49Z</dcterms:modified>
</cp:coreProperties>
</file>