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090" yWindow="0" windowWidth="13170" windowHeight="1297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оперативка!$A$2:$AA$271</definedName>
  </definedNames>
  <calcPr calcId="145621"/>
</workbook>
</file>

<file path=xl/calcChain.xml><?xml version="1.0" encoding="utf-8"?>
<calcChain xmlns="http://schemas.openxmlformats.org/spreadsheetml/2006/main">
  <c r="D128" i="1" l="1"/>
  <c r="Y129" i="1" l="1"/>
  <c r="X129" i="1"/>
  <c r="U129" i="1"/>
  <c r="T129" i="1"/>
  <c r="Q129" i="1"/>
  <c r="P129" i="1"/>
  <c r="M129" i="1"/>
  <c r="L129" i="1"/>
  <c r="I129" i="1"/>
  <c r="H129" i="1"/>
  <c r="F129" i="1"/>
  <c r="G129" i="1"/>
  <c r="J129" i="1"/>
  <c r="K129" i="1"/>
  <c r="N129" i="1"/>
  <c r="O129" i="1"/>
  <c r="R129" i="1"/>
  <c r="S129" i="1"/>
  <c r="V129" i="1"/>
  <c r="W129" i="1"/>
  <c r="Z129" i="1"/>
  <c r="C129" i="1" l="1"/>
  <c r="D129" i="1" s="1"/>
  <c r="J123" i="1" l="1"/>
  <c r="N191" i="1" l="1"/>
  <c r="M191" i="1"/>
  <c r="F191" i="1"/>
  <c r="G191" i="1"/>
  <c r="H191" i="1"/>
  <c r="I191" i="1"/>
  <c r="J191" i="1"/>
  <c r="K191" i="1"/>
  <c r="L191" i="1"/>
  <c r="F192" i="1"/>
  <c r="G192" i="1"/>
  <c r="H192" i="1"/>
  <c r="I192" i="1"/>
  <c r="J192" i="1"/>
  <c r="K192" i="1"/>
  <c r="L192" i="1"/>
  <c r="M192" i="1"/>
  <c r="N192" i="1" l="1"/>
  <c r="D232" i="1" l="1"/>
  <c r="D235" i="1"/>
  <c r="D239" i="1"/>
  <c r="D240" i="1"/>
  <c r="G124" i="1" l="1"/>
  <c r="H124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2" i="1" l="1"/>
  <c r="B122" i="1" l="1"/>
  <c r="S178" i="1" l="1"/>
  <c r="N201" i="1" l="1"/>
  <c r="W155" i="1" l="1"/>
  <c r="X155" i="1"/>
  <c r="Y155" i="1"/>
  <c r="T155" i="1"/>
  <c r="U155" i="1"/>
  <c r="I155" i="1"/>
  <c r="J155" i="1"/>
  <c r="K155" i="1"/>
  <c r="L155" i="1"/>
  <c r="M155" i="1"/>
  <c r="N155" i="1"/>
  <c r="O155" i="1"/>
  <c r="P155" i="1"/>
  <c r="Q155" i="1"/>
  <c r="R155" i="1"/>
  <c r="G155" i="1"/>
  <c r="F155" i="1"/>
  <c r="Z136" i="1"/>
  <c r="G186" i="1" l="1"/>
  <c r="H186" i="1"/>
  <c r="L186" i="1"/>
  <c r="M186" i="1"/>
  <c r="N186" i="1"/>
  <c r="O186" i="1"/>
  <c r="P186" i="1"/>
  <c r="V186" i="1"/>
  <c r="W186" i="1"/>
  <c r="Y186" i="1"/>
  <c r="I181" i="1"/>
  <c r="G181" i="1"/>
  <c r="N181" i="1"/>
  <c r="O181" i="1"/>
  <c r="P181" i="1"/>
  <c r="Q181" i="1"/>
  <c r="R181" i="1"/>
  <c r="T181" i="1"/>
  <c r="W181" i="1"/>
  <c r="X181" i="1"/>
  <c r="Z178" i="1"/>
  <c r="I178" i="1"/>
  <c r="J178" i="1"/>
  <c r="K178" i="1"/>
  <c r="L178" i="1"/>
  <c r="M178" i="1"/>
  <c r="N178" i="1"/>
  <c r="O178" i="1"/>
  <c r="P178" i="1"/>
  <c r="Q178" i="1"/>
  <c r="R178" i="1"/>
  <c r="T178" i="1"/>
  <c r="U178" i="1"/>
  <c r="G178" i="1"/>
  <c r="F178" i="1"/>
  <c r="W178" i="1"/>
  <c r="X178" i="1"/>
  <c r="W172" i="1"/>
  <c r="X172" i="1"/>
  <c r="Y172" i="1"/>
  <c r="Z172" i="1"/>
  <c r="P172" i="1"/>
  <c r="Q172" i="1"/>
  <c r="K172" i="1"/>
  <c r="L172" i="1"/>
  <c r="M172" i="1"/>
  <c r="N172" i="1"/>
  <c r="Z169" i="1"/>
  <c r="X169" i="1"/>
  <c r="Y169" i="1"/>
  <c r="W169" i="1"/>
  <c r="V169" i="1"/>
  <c r="T169" i="1"/>
  <c r="P169" i="1"/>
  <c r="M169" i="1"/>
  <c r="G169" i="1"/>
  <c r="F169" i="1"/>
  <c r="H161" i="1"/>
  <c r="B197" i="1" l="1"/>
  <c r="N197" i="1" l="1"/>
  <c r="Z141" i="1"/>
  <c r="G150" i="1"/>
  <c r="H150" i="1"/>
  <c r="I150" i="1"/>
  <c r="J150" i="1"/>
  <c r="K150" i="1"/>
  <c r="L150" i="1"/>
  <c r="M150" i="1"/>
  <c r="F150" i="1"/>
  <c r="O150" i="1"/>
  <c r="Q150" i="1"/>
  <c r="R150" i="1"/>
  <c r="W150" i="1"/>
  <c r="V151" i="1"/>
  <c r="R151" i="1"/>
  <c r="I151" i="1"/>
  <c r="Y195" i="1"/>
  <c r="Z195" i="1"/>
  <c r="V195" i="1"/>
  <c r="W195" i="1"/>
  <c r="Q195" i="1"/>
  <c r="R195" i="1"/>
  <c r="O195" i="1"/>
  <c r="H195" i="1"/>
  <c r="G195" i="1"/>
  <c r="N195" i="1"/>
  <c r="J195" i="1"/>
  <c r="K195" i="1"/>
  <c r="L195" i="1"/>
  <c r="M195" i="1"/>
  <c r="I195" i="1"/>
  <c r="F195" i="1"/>
  <c r="C195" i="1"/>
  <c r="P195" i="1"/>
  <c r="S195" i="1"/>
  <c r="T195" i="1"/>
  <c r="U195" i="1"/>
  <c r="X195" i="1"/>
  <c r="V147" i="1" l="1"/>
  <c r="R147" i="1"/>
  <c r="I147" i="1"/>
  <c r="B228" i="1" l="1"/>
  <c r="C115" i="1" l="1"/>
  <c r="F123" i="1" l="1"/>
  <c r="H123" i="1"/>
  <c r="G123" i="1"/>
  <c r="F126" i="1"/>
  <c r="G126" i="1"/>
  <c r="F127" i="1"/>
  <c r="G127" i="1"/>
  <c r="I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Y125" i="1"/>
  <c r="Z125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Y102" i="1"/>
  <c r="Z102" i="1"/>
  <c r="F122" i="1"/>
  <c r="H126" i="1"/>
  <c r="H127" i="1"/>
  <c r="F116" i="1"/>
  <c r="N63" i="1" l="1"/>
  <c r="AA229" i="1" l="1"/>
  <c r="AA231" i="1" s="1"/>
  <c r="G214" i="1" l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F214" i="1"/>
  <c r="X218" i="1" l="1"/>
  <c r="G64" i="1" l="1"/>
  <c r="K63" i="1" l="1"/>
  <c r="K42" i="1" l="1"/>
  <c r="F63" i="1" l="1"/>
  <c r="F42" i="1" l="1"/>
  <c r="G63" i="1" l="1"/>
  <c r="Q215" i="1" l="1"/>
  <c r="U215" i="1" l="1"/>
  <c r="G215" i="1" l="1"/>
  <c r="X215" i="1" l="1"/>
  <c r="S215" i="1" l="1"/>
  <c r="O215" i="1" l="1"/>
  <c r="P215" i="1" l="1"/>
  <c r="I215" i="1" l="1"/>
  <c r="L215" i="1"/>
  <c r="M215" i="1"/>
  <c r="N215" i="1"/>
  <c r="Y215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M63" i="1"/>
  <c r="L63" i="1"/>
  <c r="J63" i="1"/>
  <c r="I63" i="1"/>
  <c r="H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J42" i="1"/>
  <c r="I42" i="1"/>
  <c r="H42" i="1"/>
  <c r="G42" i="1"/>
  <c r="C63" i="1"/>
  <c r="R215" i="1" l="1"/>
  <c r="J215" i="1"/>
  <c r="F215" i="1" l="1"/>
  <c r="K215" i="1" l="1"/>
  <c r="T215" i="1" l="1"/>
  <c r="Z215" i="1" l="1"/>
  <c r="H215" i="1" l="1"/>
  <c r="H219" i="1"/>
  <c r="C210" i="1" l="1"/>
  <c r="C212" i="1"/>
  <c r="C213" i="1"/>
  <c r="C214" i="1"/>
  <c r="D214" i="1" s="1"/>
  <c r="C216" i="1" l="1"/>
  <c r="C206" i="1" l="1"/>
  <c r="C209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22" i="1" s="1"/>
  <c r="C109" i="1"/>
  <c r="C110" i="1"/>
  <c r="C111" i="1"/>
  <c r="C112" i="1"/>
  <c r="C113" i="1"/>
  <c r="C114" i="1"/>
  <c r="C117" i="1"/>
  <c r="C118" i="1"/>
  <c r="C119" i="1"/>
  <c r="C120" i="1"/>
  <c r="C121" i="1"/>
  <c r="C128" i="1"/>
  <c r="C130" i="1"/>
  <c r="C131" i="1"/>
  <c r="C132" i="1"/>
  <c r="C135" i="1"/>
  <c r="C138" i="1"/>
  <c r="C139" i="1"/>
  <c r="C142" i="1"/>
  <c r="C143" i="1"/>
  <c r="C146" i="1"/>
  <c r="C148" i="1"/>
  <c r="C149" i="1"/>
  <c r="C153" i="1"/>
  <c r="C154" i="1"/>
  <c r="C156" i="1"/>
  <c r="C157" i="1"/>
  <c r="C158" i="1"/>
  <c r="C164" i="1"/>
  <c r="C165" i="1"/>
  <c r="C167" i="1"/>
  <c r="C168" i="1"/>
  <c r="C170" i="1"/>
  <c r="C171" i="1"/>
  <c r="C173" i="1"/>
  <c r="C174" i="1"/>
  <c r="C176" i="1"/>
  <c r="C177" i="1"/>
  <c r="C179" i="1"/>
  <c r="C180" i="1"/>
  <c r="C182" i="1"/>
  <c r="C183" i="1"/>
  <c r="C184" i="1"/>
  <c r="C185" i="1"/>
  <c r="C188" i="1"/>
  <c r="C190" i="1"/>
  <c r="C193" i="1"/>
  <c r="D193" i="1" s="1"/>
  <c r="C194" i="1"/>
  <c r="D194" i="1" s="1"/>
  <c r="C196" i="1"/>
  <c r="C198" i="1"/>
  <c r="C199" i="1"/>
  <c r="C200" i="1"/>
  <c r="C202" i="1"/>
  <c r="C203" i="1"/>
  <c r="C204" i="1"/>
  <c r="C205" i="1"/>
  <c r="C208" i="1"/>
  <c r="C192" i="1" l="1"/>
  <c r="C124" i="1"/>
  <c r="D124" i="1" s="1"/>
  <c r="C123" i="1"/>
  <c r="D123" i="1" s="1"/>
  <c r="C125" i="1"/>
  <c r="D125" i="1" s="1"/>
  <c r="C151" i="1"/>
  <c r="D108" i="1"/>
  <c r="F282" i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3" i="1"/>
  <c r="C220" i="1"/>
  <c r="D220" i="1" s="1"/>
  <c r="AE26" i="1" l="1"/>
  <c r="AF26" i="1" l="1"/>
  <c r="K160" i="1"/>
  <c r="K161" i="1"/>
  <c r="J181" i="1" l="1"/>
  <c r="U181" i="1" l="1"/>
  <c r="L181" i="1" l="1"/>
  <c r="W137" i="1" l="1"/>
  <c r="B160" i="1" l="1"/>
  <c r="C133" i="1" l="1"/>
  <c r="U137" i="1"/>
  <c r="R172" i="1" l="1"/>
  <c r="J172" i="1" l="1"/>
  <c r="G172" i="1" l="1"/>
  <c r="C144" i="1" l="1"/>
  <c r="M151" i="1" l="1"/>
  <c r="P137" i="1" l="1"/>
  <c r="B136" i="1" l="1"/>
  <c r="R161" i="1" l="1"/>
  <c r="F160" i="1"/>
  <c r="T186" i="1" l="1"/>
  <c r="O172" i="1" l="1"/>
  <c r="L137" i="1" l="1"/>
  <c r="U141" i="1" l="1"/>
  <c r="K181" i="1" l="1"/>
  <c r="N101" i="1" l="1"/>
  <c r="B152" i="1"/>
  <c r="I160" i="1" l="1"/>
  <c r="I163" i="1" s="1"/>
  <c r="C159" i="1" l="1"/>
  <c r="R137" i="1" l="1"/>
  <c r="F137" i="1"/>
  <c r="F102" i="1" l="1"/>
  <c r="F152" i="1"/>
  <c r="X137" i="1"/>
  <c r="D98" i="1" l="1"/>
  <c r="F161" i="1" l="1"/>
  <c r="F163" i="1"/>
  <c r="F181" i="1"/>
  <c r="S151" i="1" l="1"/>
  <c r="S147" i="1"/>
  <c r="S155" i="1"/>
  <c r="Z160" i="1"/>
  <c r="Z163" i="1" s="1"/>
  <c r="Z161" i="1"/>
  <c r="Z181" i="1"/>
  <c r="Z162" i="1" l="1"/>
  <c r="M160" i="1" l="1"/>
  <c r="M163" i="1" s="1"/>
  <c r="H160" i="1"/>
  <c r="H163" i="1" s="1"/>
  <c r="G160" i="1" l="1"/>
  <c r="J160" i="1"/>
  <c r="J163" i="1" s="1"/>
  <c r="K163" i="1"/>
  <c r="L160" i="1"/>
  <c r="L163" i="1" s="1"/>
  <c r="N160" i="1"/>
  <c r="N163" i="1" s="1"/>
  <c r="O160" i="1"/>
  <c r="O163" i="1" s="1"/>
  <c r="P160" i="1"/>
  <c r="P163" i="1" s="1"/>
  <c r="K186" i="1"/>
  <c r="G163" i="1" l="1"/>
  <c r="Y160" i="1"/>
  <c r="Y163" i="1" s="1"/>
  <c r="Q169" i="1"/>
  <c r="R169" i="1"/>
  <c r="R160" i="1" l="1"/>
  <c r="O169" i="1"/>
  <c r="I137" i="1"/>
  <c r="G161" i="1"/>
  <c r="I161" i="1"/>
  <c r="J161" i="1"/>
  <c r="L161" i="1"/>
  <c r="M161" i="1"/>
  <c r="N161" i="1"/>
  <c r="O161" i="1"/>
  <c r="P161" i="1"/>
  <c r="Q161" i="1"/>
  <c r="S161" i="1"/>
  <c r="T161" i="1"/>
  <c r="U161" i="1"/>
  <c r="V161" i="1"/>
  <c r="W161" i="1"/>
  <c r="X161" i="1"/>
  <c r="Y161" i="1"/>
  <c r="Q160" i="1"/>
  <c r="S160" i="1"/>
  <c r="S163" i="1" s="1"/>
  <c r="T160" i="1"/>
  <c r="T163" i="1" s="1"/>
  <c r="U160" i="1"/>
  <c r="U163" i="1" s="1"/>
  <c r="V160" i="1"/>
  <c r="V163" i="1" s="1"/>
  <c r="W160" i="1"/>
  <c r="W163" i="1" s="1"/>
  <c r="X160" i="1"/>
  <c r="X163" i="1" s="1"/>
  <c r="H172" i="1"/>
  <c r="Q163" i="1" l="1"/>
  <c r="C163" i="1" s="1"/>
  <c r="C160" i="1"/>
  <c r="C161" i="1"/>
  <c r="S186" i="1"/>
  <c r="Z151" i="1" l="1"/>
  <c r="V181" i="1" l="1"/>
  <c r="Y178" i="1"/>
  <c r="M181" i="1"/>
  <c r="D113" i="1" l="1"/>
  <c r="S172" i="1" l="1"/>
  <c r="D121" i="1" l="1"/>
  <c r="D114" i="1" l="1"/>
  <c r="C127" i="1" l="1"/>
  <c r="D127" i="1" s="1"/>
  <c r="H181" i="1" l="1"/>
  <c r="S181" i="1" l="1"/>
  <c r="F162" i="1" l="1"/>
  <c r="B181" i="1" l="1"/>
  <c r="T151" i="1" l="1"/>
  <c r="G222" i="1" l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X222" i="1"/>
  <c r="X229" i="1" s="1"/>
  <c r="Y222" i="1"/>
  <c r="Z222" i="1"/>
  <c r="Y101" i="1" l="1"/>
  <c r="S223" i="1" l="1"/>
  <c r="F151" i="1" l="1"/>
  <c r="R162" i="1" l="1"/>
  <c r="N162" i="1"/>
  <c r="V162" i="1"/>
  <c r="J162" i="1"/>
  <c r="U162" i="1"/>
  <c r="I162" i="1"/>
  <c r="W162" i="1"/>
  <c r="O162" i="1"/>
  <c r="G162" i="1"/>
  <c r="K162" i="1"/>
  <c r="Q162" i="1"/>
  <c r="Y162" i="1"/>
  <c r="M162" i="1"/>
  <c r="X162" i="1"/>
  <c r="T162" i="1"/>
  <c r="P162" i="1"/>
  <c r="L162" i="1"/>
  <c r="H162" i="1"/>
  <c r="S162" i="1"/>
  <c r="C162" i="1" l="1"/>
  <c r="U186" i="1"/>
  <c r="T172" i="1" l="1"/>
  <c r="P151" i="1" l="1"/>
  <c r="O151" i="1" l="1"/>
  <c r="W151" i="1" l="1"/>
  <c r="T223" i="1" l="1"/>
  <c r="M141" i="1" l="1"/>
  <c r="H178" i="1" l="1"/>
  <c r="Z155" i="1" l="1"/>
  <c r="G141" i="1" l="1"/>
  <c r="R141" i="1"/>
  <c r="Y151" i="1" l="1"/>
  <c r="U172" i="1" l="1"/>
  <c r="X186" i="1" l="1"/>
  <c r="C126" i="1" l="1"/>
  <c r="D126" i="1" s="1"/>
  <c r="J151" i="1"/>
  <c r="J141" i="1"/>
  <c r="H166" i="1" l="1"/>
  <c r="F166" i="1" l="1"/>
  <c r="O141" i="1" l="1"/>
  <c r="N141" i="1"/>
  <c r="L169" i="1" l="1"/>
  <c r="X141" i="1" l="1"/>
  <c r="W141" i="1" l="1"/>
  <c r="L141" i="1" l="1"/>
  <c r="N223" i="1" l="1"/>
  <c r="R223" i="1" l="1"/>
  <c r="R186" i="1"/>
  <c r="P141" i="1"/>
  <c r="H223" i="1" l="1"/>
  <c r="M223" i="1" l="1"/>
  <c r="Z223" i="1" l="1"/>
  <c r="V141" i="1"/>
  <c r="Q141" i="1" l="1"/>
  <c r="Y223" i="1" l="1"/>
  <c r="D188" i="1"/>
  <c r="D190" i="1"/>
  <c r="D192" i="1" s="1"/>
  <c r="O223" i="1" l="1"/>
  <c r="K151" i="1" l="1"/>
  <c r="F186" i="1" l="1"/>
  <c r="V223" i="1" l="1"/>
  <c r="U169" i="1" l="1"/>
  <c r="I141" i="1" l="1"/>
  <c r="S101" i="1" l="1"/>
  <c r="U101" i="1"/>
  <c r="Z101" i="1"/>
  <c r="C100" i="1" l="1"/>
  <c r="J101" i="1"/>
  <c r="I101" i="1"/>
  <c r="Q101" i="1"/>
  <c r="M101" i="1"/>
  <c r="X101" i="1"/>
  <c r="P101" i="1"/>
  <c r="L101" i="1"/>
  <c r="H101" i="1"/>
  <c r="H102" i="1"/>
  <c r="F101" i="1"/>
  <c r="R101" i="1"/>
  <c r="O101" i="1"/>
  <c r="K101" i="1"/>
  <c r="G101" i="1"/>
  <c r="G102" i="1"/>
  <c r="V101" i="1"/>
  <c r="T101" i="1"/>
  <c r="W101" i="1"/>
  <c r="V172" i="1"/>
  <c r="C172" i="1" s="1"/>
  <c r="C101" i="1" l="1"/>
  <c r="C102" i="1"/>
  <c r="D171" i="1"/>
  <c r="D170" i="1" l="1"/>
  <c r="D172" i="1"/>
  <c r="H141" i="1"/>
  <c r="K223" i="1" l="1"/>
  <c r="M122" i="1" l="1"/>
  <c r="B195" i="1" l="1"/>
  <c r="D195" i="1" s="1"/>
  <c r="Z186" i="1" l="1"/>
  <c r="J186" i="1" l="1"/>
  <c r="C175" i="1" l="1"/>
  <c r="T141" i="1" l="1"/>
  <c r="Q186" i="1" l="1"/>
  <c r="G166" i="1" l="1"/>
  <c r="S141" i="1" l="1"/>
  <c r="K169" i="1" l="1"/>
  <c r="B161" i="1" l="1"/>
  <c r="B162" i="1" l="1"/>
  <c r="X151" i="1"/>
  <c r="I186" i="1" l="1"/>
  <c r="C186" i="1" s="1"/>
  <c r="K141" i="1" l="1"/>
  <c r="B166" i="1" l="1"/>
  <c r="H169" i="1" l="1"/>
  <c r="C166" i="1" l="1"/>
  <c r="S169" i="1"/>
  <c r="Q151" i="1"/>
  <c r="I197" i="1" l="1"/>
  <c r="F141" i="1" l="1"/>
  <c r="G151" i="1" l="1"/>
  <c r="V155" i="1" l="1"/>
  <c r="I169" i="1" l="1"/>
  <c r="H151" i="1" l="1"/>
  <c r="B151" i="1" l="1"/>
  <c r="N169" i="1" l="1"/>
  <c r="X223" i="1" l="1"/>
  <c r="U151" i="1" l="1"/>
  <c r="B169" i="1" l="1"/>
  <c r="D131" i="1" l="1"/>
  <c r="H137" i="1"/>
  <c r="I136" i="1"/>
  <c r="L136" i="1"/>
  <c r="O137" i="1"/>
  <c r="R136" i="1"/>
  <c r="S137" i="1"/>
  <c r="U136" i="1"/>
  <c r="X136" i="1"/>
  <c r="Z137" i="1"/>
  <c r="F136" i="1"/>
  <c r="B147" i="1"/>
  <c r="H152" i="1"/>
  <c r="I152" i="1"/>
  <c r="N152" i="1"/>
  <c r="R152" i="1"/>
  <c r="S152" i="1"/>
  <c r="V152" i="1"/>
  <c r="G137" i="1" l="1"/>
  <c r="C134" i="1"/>
  <c r="C145" i="1"/>
  <c r="T136" i="1"/>
  <c r="T137" i="1"/>
  <c r="P136" i="1"/>
  <c r="S136" i="1"/>
  <c r="K136" i="1"/>
  <c r="K137" i="1"/>
  <c r="V136" i="1"/>
  <c r="V137" i="1"/>
  <c r="N136" i="1"/>
  <c r="N137" i="1"/>
  <c r="J136" i="1"/>
  <c r="J137" i="1"/>
  <c r="W136" i="1"/>
  <c r="Y136" i="1"/>
  <c r="Y137" i="1"/>
  <c r="Q136" i="1"/>
  <c r="Q137" i="1"/>
  <c r="M136" i="1"/>
  <c r="M137" i="1"/>
  <c r="D132" i="1"/>
  <c r="O136" i="1"/>
  <c r="G136" i="1"/>
  <c r="Z152" i="1"/>
  <c r="Z147" i="1"/>
  <c r="H136" i="1"/>
  <c r="U147" i="1"/>
  <c r="U152" i="1"/>
  <c r="X147" i="1"/>
  <c r="X152" i="1"/>
  <c r="H147" i="1"/>
  <c r="Q147" i="1"/>
  <c r="Q152" i="1"/>
  <c r="P147" i="1"/>
  <c r="P152" i="1"/>
  <c r="F147" i="1"/>
  <c r="W147" i="1"/>
  <c r="W152" i="1"/>
  <c r="O147" i="1"/>
  <c r="O152" i="1"/>
  <c r="K147" i="1"/>
  <c r="K152" i="1"/>
  <c r="G147" i="1"/>
  <c r="G152" i="1"/>
  <c r="Y147" i="1"/>
  <c r="Y152" i="1"/>
  <c r="M147" i="1"/>
  <c r="M152" i="1"/>
  <c r="T147" i="1"/>
  <c r="T152" i="1"/>
  <c r="L147" i="1"/>
  <c r="L152" i="1"/>
  <c r="J147" i="1"/>
  <c r="J152" i="1"/>
  <c r="G197" i="1"/>
  <c r="H197" i="1"/>
  <c r="J197" i="1"/>
  <c r="K197" i="1"/>
  <c r="L197" i="1"/>
  <c r="M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F197" i="1"/>
  <c r="D199" i="1"/>
  <c r="C136" i="1" l="1"/>
  <c r="C152" i="1"/>
  <c r="C137" i="1"/>
  <c r="C197" i="1"/>
  <c r="P122" i="1"/>
  <c r="V122" i="1" l="1"/>
  <c r="W122" i="1" l="1"/>
  <c r="U122" i="1" l="1"/>
  <c r="I122" i="1" l="1"/>
  <c r="N122" i="1" l="1"/>
  <c r="D111" i="1"/>
  <c r="D119" i="1"/>
  <c r="J122" i="1"/>
  <c r="K122" i="1" l="1"/>
  <c r="C189" i="1" l="1"/>
  <c r="D189" i="1" s="1"/>
  <c r="C187" i="1"/>
  <c r="O122" i="1"/>
  <c r="C191" i="1" l="1"/>
  <c r="D187" i="1"/>
  <c r="D191" i="1" s="1"/>
  <c r="X122" i="1"/>
  <c r="H122" i="1" l="1"/>
  <c r="Z122" i="1" l="1"/>
  <c r="G122" i="1"/>
  <c r="T122" i="1"/>
  <c r="L151" i="1"/>
  <c r="L122" i="1"/>
  <c r="S122" i="1"/>
  <c r="Q122" i="1" l="1"/>
  <c r="R122" i="1" l="1"/>
  <c r="D99" i="1" l="1"/>
  <c r="D148" i="1" l="1"/>
  <c r="N151" i="1" l="1"/>
  <c r="R219" i="1" l="1"/>
  <c r="D208" i="1" l="1"/>
  <c r="S60" i="1" l="1"/>
  <c r="G218" i="1" l="1"/>
  <c r="G229" i="1" s="1"/>
  <c r="H218" i="1"/>
  <c r="H229" i="1" s="1"/>
  <c r="I218" i="1"/>
  <c r="I229" i="1" s="1"/>
  <c r="J218" i="1"/>
  <c r="J229" i="1" s="1"/>
  <c r="K218" i="1"/>
  <c r="K229" i="1" s="1"/>
  <c r="L218" i="1"/>
  <c r="L229" i="1" s="1"/>
  <c r="M218" i="1"/>
  <c r="M229" i="1" s="1"/>
  <c r="N218" i="1"/>
  <c r="N229" i="1" s="1"/>
  <c r="O218" i="1"/>
  <c r="O229" i="1" s="1"/>
  <c r="P218" i="1"/>
  <c r="P229" i="1" s="1"/>
  <c r="Q218" i="1"/>
  <c r="Q229" i="1" s="1"/>
  <c r="R218" i="1"/>
  <c r="R229" i="1" s="1"/>
  <c r="S218" i="1"/>
  <c r="S229" i="1" s="1"/>
  <c r="T218" i="1"/>
  <c r="T229" i="1" s="1"/>
  <c r="U218" i="1"/>
  <c r="V218" i="1"/>
  <c r="V229" i="1" s="1"/>
  <c r="W218" i="1"/>
  <c r="X231" i="1"/>
  <c r="Y218" i="1"/>
  <c r="Z218" i="1"/>
  <c r="Z229" i="1" s="1"/>
  <c r="Z231" i="1" s="1"/>
  <c r="F218" i="1"/>
  <c r="F229" i="1" s="1"/>
  <c r="F231" i="1" s="1"/>
  <c r="W229" i="1" l="1"/>
  <c r="W231" i="1" s="1"/>
  <c r="Y229" i="1"/>
  <c r="Y231" i="1" s="1"/>
  <c r="U229" i="1"/>
  <c r="U231" i="1" s="1"/>
  <c r="I231" i="1"/>
  <c r="P231" i="1"/>
  <c r="G231" i="1"/>
  <c r="L223" i="1" l="1"/>
  <c r="J223" i="1" l="1"/>
  <c r="Q223" i="1" l="1"/>
  <c r="C260" i="1" l="1"/>
  <c r="C254" i="1"/>
  <c r="C252" i="1"/>
  <c r="C250" i="1"/>
  <c r="C249" i="1"/>
  <c r="C248" i="1"/>
  <c r="C247" i="1"/>
  <c r="C246" i="1"/>
  <c r="C238" i="1"/>
  <c r="D238" i="1" s="1"/>
  <c r="C237" i="1"/>
  <c r="D237" i="1" s="1"/>
  <c r="C236" i="1"/>
  <c r="D236" i="1" s="1"/>
  <c r="C234" i="1"/>
  <c r="D234" i="1" s="1"/>
  <c r="C233" i="1"/>
  <c r="D233" i="1" s="1"/>
  <c r="C230" i="1"/>
  <c r="D230" i="1" s="1"/>
  <c r="V231" i="1"/>
  <c r="T231" i="1"/>
  <c r="S231" i="1"/>
  <c r="R231" i="1"/>
  <c r="Q231" i="1"/>
  <c r="O231" i="1"/>
  <c r="N231" i="1"/>
  <c r="M231" i="1"/>
  <c r="L231" i="1"/>
  <c r="K231" i="1"/>
  <c r="J231" i="1"/>
  <c r="H231" i="1"/>
  <c r="C228" i="1"/>
  <c r="D228" i="1" s="1"/>
  <c r="C226" i="1"/>
  <c r="C224" i="1"/>
  <c r="U223" i="1"/>
  <c r="P223" i="1"/>
  <c r="I223" i="1"/>
  <c r="C221" i="1"/>
  <c r="D221" i="1" s="1"/>
  <c r="C222" i="1"/>
  <c r="D222" i="1" s="1"/>
  <c r="Z219" i="1"/>
  <c r="Y219" i="1"/>
  <c r="X219" i="1"/>
  <c r="W219" i="1"/>
  <c r="V219" i="1"/>
  <c r="T219" i="1"/>
  <c r="S219" i="1"/>
  <c r="Q219" i="1"/>
  <c r="P219" i="1"/>
  <c r="O219" i="1"/>
  <c r="N219" i="1"/>
  <c r="M219" i="1"/>
  <c r="L219" i="1"/>
  <c r="K219" i="1"/>
  <c r="J219" i="1"/>
  <c r="I219" i="1"/>
  <c r="G219" i="1"/>
  <c r="F219" i="1"/>
  <c r="C217" i="1"/>
  <c r="D217" i="1" s="1"/>
  <c r="D213" i="1"/>
  <c r="D209" i="1"/>
  <c r="Z207" i="1"/>
  <c r="Y207" i="1"/>
  <c r="X207" i="1"/>
  <c r="W207" i="1"/>
  <c r="V207" i="1"/>
  <c r="U207" i="1"/>
  <c r="T207" i="1"/>
  <c r="S207" i="1"/>
  <c r="R207" i="1"/>
  <c r="Q207" i="1"/>
  <c r="P207" i="1"/>
  <c r="N207" i="1"/>
  <c r="M207" i="1"/>
  <c r="L207" i="1"/>
  <c r="K207" i="1"/>
  <c r="J207" i="1"/>
  <c r="I207" i="1"/>
  <c r="H207" i="1"/>
  <c r="G207" i="1"/>
  <c r="F207" i="1"/>
  <c r="B207" i="1"/>
  <c r="D206" i="1"/>
  <c r="D205" i="1"/>
  <c r="D203" i="1"/>
  <c r="D202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M201" i="1"/>
  <c r="L201" i="1"/>
  <c r="K201" i="1"/>
  <c r="J201" i="1"/>
  <c r="I201" i="1"/>
  <c r="H201" i="1"/>
  <c r="G201" i="1"/>
  <c r="F201" i="1"/>
  <c r="B201" i="1"/>
  <c r="D198" i="1"/>
  <c r="D182" i="1"/>
  <c r="Y181" i="1"/>
  <c r="C181" i="1" s="1"/>
  <c r="D180" i="1"/>
  <c r="D179" i="1"/>
  <c r="V178" i="1"/>
  <c r="C178" i="1" s="1"/>
  <c r="B178" i="1"/>
  <c r="D177" i="1"/>
  <c r="D176" i="1"/>
  <c r="B175" i="1"/>
  <c r="D174" i="1"/>
  <c r="D173" i="1"/>
  <c r="J169" i="1"/>
  <c r="C169" i="1" s="1"/>
  <c r="D167" i="1"/>
  <c r="H155" i="1"/>
  <c r="C155" i="1" s="1"/>
  <c r="B155" i="1"/>
  <c r="D154" i="1"/>
  <c r="D153" i="1"/>
  <c r="Z150" i="1"/>
  <c r="Y150" i="1"/>
  <c r="X150" i="1"/>
  <c r="V150" i="1"/>
  <c r="U150" i="1"/>
  <c r="T150" i="1"/>
  <c r="S150" i="1"/>
  <c r="P150" i="1"/>
  <c r="N150" i="1"/>
  <c r="C150" i="1" s="1"/>
  <c r="B150" i="1"/>
  <c r="N147" i="1"/>
  <c r="C147" i="1" s="1"/>
  <c r="D146" i="1"/>
  <c r="Y141" i="1"/>
  <c r="C141" i="1" s="1"/>
  <c r="B141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C140" i="1" s="1"/>
  <c r="B140" i="1"/>
  <c r="D138" i="1"/>
  <c r="D130" i="1"/>
  <c r="D120" i="1"/>
  <c r="D118" i="1"/>
  <c r="D117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C116" i="1"/>
  <c r="B116" i="1"/>
  <c r="D112" i="1"/>
  <c r="D110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27" i="1" l="1"/>
  <c r="D227" i="1" s="1"/>
  <c r="D226" i="1"/>
  <c r="C225" i="1"/>
  <c r="D225" i="1" s="1"/>
  <c r="D224" i="1"/>
  <c r="C201" i="1"/>
  <c r="D201" i="1" s="1"/>
  <c r="C207" i="1"/>
  <c r="D207" i="1" s="1"/>
  <c r="D77" i="1"/>
  <c r="D82" i="1"/>
  <c r="D79" i="1"/>
  <c r="D80" i="1"/>
  <c r="AE19" i="1"/>
  <c r="AF19" i="1" s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0" i="1"/>
  <c r="C11" i="1"/>
  <c r="D10" i="1"/>
  <c r="D8" i="1"/>
  <c r="C13" i="1"/>
  <c r="D28" i="1"/>
  <c r="C36" i="1"/>
  <c r="D35" i="1"/>
  <c r="D20" i="1"/>
  <c r="D26" i="1" s="1"/>
  <c r="C22" i="1"/>
  <c r="D135" i="1"/>
  <c r="D169" i="1"/>
  <c r="D165" i="1"/>
  <c r="D175" i="1"/>
  <c r="D151" i="1"/>
  <c r="D122" i="1"/>
  <c r="D168" i="1"/>
  <c r="D164" i="1"/>
  <c r="D200" i="1"/>
  <c r="D109" i="1"/>
  <c r="D102" i="1"/>
  <c r="D101" i="1"/>
  <c r="D116" i="1"/>
  <c r="D115" i="1"/>
  <c r="D149" i="1"/>
  <c r="D197" i="1"/>
  <c r="D196" i="1"/>
  <c r="D210" i="1"/>
  <c r="C17" i="1"/>
  <c r="C9" i="1"/>
  <c r="C24" i="1"/>
  <c r="C44" i="1"/>
  <c r="D178" i="1"/>
  <c r="D7" i="1"/>
  <c r="C32" i="1"/>
  <c r="D12" i="1"/>
  <c r="C34" i="1"/>
  <c r="C60" i="1"/>
  <c r="D139" i="1"/>
  <c r="D155" i="1"/>
  <c r="C39" i="1"/>
  <c r="D181" i="1"/>
  <c r="C219" i="1"/>
  <c r="D219" i="1" s="1"/>
  <c r="D141" i="1"/>
  <c r="D166" i="1"/>
  <c r="D150" i="1"/>
  <c r="C64" i="1"/>
  <c r="C56" i="1"/>
  <c r="D42" i="1"/>
  <c r="D272" i="1" s="1"/>
  <c r="C223" i="1"/>
  <c r="D223" i="1" s="1"/>
  <c r="C215" i="1"/>
  <c r="D215" i="1" s="1"/>
  <c r="D216" i="1"/>
  <c r="C218" i="1"/>
  <c r="D218" i="1" s="1"/>
  <c r="D212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2" i="1"/>
  <c r="D161" i="1"/>
  <c r="D147" i="1"/>
  <c r="D134" i="1"/>
  <c r="D136" i="1"/>
  <c r="D90" i="1"/>
  <c r="C229" i="1"/>
  <c r="D229" i="1" s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1" i="1"/>
  <c r="D231" i="1" s="1"/>
</calcChain>
</file>

<file path=xl/sharedStrings.xml><?xml version="1.0" encoding="utf-8"?>
<sst xmlns="http://schemas.openxmlformats.org/spreadsheetml/2006/main" count="275" uniqueCount="218">
  <si>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</si>
  <si>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</si>
  <si>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</si>
  <si>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</si>
  <si>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</si>
  <si>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</si>
  <si>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</si>
  <si>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</si>
  <si>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</si>
  <si>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</si>
  <si>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</si>
  <si>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</si>
  <si>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</si>
  <si>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</si>
  <si>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</si>
  <si>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</si>
  <si>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</si>
  <si>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</si>
  <si>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</si>
  <si>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</si>
  <si>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</si>
  <si>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</si>
  <si>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</si>
  <si>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</si>
  <si>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</si>
  <si>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</si>
  <si>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</si>
  <si>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</si>
  <si>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</si>
  <si>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</si>
  <si>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</si>
  <si>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</si>
  <si>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</si>
  <si>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</si>
  <si>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</si>
  <si>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</si>
  <si>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</si>
  <si>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</si>
  <si>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</si>
  <si>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</si>
  <si>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</si>
  <si>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</si>
  <si>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</si>
  <si>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</si>
  <si>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</si>
  <si>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</si>
  <si>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</si>
  <si>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</si>
  <si>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</si>
  <si>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</si>
  <si>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</si>
  <si>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</si>
  <si>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</si>
  <si>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</si>
  <si>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</si>
  <si>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</si>
  <si>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</si>
  <si>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</si>
  <si>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</si>
  <si>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</si>
  <si>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</si>
  <si>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</si>
  <si>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</si>
  <si>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</si>
  <si>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</si>
  <si>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</si>
  <si>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</si>
  <si>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</si>
  <si>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</si>
  <si>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</si>
  <si>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</si>
  <si>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</si>
  <si>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</si>
  <si>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</si>
  <si>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</si>
  <si>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</si>
  <si>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</si>
  <si>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</si>
  <si>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</si>
  <si>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</si>
  <si>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</si>
  <si>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</si>
  <si>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</si>
  <si>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</si>
  <si>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</si>
  <si>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</si>
  <si>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</si>
  <si>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</si>
  <si>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</si>
  <si>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</si>
  <si>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</si>
  <si>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</si>
  <si>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</si>
  <si>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</si>
  <si>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</si>
  <si>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</si>
  <si>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</si>
  <si>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</si>
  <si>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</si>
  <si>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</si>
  <si>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</si>
  <si>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</si>
  <si>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</si>
  <si>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</si>
  <si>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</si>
  <si>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</si>
  <si>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</si>
  <si>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</si>
  <si>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</si>
  <si>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</si>
  <si>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</si>
  <si>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</si>
  <si>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</si>
  <si>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</si>
  <si>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</si>
  <si>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</si>
  <si>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</si>
  <si>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</si>
  <si>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</si>
  <si>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</si>
  <si>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</si>
  <si>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</si>
  <si>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</si>
  <si>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</si>
  <si>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</si>
  <si>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</si>
  <si>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</si>
  <si>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</si>
  <si>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</si>
  <si>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</si>
  <si>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</si>
  <si>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</si>
  <si>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</si>
  <si>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</si>
  <si>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</si>
  <si>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</si>
  <si>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</si>
  <si>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</si>
  <si>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</si>
  <si>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</si>
  <si>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</si>
  <si>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</si>
  <si>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</si>
  <si>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</si>
  <si>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</si>
  <si>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</si>
  <si>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</si>
  <si>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</si>
  <si>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</si>
  <si>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</si>
  <si>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</si>
  <si>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</si>
  <si>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</si>
  <si>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</si>
  <si>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</si>
  <si>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</si>
  <si>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</si>
  <si>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</si>
  <si>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</si>
  <si>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</si>
  <si>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</si>
  <si>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</si>
  <si>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</si>
  <si>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</si>
  <si>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</si>
  <si>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</si>
  <si>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</si>
  <si>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</si>
  <si>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</si>
  <si>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</si>
  <si>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</si>
  <si>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</si>
  <si>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</si>
  <si>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</si>
  <si>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</si>
  <si>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</si>
  <si>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</si>
  <si>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</si>
  <si>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</si>
  <si>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</si>
  <si>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</si>
  <si>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</si>
  <si>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</si>
  <si>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</si>
  <si>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</si>
  <si>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</si>
  <si>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</si>
  <si>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</si>
  <si>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</si>
  <si>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</si>
  <si>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</si>
  <si>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</si>
  <si>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</si>
  <si>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</si>
  <si>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</si>
  <si>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</si>
  <si>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</si>
  <si>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</si>
  <si>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</si>
  <si>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</si>
  <si>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</si>
  <si>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</si>
  <si>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</si>
  <si>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</si>
  <si>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</si>
  <si>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</si>
  <si>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</si>
  <si>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</si>
  <si>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</si>
  <si>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</si>
  <si>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</si>
  <si>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</si>
  <si>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</si>
  <si>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</si>
  <si>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</si>
  <si>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</si>
  <si>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</si>
  <si>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Информация о сельскохозяйственных работах по состоянию на 25 июля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</si>
</sst>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1" fontId="7" fillId="0" borderId="2" xfId="5" applyNumberFormat="1" applyFont="1" applyFill="1" applyBorder="1" applyAlignment="1">
      <alignment horizontal="center" vertical="center" wrapText="1"/>
    </xf>
    <xf numFmtId="1" fontId="7" fillId="0" borderId="3" xfId="5" applyNumberFormat="1" applyFont="1" applyFill="1" applyBorder="1" applyAlignment="1">
      <alignment horizontal="center" vertical="center" wrapText="1"/>
    </xf>
    <xf numFmtId="1" fontId="10" fillId="0" borderId="2" xfId="5" applyNumberFormat="1" applyFont="1" applyFill="1" applyBorder="1" applyAlignment="1">
      <alignment horizontal="center" vertical="center" wrapText="1"/>
    </xf>
    <xf numFmtId="1" fontId="9" fillId="0" borderId="3" xfId="5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8" fontId="10" fillId="0" borderId="2" xfId="5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8"/>
  <sheetViews>
    <sheetView tabSelected="1" view="pageBreakPreview" topLeftCell="A2" zoomScale="60" zoomScaleNormal="6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E229" sqref="E229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146" customWidth="1"/>
    <col min="3" max="3" width="18.7109375" style="2" customWidth="1"/>
    <col min="4" max="4" width="19.5703125" style="2" customWidth="1"/>
    <col min="5" max="5" width="15" style="2" customWidth="1"/>
    <col min="6" max="6" width="15.85546875" style="1" customWidth="1"/>
    <col min="7" max="9" width="13.7109375" style="1" customWidth="1"/>
    <col min="10" max="10" width="14" style="1" customWidth="1"/>
    <col min="11" max="13" width="13.7109375" style="1" customWidth="1"/>
    <col min="14" max="14" width="19.5703125" style="1" customWidth="1"/>
    <col min="15" max="15" width="17" style="1" customWidth="1"/>
    <col min="16" max="17" width="13.7109375" style="1" customWidth="1"/>
    <col min="18" max="18" width="13.5703125" style="1" customWidth="1"/>
    <col min="19" max="19" width="13.7109375" style="1" customWidth="1"/>
    <col min="20" max="20" width="18" style="1" customWidth="1"/>
    <col min="21" max="21" width="17.5703125" style="1" customWidth="1"/>
    <col min="22" max="22" width="13.7109375" style="153" customWidth="1"/>
    <col min="23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54" t="s">
        <v>217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155" t="s">
        <v>3</v>
      </c>
      <c r="B4" s="171" t="s">
        <v>207</v>
      </c>
      <c r="C4" s="158" t="s">
        <v>208</v>
      </c>
      <c r="D4" s="158" t="s">
        <v>209</v>
      </c>
      <c r="E4" s="121"/>
      <c r="F4" s="161" t="s">
        <v>4</v>
      </c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3"/>
      <c r="AA4" s="2" t="s">
        <v>0</v>
      </c>
      <c r="AD4" s="35"/>
      <c r="AE4" s="35"/>
    </row>
    <row r="5" spans="1:32" s="2" customFormat="1" ht="133.5" customHeight="1" x14ac:dyDescent="0.25">
      <c r="A5" s="156"/>
      <c r="B5" s="172"/>
      <c r="C5" s="159"/>
      <c r="D5" s="159"/>
      <c r="E5" s="169" t="s">
        <v>211</v>
      </c>
      <c r="F5" s="164" t="s">
        <v>5</v>
      </c>
      <c r="G5" s="164" t="s">
        <v>6</v>
      </c>
      <c r="H5" s="164" t="s">
        <v>7</v>
      </c>
      <c r="I5" s="164" t="s">
        <v>8</v>
      </c>
      <c r="J5" s="164" t="s">
        <v>9</v>
      </c>
      <c r="K5" s="164" t="s">
        <v>10</v>
      </c>
      <c r="L5" s="164" t="s">
        <v>11</v>
      </c>
      <c r="M5" s="164" t="s">
        <v>12</v>
      </c>
      <c r="N5" s="164" t="s">
        <v>13</v>
      </c>
      <c r="O5" s="164" t="s">
        <v>14</v>
      </c>
      <c r="P5" s="164" t="s">
        <v>15</v>
      </c>
      <c r="Q5" s="164" t="s">
        <v>16</v>
      </c>
      <c r="R5" s="164" t="s">
        <v>17</v>
      </c>
      <c r="S5" s="164" t="s">
        <v>18</v>
      </c>
      <c r="T5" s="164" t="s">
        <v>19</v>
      </c>
      <c r="U5" s="164" t="s">
        <v>20</v>
      </c>
      <c r="V5" s="164" t="s">
        <v>21</v>
      </c>
      <c r="W5" s="164" t="s">
        <v>22</v>
      </c>
      <c r="X5" s="164" t="s">
        <v>23</v>
      </c>
      <c r="Y5" s="164" t="s">
        <v>24</v>
      </c>
      <c r="Z5" s="164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57"/>
      <c r="B6" s="173"/>
      <c r="C6" s="160"/>
      <c r="D6" s="160"/>
      <c r="E6" s="170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D6" s="35"/>
      <c r="AE6" s="35"/>
    </row>
    <row r="7" spans="1:32" s="2" customFormat="1" ht="30" hidden="1" customHeight="1" x14ac:dyDescent="0.25">
      <c r="A7" s="7" t="s">
        <v>26</v>
      </c>
      <c r="B7" s="118">
        <v>48111</v>
      </c>
      <c r="C7" s="118">
        <f>SUM(F7:Z7)</f>
        <v>48111</v>
      </c>
      <c r="D7" s="107">
        <f>C7/B7</f>
        <v>1</v>
      </c>
      <c r="E7" s="108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18">
        <v>54735</v>
      </c>
      <c r="C8" s="118">
        <f>SUM(F8:Z8)</f>
        <v>55236.36</v>
      </c>
      <c r="D8" s="107">
        <f>C8/B8</f>
        <v>1.0091597697999453</v>
      </c>
      <c r="E8" s="108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22">
        <f>B8/B7</f>
        <v>1.137681611273929</v>
      </c>
      <c r="C9" s="122">
        <f t="shared" ref="C9:Z9" si="1">C8/C7</f>
        <v>1.1481025129388289</v>
      </c>
      <c r="D9" s="122">
        <f t="shared" si="1"/>
        <v>1.0091597697999453</v>
      </c>
      <c r="E9" s="108"/>
      <c r="F9" s="123">
        <f t="shared" si="1"/>
        <v>1</v>
      </c>
      <c r="G9" s="123">
        <f t="shared" si="1"/>
        <v>1.320476858345021</v>
      </c>
      <c r="H9" s="123">
        <f t="shared" si="1"/>
        <v>1.0238598610691634</v>
      </c>
      <c r="I9" s="123">
        <f t="shared" si="1"/>
        <v>1.1038831729173582</v>
      </c>
      <c r="J9" s="123">
        <f t="shared" si="1"/>
        <v>1.3707458363504708</v>
      </c>
      <c r="K9" s="123">
        <f t="shared" si="1"/>
        <v>1.0043276661514684</v>
      </c>
      <c r="L9" s="123">
        <f t="shared" si="1"/>
        <v>0.96117381489841991</v>
      </c>
      <c r="M9" s="123">
        <f t="shared" si="1"/>
        <v>1.3190118152524168</v>
      </c>
      <c r="N9" s="123">
        <f t="shared" si="1"/>
        <v>1.2740026304252521</v>
      </c>
      <c r="O9" s="123">
        <f t="shared" si="1"/>
        <v>1.4479768786127167</v>
      </c>
      <c r="P9" s="123">
        <f t="shared" si="1"/>
        <v>1.0962634578847372</v>
      </c>
      <c r="Q9" s="123">
        <f t="shared" si="1"/>
        <v>1.0220330495743615</v>
      </c>
      <c r="R9" s="123">
        <f t="shared" si="1"/>
        <v>1.2639484978540771</v>
      </c>
      <c r="S9" s="123">
        <f t="shared" si="1"/>
        <v>1.0405181002989041</v>
      </c>
      <c r="T9" s="123">
        <f t="shared" si="1"/>
        <v>1.3460456392622695</v>
      </c>
      <c r="U9" s="123">
        <f t="shared" si="1"/>
        <v>1.0214224507283634</v>
      </c>
      <c r="V9" s="123">
        <f t="shared" si="1"/>
        <v>1.0672797676669894</v>
      </c>
      <c r="W9" s="123">
        <f t="shared" si="1"/>
        <v>1.0160583941605839</v>
      </c>
      <c r="X9" s="123">
        <f t="shared" si="1"/>
        <v>1.1320954907161804</v>
      </c>
      <c r="Y9" s="123">
        <f t="shared" si="1"/>
        <v>1.2078919729932485</v>
      </c>
      <c r="Z9" s="123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18">
        <v>53686</v>
      </c>
      <c r="C10" s="118">
        <f>SUM(F10:Z10)</f>
        <v>52262.7</v>
      </c>
      <c r="D10" s="107">
        <f>C10/B10</f>
        <v>0.97348843273851648</v>
      </c>
      <c r="E10" s="108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23">
        <f t="shared" ref="B11:C11" si="3">B10/B8</f>
        <v>0.98083493194482507</v>
      </c>
      <c r="C11" s="123">
        <f t="shared" si="3"/>
        <v>0.94616480883244292</v>
      </c>
      <c r="D11" s="107">
        <f>C11/B11</f>
        <v>0.96465243846521931</v>
      </c>
      <c r="E11" s="108"/>
      <c r="F11" s="123">
        <f>F10/F8</f>
        <v>0.69148936170212771</v>
      </c>
      <c r="G11" s="123">
        <f>G10/G8</f>
        <v>1</v>
      </c>
      <c r="H11" s="123">
        <f t="shared" ref="H11:Z11" si="4">H10/H8</f>
        <v>1</v>
      </c>
      <c r="I11" s="123">
        <f t="shared" si="4"/>
        <v>0.91160553217077567</v>
      </c>
      <c r="J11" s="123">
        <f t="shared" si="4"/>
        <v>0.95314315900686752</v>
      </c>
      <c r="K11" s="123">
        <f t="shared" si="4"/>
        <v>1</v>
      </c>
      <c r="L11" s="123">
        <v>0.97</v>
      </c>
      <c r="M11" s="123">
        <f t="shared" si="4"/>
        <v>0.96970684039087951</v>
      </c>
      <c r="N11" s="123">
        <f t="shared" si="4"/>
        <v>0.95044735030970406</v>
      </c>
      <c r="O11" s="123">
        <f t="shared" si="4"/>
        <v>1</v>
      </c>
      <c r="P11" s="123">
        <v>0.94</v>
      </c>
      <c r="Q11" s="123">
        <f t="shared" si="4"/>
        <v>1</v>
      </c>
      <c r="R11" s="123">
        <f t="shared" si="4"/>
        <v>0.99434069043576678</v>
      </c>
      <c r="S11" s="123">
        <f>S10/S8</f>
        <v>1</v>
      </c>
      <c r="T11" s="123">
        <f t="shared" si="4"/>
        <v>0.99814212726428242</v>
      </c>
      <c r="U11" s="123">
        <f t="shared" si="4"/>
        <v>0.72818791946308725</v>
      </c>
      <c r="V11" s="123">
        <f t="shared" si="4"/>
        <v>0.98185941043083902</v>
      </c>
      <c r="W11" s="123">
        <v>0.97</v>
      </c>
      <c r="X11" s="123">
        <f t="shared" si="4"/>
        <v>0.92877225866916591</v>
      </c>
      <c r="Y11" s="123">
        <f t="shared" si="4"/>
        <v>0.99992547139343635</v>
      </c>
      <c r="Z11" s="123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18">
        <v>27592</v>
      </c>
      <c r="C12" s="118">
        <f>SUM(F12:Z12)</f>
        <v>28828</v>
      </c>
      <c r="D12" s="107">
        <f>C12/B12</f>
        <v>1.0447955929254857</v>
      </c>
      <c r="E12" s="108">
        <v>20</v>
      </c>
      <c r="F12" s="124">
        <v>1410</v>
      </c>
      <c r="G12" s="124">
        <v>1325</v>
      </c>
      <c r="H12" s="124">
        <v>2710</v>
      </c>
      <c r="I12" s="124">
        <v>1700</v>
      </c>
      <c r="J12" s="124">
        <v>590</v>
      </c>
      <c r="K12" s="124">
        <v>1998</v>
      </c>
      <c r="L12" s="124">
        <v>583</v>
      </c>
      <c r="M12" s="124">
        <v>2200</v>
      </c>
      <c r="N12" s="124">
        <v>732</v>
      </c>
      <c r="O12" s="124">
        <v>428</v>
      </c>
      <c r="P12" s="124">
        <v>368</v>
      </c>
      <c r="Q12" s="124">
        <v>790</v>
      </c>
      <c r="R12" s="124">
        <v>3534</v>
      </c>
      <c r="S12" s="124">
        <v>579</v>
      </c>
      <c r="T12" s="124">
        <v>2366</v>
      </c>
      <c r="U12" s="124">
        <v>676</v>
      </c>
      <c r="V12" s="124">
        <v>639</v>
      </c>
      <c r="W12" s="124"/>
      <c r="X12" s="124">
        <v>1500</v>
      </c>
      <c r="Y12" s="124">
        <v>3800</v>
      </c>
      <c r="Z12" s="124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107">
        <f>B12/B8</f>
        <v>0.50410158034164609</v>
      </c>
      <c r="C13" s="107">
        <f>C12/C8</f>
        <v>0.52190260183690595</v>
      </c>
      <c r="D13" s="107">
        <f t="shared" ref="D13:Z13" si="5">D12/D8</f>
        <v>1.0353123699457469</v>
      </c>
      <c r="E13" s="108"/>
      <c r="F13" s="107">
        <f t="shared" si="5"/>
        <v>0.68181818181818177</v>
      </c>
      <c r="G13" s="107">
        <f t="shared" si="5"/>
        <v>0.70366436537440258</v>
      </c>
      <c r="H13" s="107">
        <f t="shared" si="5"/>
        <v>0.79941002949852502</v>
      </c>
      <c r="I13" s="107">
        <f t="shared" si="5"/>
        <v>0.51112447384245341</v>
      </c>
      <c r="J13" s="107">
        <f t="shared" si="5"/>
        <v>0.31167459059693609</v>
      </c>
      <c r="K13" s="107">
        <f t="shared" si="5"/>
        <v>0.61495844875346262</v>
      </c>
      <c r="L13" s="107">
        <f t="shared" si="5"/>
        <v>0.27383748238609679</v>
      </c>
      <c r="M13" s="107">
        <f t="shared" si="5"/>
        <v>0.59717698154180243</v>
      </c>
      <c r="N13" s="107">
        <f t="shared" si="5"/>
        <v>0.25189263592567102</v>
      </c>
      <c r="O13" s="107">
        <f t="shared" si="5"/>
        <v>0.42714570858283435</v>
      </c>
      <c r="P13" s="107">
        <f t="shared" si="5"/>
        <v>0.21259387637203928</v>
      </c>
      <c r="Q13" s="107">
        <f t="shared" si="5"/>
        <v>0.38706516413522785</v>
      </c>
      <c r="R13" s="107">
        <f t="shared" si="5"/>
        <v>1</v>
      </c>
      <c r="S13" s="107">
        <f t="shared" si="5"/>
        <v>0.18480689435046282</v>
      </c>
      <c r="T13" s="107">
        <f t="shared" si="5"/>
        <v>0.54946586158848121</v>
      </c>
      <c r="U13" s="107">
        <f t="shared" si="5"/>
        <v>0.28355704697986578</v>
      </c>
      <c r="V13" s="107">
        <f t="shared" si="5"/>
        <v>0.28979591836734692</v>
      </c>
      <c r="W13" s="107">
        <f t="shared" si="5"/>
        <v>0</v>
      </c>
      <c r="X13" s="107">
        <f t="shared" si="5"/>
        <v>0.70290534208059985</v>
      </c>
      <c r="Y13" s="107">
        <f t="shared" si="5"/>
        <v>0.78669084705901826</v>
      </c>
      <c r="Z13" s="107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18">
        <v>4491</v>
      </c>
      <c r="C14" s="16">
        <f t="shared" ref="C14:C21" si="6">SUM(F14:Z14)</f>
        <v>5606</v>
      </c>
      <c r="D14" s="107">
        <f>C14/B14</f>
        <v>1.2482743264306391</v>
      </c>
      <c r="E14" s="108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18">
        <v>20000.3</v>
      </c>
      <c r="C15" s="16">
        <f t="shared" si="6"/>
        <v>19999.399999999998</v>
      </c>
      <c r="D15" s="107">
        <f>C15/B15</f>
        <v>0.99995500067498977</v>
      </c>
      <c r="E15" s="108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13">
        <v>11053</v>
      </c>
      <c r="C16" s="16">
        <f t="shared" si="6"/>
        <v>11553.500000000002</v>
      </c>
      <c r="D16" s="107">
        <f>C16/B16</f>
        <v>1.0452818239392021</v>
      </c>
      <c r="E16" s="108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07">
        <f>B16/B15</f>
        <v>0.5526417103743444</v>
      </c>
      <c r="C17" s="16">
        <f t="shared" si="6"/>
        <v>12.044296902083078</v>
      </c>
      <c r="D17" s="107"/>
      <c r="E17" s="108"/>
      <c r="F17" s="102">
        <f t="shared" ref="F17:X17" si="7">F16/F15</f>
        <v>0.22108731466227347</v>
      </c>
      <c r="G17" s="102">
        <f t="shared" si="7"/>
        <v>0.30350584307178635</v>
      </c>
      <c r="H17" s="102">
        <f t="shared" si="7"/>
        <v>0.41043956043956048</v>
      </c>
      <c r="I17" s="102">
        <f t="shared" si="7"/>
        <v>1.19718792866941</v>
      </c>
      <c r="J17" s="102">
        <f t="shared" si="7"/>
        <v>0.56049382716049378</v>
      </c>
      <c r="K17" s="102">
        <f t="shared" si="7"/>
        <v>0.47447418738049713</v>
      </c>
      <c r="L17" s="102">
        <f t="shared" si="7"/>
        <v>0.8087397742570156</v>
      </c>
      <c r="M17" s="102">
        <f t="shared" si="7"/>
        <v>0.66863207547169812</v>
      </c>
      <c r="N17" s="102">
        <f t="shared" si="7"/>
        <v>1.0037217659137576</v>
      </c>
      <c r="O17" s="102">
        <f t="shared" si="7"/>
        <v>0.50239234449760761</v>
      </c>
      <c r="P17" s="102">
        <f t="shared" si="7"/>
        <v>0.89446494464944648</v>
      </c>
      <c r="Q17" s="102">
        <f t="shared" si="7"/>
        <v>0.21992914083259524</v>
      </c>
      <c r="R17" s="102">
        <f t="shared" si="7"/>
        <v>0.39165402124430959</v>
      </c>
      <c r="S17" s="102">
        <f t="shared" si="7"/>
        <v>0.34362934362934361</v>
      </c>
      <c r="T17" s="102">
        <f t="shared" si="7"/>
        <v>0.68427276310603069</v>
      </c>
      <c r="U17" s="102">
        <f t="shared" si="7"/>
        <v>0.65484247374562432</v>
      </c>
      <c r="V17" s="102">
        <f t="shared" si="7"/>
        <v>0.33252647503782151</v>
      </c>
      <c r="W17" s="102">
        <f t="shared" si="7"/>
        <v>0.77345415778251603</v>
      </c>
      <c r="X17" s="102">
        <f t="shared" si="7"/>
        <v>0.55113739763421299</v>
      </c>
      <c r="Y17" s="102">
        <v>0.72699999999999998</v>
      </c>
      <c r="Z17" s="102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07">
        <v>0.86799999999999999</v>
      </c>
      <c r="C18" s="16">
        <f t="shared" si="6"/>
        <v>18.514999999999997</v>
      </c>
      <c r="D18" s="107"/>
      <c r="E18" s="108"/>
      <c r="F18" s="102">
        <v>0.46400000000000002</v>
      </c>
      <c r="G18" s="102">
        <v>0.46700000000000003</v>
      </c>
      <c r="H18" s="102">
        <v>0.84199999999999997</v>
      </c>
      <c r="I18" s="102">
        <v>0.81100000000000005</v>
      </c>
      <c r="J18" s="102">
        <v>1.038</v>
      </c>
      <c r="K18" s="102">
        <v>1.083</v>
      </c>
      <c r="L18" s="102">
        <v>2.1429999999999998</v>
      </c>
      <c r="M18" s="102">
        <v>1.0509999999999999</v>
      </c>
      <c r="N18" s="102">
        <v>0.63500000000000001</v>
      </c>
      <c r="O18" s="102">
        <v>1.077</v>
      </c>
      <c r="P18" s="102">
        <v>0.67700000000000005</v>
      </c>
      <c r="Q18" s="102">
        <v>0.59299999999999997</v>
      </c>
      <c r="R18" s="102">
        <v>0.6</v>
      </c>
      <c r="S18" s="102">
        <v>0.85699999999999998</v>
      </c>
      <c r="T18" s="102">
        <v>0.88300000000000001</v>
      </c>
      <c r="U18" s="102">
        <v>0.30599999999999999</v>
      </c>
      <c r="V18" s="102">
        <v>0.8</v>
      </c>
      <c r="W18" s="102">
        <v>0.69299999999999995</v>
      </c>
      <c r="X18" s="102">
        <v>0.75</v>
      </c>
      <c r="Y18" s="102">
        <v>1.319</v>
      </c>
      <c r="Z18" s="102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07">
        <v>0.65500000000000003</v>
      </c>
      <c r="C19" s="16">
        <f t="shared" si="6"/>
        <v>16.073999999999998</v>
      </c>
      <c r="D19" s="107"/>
      <c r="E19" s="108"/>
      <c r="F19" s="102">
        <v>0.95099999999999996</v>
      </c>
      <c r="G19" s="102">
        <v>0.26700000000000002</v>
      </c>
      <c r="H19" s="102">
        <v>1.1719999999999999</v>
      </c>
      <c r="I19" s="102">
        <v>0.52600000000000002</v>
      </c>
      <c r="J19" s="102">
        <v>0.625</v>
      </c>
      <c r="K19" s="102">
        <v>1.1180000000000001</v>
      </c>
      <c r="L19" s="102">
        <v>3.464</v>
      </c>
      <c r="M19" s="102">
        <v>0.377</v>
      </c>
      <c r="N19" s="102">
        <v>0.4</v>
      </c>
      <c r="O19" s="102">
        <v>1.548</v>
      </c>
      <c r="P19" s="102">
        <v>0.63300000000000001</v>
      </c>
      <c r="Q19" s="102">
        <v>5.6000000000000001E-2</v>
      </c>
      <c r="R19" s="102">
        <v>0.42199999999999999</v>
      </c>
      <c r="S19" s="102">
        <v>8.6999999999999994E-2</v>
      </c>
      <c r="T19" s="102">
        <v>0.97899999999999998</v>
      </c>
      <c r="U19" s="102">
        <v>0.313</v>
      </c>
      <c r="V19" s="102">
        <v>0</v>
      </c>
      <c r="W19" s="102">
        <v>1.6830000000000001</v>
      </c>
      <c r="X19" s="102">
        <v>0.752</v>
      </c>
      <c r="Y19" s="102">
        <v>0.54900000000000004</v>
      </c>
      <c r="Z19" s="102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5" t="s">
        <v>39</v>
      </c>
      <c r="B20" s="16">
        <v>81491.5</v>
      </c>
      <c r="C20" s="16">
        <f t="shared" si="6"/>
        <v>96417</v>
      </c>
      <c r="D20" s="107">
        <f>C20/B20</f>
        <v>1.183154071283508</v>
      </c>
      <c r="E20" s="108">
        <v>21</v>
      </c>
      <c r="F20" s="49">
        <v>7450</v>
      </c>
      <c r="G20" s="49">
        <v>3160</v>
      </c>
      <c r="H20" s="49">
        <v>5500</v>
      </c>
      <c r="I20" s="49">
        <v>5776</v>
      </c>
      <c r="J20" s="49">
        <v>2995</v>
      </c>
      <c r="K20" s="49">
        <v>5950</v>
      </c>
      <c r="L20" s="49">
        <v>4262</v>
      </c>
      <c r="M20" s="49">
        <v>3460</v>
      </c>
      <c r="N20" s="49">
        <v>5009</v>
      </c>
      <c r="O20" s="49">
        <v>1437</v>
      </c>
      <c r="P20" s="49">
        <v>2108</v>
      </c>
      <c r="Q20" s="49">
        <v>7055</v>
      </c>
      <c r="R20" s="49">
        <v>7043</v>
      </c>
      <c r="S20" s="49">
        <v>4480</v>
      </c>
      <c r="T20" s="49">
        <v>8058</v>
      </c>
      <c r="U20" s="49">
        <v>4413</v>
      </c>
      <c r="V20" s="49">
        <v>2800</v>
      </c>
      <c r="W20" s="49">
        <v>1512</v>
      </c>
      <c r="X20" s="49">
        <v>6184</v>
      </c>
      <c r="Y20" s="49">
        <v>5162</v>
      </c>
      <c r="Z20" s="49">
        <v>2603</v>
      </c>
      <c r="AD20" s="59"/>
      <c r="AE20" s="58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07" t="e">
        <f t="shared" ref="D21:D22" si="8">C21/B21</f>
        <v>#DIV/0!</v>
      </c>
      <c r="E21" s="108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1">
        <f>B21/B20</f>
        <v>0</v>
      </c>
      <c r="C22" s="111">
        <f>C21/C20</f>
        <v>1.5744111515604096E-2</v>
      </c>
      <c r="D22" s="107" t="e">
        <f t="shared" si="8"/>
        <v>#DIV/0!</v>
      </c>
      <c r="E22" s="108"/>
      <c r="F22" s="48">
        <f t="shared" ref="F22:Z22" si="9">F21/F20</f>
        <v>0</v>
      </c>
      <c r="G22" s="48">
        <f t="shared" si="9"/>
        <v>1.8987341772151899E-2</v>
      </c>
      <c r="H22" s="48">
        <f t="shared" si="9"/>
        <v>3.9636363636363636E-2</v>
      </c>
      <c r="I22" s="48">
        <f t="shared" si="9"/>
        <v>1.7313019390581719E-2</v>
      </c>
      <c r="J22" s="48">
        <f t="shared" si="9"/>
        <v>0</v>
      </c>
      <c r="K22" s="48">
        <f t="shared" si="9"/>
        <v>0</v>
      </c>
      <c r="L22" s="48">
        <f t="shared" si="9"/>
        <v>3.2848427968090101E-2</v>
      </c>
      <c r="M22" s="48">
        <f t="shared" si="9"/>
        <v>7.2254335260115612E-2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2.3579051873914122E-2</v>
      </c>
      <c r="U22" s="48">
        <f t="shared" si="9"/>
        <v>0</v>
      </c>
      <c r="V22" s="48">
        <f t="shared" si="9"/>
        <v>7.1785714285714286E-2</v>
      </c>
      <c r="W22" s="48">
        <f t="shared" si="9"/>
        <v>3.3068783068783067E-2</v>
      </c>
      <c r="X22" s="48">
        <f t="shared" si="9"/>
        <v>0</v>
      </c>
      <c r="Y22" s="48">
        <f t="shared" si="9"/>
        <v>4.8430840759395584E-2</v>
      </c>
      <c r="Z22" s="48">
        <f t="shared" si="9"/>
        <v>2.266615443718786E-2</v>
      </c>
      <c r="AD22" s="59"/>
      <c r="AE22" s="58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07" t="e">
        <f>C23/B23</f>
        <v>#DIV/0!</v>
      </c>
      <c r="E23" s="108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07" t="e">
        <f>B23/B21</f>
        <v>#DIV/0!</v>
      </c>
      <c r="C24" s="107">
        <f>C23/C21</f>
        <v>8.1686429512516465E-2</v>
      </c>
      <c r="D24" s="107" t="e">
        <f>C24/B24</f>
        <v>#DIV/0!</v>
      </c>
      <c r="E24" s="108"/>
      <c r="F24" s="102" t="e">
        <f>F23/F21</f>
        <v>#DIV/0!</v>
      </c>
      <c r="G24" s="102">
        <f t="shared" ref="G24:Z24" si="10">G23/G21</f>
        <v>0</v>
      </c>
      <c r="H24" s="102">
        <f t="shared" si="10"/>
        <v>0</v>
      </c>
      <c r="I24" s="102">
        <f t="shared" si="10"/>
        <v>0.3</v>
      </c>
      <c r="J24" s="102" t="e">
        <f t="shared" si="10"/>
        <v>#DIV/0!</v>
      </c>
      <c r="K24" s="102" t="e">
        <f t="shared" si="10"/>
        <v>#DIV/0!</v>
      </c>
      <c r="L24" s="102">
        <f t="shared" si="10"/>
        <v>0</v>
      </c>
      <c r="M24" s="102">
        <f t="shared" si="10"/>
        <v>0</v>
      </c>
      <c r="N24" s="102" t="e">
        <f t="shared" si="10"/>
        <v>#DIV/0!</v>
      </c>
      <c r="O24" s="102" t="e">
        <f t="shared" si="10"/>
        <v>#DIV/0!</v>
      </c>
      <c r="P24" s="102" t="e">
        <f t="shared" si="10"/>
        <v>#DIV/0!</v>
      </c>
      <c r="Q24" s="102" t="e">
        <f t="shared" si="10"/>
        <v>#DIV/0!</v>
      </c>
      <c r="R24" s="102" t="e">
        <f t="shared" si="10"/>
        <v>#DIV/0!</v>
      </c>
      <c r="S24" s="102" t="e">
        <f t="shared" si="10"/>
        <v>#DIV/0!</v>
      </c>
      <c r="T24" s="102">
        <f t="shared" si="10"/>
        <v>0</v>
      </c>
      <c r="U24" s="102" t="e">
        <f t="shared" si="10"/>
        <v>#DIV/0!</v>
      </c>
      <c r="V24" s="102">
        <f t="shared" si="10"/>
        <v>0</v>
      </c>
      <c r="W24" s="102">
        <f t="shared" si="10"/>
        <v>0</v>
      </c>
      <c r="X24" s="102" t="e">
        <f t="shared" si="10"/>
        <v>#DIV/0!</v>
      </c>
      <c r="Y24" s="102">
        <f t="shared" si="10"/>
        <v>0</v>
      </c>
      <c r="Z24" s="102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07">
        <f>C25/B25</f>
        <v>1.0643879073616631</v>
      </c>
      <c r="E25" s="108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25">
        <f t="shared" ref="B26" si="11">B25/B20</f>
        <v>0.97864194425185447</v>
      </c>
      <c r="C26" s="125">
        <f>C25/C20</f>
        <v>0.88040490784820102</v>
      </c>
      <c r="D26" s="125">
        <f t="shared" ref="D26:Z26" si="12">D25/D20</f>
        <v>0.89961902105192004</v>
      </c>
      <c r="E26" s="108"/>
      <c r="F26" s="125">
        <f t="shared" si="12"/>
        <v>0.73825503355704702</v>
      </c>
      <c r="G26" s="125">
        <f t="shared" si="12"/>
        <v>0.92405063291139244</v>
      </c>
      <c r="H26" s="125">
        <f t="shared" si="12"/>
        <v>0.63636363636363635</v>
      </c>
      <c r="I26" s="125">
        <f t="shared" si="12"/>
        <v>0.81925207756232687</v>
      </c>
      <c r="J26" s="125">
        <f t="shared" si="12"/>
        <v>0.71752921535893155</v>
      </c>
      <c r="K26" s="125">
        <f t="shared" si="12"/>
        <v>0.86050420168067232</v>
      </c>
      <c r="L26" s="125">
        <f t="shared" si="12"/>
        <v>1</v>
      </c>
      <c r="M26" s="125">
        <f t="shared" si="12"/>
        <v>0.90578034682080921</v>
      </c>
      <c r="N26" s="125">
        <f t="shared" si="12"/>
        <v>0.81852665202635255</v>
      </c>
      <c r="O26" s="125">
        <f t="shared" si="12"/>
        <v>0.84064022268615168</v>
      </c>
      <c r="P26" s="125">
        <f t="shared" si="12"/>
        <v>0.7338709677419355</v>
      </c>
      <c r="Q26" s="125">
        <f t="shared" si="12"/>
        <v>0.9391920623671155</v>
      </c>
      <c r="R26" s="125">
        <f t="shared" si="12"/>
        <v>0.85034786312650856</v>
      </c>
      <c r="S26" s="125">
        <f t="shared" si="12"/>
        <v>1</v>
      </c>
      <c r="T26" s="125">
        <f t="shared" si="12"/>
        <v>1</v>
      </c>
      <c r="U26" s="125">
        <f t="shared" si="12"/>
        <v>0.9898028552005439</v>
      </c>
      <c r="V26" s="125">
        <f t="shared" si="12"/>
        <v>1</v>
      </c>
      <c r="W26" s="125">
        <f t="shared" si="12"/>
        <v>0.87103174603174605</v>
      </c>
      <c r="X26" s="125">
        <f t="shared" si="12"/>
        <v>1</v>
      </c>
      <c r="Y26" s="125">
        <f t="shared" si="12"/>
        <v>0.95156915924060437</v>
      </c>
      <c r="Z26" s="125">
        <f t="shared" si="12"/>
        <v>0.76066077602766036</v>
      </c>
      <c r="AD26" s="59"/>
      <c r="AE26" s="58">
        <f t="shared" si="2"/>
        <v>0.88040490784820102</v>
      </c>
      <c r="AF26" s="2" t="e">
        <f t="shared" si="0"/>
        <v>#DIV/0!</v>
      </c>
    </row>
    <row r="27" spans="1:32" s="47" customFormat="1" ht="30" hidden="1" customHeight="1" x14ac:dyDescent="0.25">
      <c r="A27" s="46" t="s">
        <v>180</v>
      </c>
      <c r="B27" s="152"/>
      <c r="C27" s="16">
        <f t="shared" ref="C27:C33" si="13">SUM(F27:Z27)</f>
        <v>0</v>
      </c>
      <c r="D27" s="126"/>
      <c r="E27" s="108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07">
        <f t="shared" ref="D28:D55" si="14">C28/B28</f>
        <v>0.93351909029294378</v>
      </c>
      <c r="E28" s="108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1">
        <f>B28/B20</f>
        <v>0.81474755035801283</v>
      </c>
      <c r="C29" s="16">
        <f t="shared" si="13"/>
        <v>12.837714841720862</v>
      </c>
      <c r="D29" s="107">
        <f t="shared" si="14"/>
        <v>15.756678048408698</v>
      </c>
      <c r="E29" s="108"/>
      <c r="F29" s="48">
        <f t="shared" ref="F29:R29" si="15">F28/F20</f>
        <v>0.73825503355704702</v>
      </c>
      <c r="G29" s="48">
        <f t="shared" si="15"/>
        <v>0.17405063291139242</v>
      </c>
      <c r="H29" s="48">
        <f t="shared" si="15"/>
        <v>0.54727272727272724</v>
      </c>
      <c r="I29" s="48">
        <f t="shared" si="15"/>
        <v>0</v>
      </c>
      <c r="J29" s="48">
        <f t="shared" si="15"/>
        <v>0.59732888146911522</v>
      </c>
      <c r="K29" s="48">
        <f t="shared" si="15"/>
        <v>0.8571428571428571</v>
      </c>
      <c r="L29" s="48">
        <f t="shared" si="15"/>
        <v>1</v>
      </c>
      <c r="M29" s="48">
        <f t="shared" si="15"/>
        <v>0.90578034682080921</v>
      </c>
      <c r="N29" s="48">
        <f t="shared" si="15"/>
        <v>0</v>
      </c>
      <c r="O29" s="48">
        <f t="shared" si="15"/>
        <v>0.67919276270006956</v>
      </c>
      <c r="P29" s="48">
        <f t="shared" si="15"/>
        <v>0.7338709677419355</v>
      </c>
      <c r="Q29" s="48">
        <f t="shared" si="15"/>
        <v>0.9391920623671155</v>
      </c>
      <c r="R29" s="48">
        <f t="shared" si="15"/>
        <v>0.97969615220786599</v>
      </c>
      <c r="S29" s="48">
        <f t="shared" ref="S29:Z29" si="16">S28/S20</f>
        <v>0.65758928571428577</v>
      </c>
      <c r="T29" s="48">
        <f t="shared" si="16"/>
        <v>1</v>
      </c>
      <c r="U29" s="48">
        <f t="shared" si="16"/>
        <v>0.19374575118966689</v>
      </c>
      <c r="V29" s="48">
        <f t="shared" si="16"/>
        <v>0.70607142857142857</v>
      </c>
      <c r="W29" s="48">
        <f t="shared" si="16"/>
        <v>0</v>
      </c>
      <c r="X29" s="48">
        <f t="shared" si="16"/>
        <v>0.21652652005174644</v>
      </c>
      <c r="Y29" s="48">
        <f t="shared" si="16"/>
        <v>0.95156915924060437</v>
      </c>
      <c r="Z29" s="48">
        <f t="shared" si="16"/>
        <v>0.9604302727621975</v>
      </c>
      <c r="AD29" s="59"/>
      <c r="AE29" s="58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210</v>
      </c>
      <c r="B30" s="16">
        <v>81932</v>
      </c>
      <c r="C30" s="16">
        <f t="shared" si="13"/>
        <v>84259</v>
      </c>
      <c r="D30" s="107">
        <f t="shared" si="14"/>
        <v>1.0284016013279305</v>
      </c>
      <c r="E30" s="108">
        <v>21</v>
      </c>
      <c r="F30" s="95">
        <v>631</v>
      </c>
      <c r="G30" s="95">
        <v>1875</v>
      </c>
      <c r="H30" s="95">
        <v>8471</v>
      </c>
      <c r="I30" s="95">
        <v>5090</v>
      </c>
      <c r="J30" s="95">
        <v>4621</v>
      </c>
      <c r="K30" s="95">
        <v>4515</v>
      </c>
      <c r="L30" s="95">
        <v>2838</v>
      </c>
      <c r="M30" s="95">
        <v>4385</v>
      </c>
      <c r="N30" s="95">
        <v>2423</v>
      </c>
      <c r="O30" s="95">
        <v>2773</v>
      </c>
      <c r="P30" s="95">
        <v>2777</v>
      </c>
      <c r="Q30" s="95">
        <v>3720</v>
      </c>
      <c r="R30" s="95">
        <v>4459</v>
      </c>
      <c r="S30" s="95">
        <v>2652</v>
      </c>
      <c r="T30" s="95">
        <v>4348</v>
      </c>
      <c r="U30" s="95">
        <v>4506</v>
      </c>
      <c r="V30" s="95">
        <v>1054</v>
      </c>
      <c r="W30" s="95">
        <v>1557</v>
      </c>
      <c r="X30" s="95">
        <v>8190</v>
      </c>
      <c r="Y30" s="95">
        <v>8783</v>
      </c>
      <c r="Z30" s="95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07" t="e">
        <f t="shared" si="14"/>
        <v>#DIV/0!</v>
      </c>
      <c r="E31" s="108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107" t="e">
        <f t="shared" si="14"/>
        <v>#DIV/0!</v>
      </c>
      <c r="E32" s="108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07">
        <f t="shared" si="14"/>
        <v>1.0523820389949545</v>
      </c>
      <c r="E33" s="108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25"/>
      <c r="C34" s="125">
        <f t="shared" ref="C34:Z34" si="18">C33/C30</f>
        <v>0.4926120651799808</v>
      </c>
      <c r="D34" s="107" t="e">
        <f t="shared" si="14"/>
        <v>#DIV/0!</v>
      </c>
      <c r="E34" s="108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07">
        <f t="shared" si="14"/>
        <v>0.79423052484432588</v>
      </c>
      <c r="E35" s="108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1">
        <f>B35/B30</f>
        <v>0.96043060098618371</v>
      </c>
      <c r="C36" s="111">
        <f>C35/C30</f>
        <v>0.74173678776154472</v>
      </c>
      <c r="D36" s="107">
        <f t="shared" si="14"/>
        <v>0.77229607948759538</v>
      </c>
      <c r="E36" s="108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07" t="e">
        <f t="shared" si="14"/>
        <v>#DIV/0!</v>
      </c>
      <c r="E37" s="108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07">
        <f t="shared" si="14"/>
        <v>0.842483205930044</v>
      </c>
      <c r="E38" s="108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1"/>
      <c r="C39" s="111" t="e">
        <f>C38/C37</f>
        <v>#DIV/0!</v>
      </c>
      <c r="D39" s="107" t="e">
        <f t="shared" si="14"/>
        <v>#DIV/0!</v>
      </c>
      <c r="E39" s="108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07">
        <f t="shared" si="14"/>
        <v>0.77636617174730538</v>
      </c>
      <c r="E40" s="108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153</v>
      </c>
      <c r="B41" s="16">
        <v>222814</v>
      </c>
      <c r="C41" s="16">
        <f>SUM(F41:Z41)</f>
        <v>220897.8</v>
      </c>
      <c r="D41" s="107">
        <f t="shared" si="14"/>
        <v>0.99140000179521925</v>
      </c>
      <c r="E41" s="108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214</v>
      </c>
      <c r="B42" s="16">
        <v>223108</v>
      </c>
      <c r="C42" s="16">
        <f>SUM(F42:Z42)</f>
        <v>197419.90000000002</v>
      </c>
      <c r="D42" s="107">
        <f t="shared" si="14"/>
        <v>0.88486248812234447</v>
      </c>
      <c r="E42" s="136">
        <v>21</v>
      </c>
      <c r="F42" s="25">
        <f>SUM(F45:F50)+90</f>
        <v>14349</v>
      </c>
      <c r="G42" s="25">
        <f>SUM(G45:G50)</f>
        <v>6046</v>
      </c>
      <c r="H42" s="25">
        <f>SUM(H45:H50)+30</f>
        <v>14804</v>
      </c>
      <c r="I42" s="25">
        <f>SUM(I45:I50)</f>
        <v>13346.6</v>
      </c>
      <c r="J42" s="25">
        <f>SUM(J45:J50)</f>
        <v>7522</v>
      </c>
      <c r="K42" s="25">
        <f>SUM(K45:K50)</f>
        <v>11925</v>
      </c>
      <c r="L42" s="25">
        <f>SUM(L45:L50)</f>
        <v>6296</v>
      </c>
      <c r="M42" s="25">
        <f t="shared" ref="M42:N42" si="21">SUM(M45:M50)</f>
        <v>10043</v>
      </c>
      <c r="N42" s="25">
        <f t="shared" si="21"/>
        <v>8638</v>
      </c>
      <c r="O42" s="25">
        <f>SUM(O45:O50)+255.5</f>
        <v>4130.3</v>
      </c>
      <c r="P42" s="25">
        <f>SUM(P45:P50)</f>
        <v>4199</v>
      </c>
      <c r="Q42" s="25">
        <f>SUM(Q45:Q50)</f>
        <v>8706</v>
      </c>
      <c r="R42" s="25">
        <f>SUM(R45:R50)+200</f>
        <v>11108</v>
      </c>
      <c r="S42" s="25">
        <f>SUM(S45:S50)</f>
        <v>10714</v>
      </c>
      <c r="T42" s="25">
        <f>SUM(T45:T50)</f>
        <v>11297</v>
      </c>
      <c r="U42" s="25">
        <f>SUM(U45:U50)</f>
        <v>7668</v>
      </c>
      <c r="V42" s="25">
        <f>SUM(V45:V50)</f>
        <v>7791</v>
      </c>
      <c r="W42" s="25">
        <f>SUM(W45:W50)</f>
        <v>3772</v>
      </c>
      <c r="X42" s="25">
        <f t="shared" ref="X42:Z42" si="22">SUM(X45:X50)</f>
        <v>7988</v>
      </c>
      <c r="Y42" s="25">
        <f t="shared" si="22"/>
        <v>17937</v>
      </c>
      <c r="Z42" s="25">
        <f t="shared" si="22"/>
        <v>9140</v>
      </c>
      <c r="AA42" s="25">
        <f>AA45+AA46+AA50</f>
        <v>0</v>
      </c>
      <c r="AD42" s="35">
        <v>166</v>
      </c>
      <c r="AE42" s="58">
        <f t="shared" si="2"/>
        <v>197253.90000000002</v>
      </c>
      <c r="AF42" s="2">
        <f t="shared" si="0"/>
        <v>1188.2765060240965</v>
      </c>
      <c r="AJ42" s="2">
        <v>87514.7</v>
      </c>
      <c r="AL42" s="66">
        <f>C42+AJ42</f>
        <v>284934.60000000003</v>
      </c>
    </row>
    <row r="43" spans="1:38" s="2" customFormat="1" ht="30" hidden="1" customHeight="1" x14ac:dyDescent="0.25">
      <c r="A43" s="11" t="s">
        <v>179</v>
      </c>
      <c r="B43" s="16">
        <v>633</v>
      </c>
      <c r="C43" s="16">
        <f>SUM(F43:Z43)</f>
        <v>457</v>
      </c>
      <c r="D43" s="107">
        <f t="shared" si="14"/>
        <v>0.721958925750395</v>
      </c>
      <c r="E43" s="108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9">
        <f>B42/B41</f>
        <v>1.0013194862082275</v>
      </c>
      <c r="C44" s="109">
        <f>C42/C41</f>
        <v>0.89371600803629569</v>
      </c>
      <c r="D44" s="107">
        <f t="shared" si="14"/>
        <v>0.89253831603796896</v>
      </c>
      <c r="E44" s="108"/>
      <c r="F44" s="109">
        <f>F42/F41</f>
        <v>0.67092158788048817</v>
      </c>
      <c r="G44" s="109">
        <f t="shared" ref="G44:Z44" si="23">G42/G41</f>
        <v>0.9491365777080063</v>
      </c>
      <c r="H44" s="109">
        <f t="shared" si="23"/>
        <v>1</v>
      </c>
      <c r="I44" s="109">
        <f t="shared" si="23"/>
        <v>1.158659605868565</v>
      </c>
      <c r="J44" s="109">
        <f t="shared" si="23"/>
        <v>1.21010296010296</v>
      </c>
      <c r="K44" s="109">
        <f t="shared" si="23"/>
        <v>0.83643122676579928</v>
      </c>
      <c r="L44" s="109">
        <f t="shared" si="23"/>
        <v>0.8702142363510712</v>
      </c>
      <c r="M44" s="109">
        <f t="shared" si="23"/>
        <v>0.89942683145262403</v>
      </c>
      <c r="N44" s="109">
        <f t="shared" si="23"/>
        <v>0.80902875339514846</v>
      </c>
      <c r="O44" s="109">
        <f t="shared" si="23"/>
        <v>1.0659388871683699</v>
      </c>
      <c r="P44" s="109">
        <f t="shared" si="23"/>
        <v>0.63190368698269372</v>
      </c>
      <c r="Q44" s="109">
        <f t="shared" si="23"/>
        <v>0.86920926517571884</v>
      </c>
      <c r="R44" s="109">
        <f t="shared" si="23"/>
        <v>0.83137489708854129</v>
      </c>
      <c r="S44" s="109">
        <f t="shared" si="23"/>
        <v>0.82043035454475843</v>
      </c>
      <c r="T44" s="109">
        <f t="shared" si="23"/>
        <v>1.0066833006594189</v>
      </c>
      <c r="U44" s="109">
        <f t="shared" si="23"/>
        <v>0.79576587795765874</v>
      </c>
      <c r="V44" s="109">
        <f t="shared" si="23"/>
        <v>0.93227234653583824</v>
      </c>
      <c r="W44" s="109">
        <f t="shared" si="23"/>
        <v>0.81521504214393781</v>
      </c>
      <c r="X44" s="109">
        <f t="shared" si="23"/>
        <v>0.90731485688323488</v>
      </c>
      <c r="Y44" s="109">
        <f t="shared" si="23"/>
        <v>0.99605730786317193</v>
      </c>
      <c r="Z44" s="109">
        <f t="shared" si="23"/>
        <v>0.9464637050843947</v>
      </c>
      <c r="AA44" s="14"/>
      <c r="AD44" s="35"/>
      <c r="AE44" s="58">
        <f t="shared" si="2"/>
        <v>0.89371600803629569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152</v>
      </c>
      <c r="B45" s="16">
        <v>96740</v>
      </c>
      <c r="C45" s="16">
        <f>SUM(F45:Z45)</f>
        <v>84487.6</v>
      </c>
      <c r="D45" s="107">
        <f t="shared" si="14"/>
        <v>0.87334711598098003</v>
      </c>
      <c r="E45" s="108">
        <v>21</v>
      </c>
      <c r="F45" s="77">
        <v>13006</v>
      </c>
      <c r="G45" s="77">
        <v>2826</v>
      </c>
      <c r="H45" s="77">
        <v>5587</v>
      </c>
      <c r="I45" s="77">
        <v>4721.6000000000004</v>
      </c>
      <c r="J45" s="77">
        <v>2313</v>
      </c>
      <c r="K45" s="77">
        <v>7002</v>
      </c>
      <c r="L45" s="77">
        <v>3073</v>
      </c>
      <c r="M45" s="77">
        <v>3531</v>
      </c>
      <c r="N45" s="77">
        <v>2860</v>
      </c>
      <c r="O45" s="77">
        <v>1047</v>
      </c>
      <c r="P45" s="77">
        <v>940</v>
      </c>
      <c r="Q45" s="77">
        <v>2818</v>
      </c>
      <c r="R45" s="77">
        <v>5914</v>
      </c>
      <c r="S45" s="77">
        <v>6043</v>
      </c>
      <c r="T45" s="77">
        <v>3526</v>
      </c>
      <c r="U45" s="77">
        <v>1957</v>
      </c>
      <c r="V45" s="77">
        <v>2990</v>
      </c>
      <c r="W45" s="77">
        <v>1069</v>
      </c>
      <c r="X45" s="77">
        <v>1585</v>
      </c>
      <c r="Y45" s="77">
        <v>7689</v>
      </c>
      <c r="Z45" s="77">
        <v>3990</v>
      </c>
      <c r="AA45" s="14"/>
      <c r="AD45" s="35"/>
      <c r="AE45" s="58">
        <f t="shared" si="2"/>
        <v>84487.6</v>
      </c>
      <c r="AF45" s="2" t="e">
        <f t="shared" si="0"/>
        <v>#DIV/0!</v>
      </c>
      <c r="AK45" s="66"/>
      <c r="AL45" s="73">
        <f>AL42/AL44</f>
        <v>0.94537027206370283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78221</v>
      </c>
      <c r="D46" s="107">
        <f t="shared" si="14"/>
        <v>0.7984749344140134</v>
      </c>
      <c r="E46" s="108">
        <v>21</v>
      </c>
      <c r="F46" s="79">
        <v>392</v>
      </c>
      <c r="G46" s="79">
        <v>2066</v>
      </c>
      <c r="H46" s="79">
        <v>6975</v>
      </c>
      <c r="I46" s="79">
        <v>7149</v>
      </c>
      <c r="J46" s="79">
        <v>2723</v>
      </c>
      <c r="K46" s="79">
        <v>3788</v>
      </c>
      <c r="L46" s="79">
        <v>2142</v>
      </c>
      <c r="M46" s="79">
        <v>4937</v>
      </c>
      <c r="N46" s="79">
        <v>2992</v>
      </c>
      <c r="O46" s="79">
        <v>1590</v>
      </c>
      <c r="P46" s="79">
        <v>2491</v>
      </c>
      <c r="Q46" s="79">
        <v>3795</v>
      </c>
      <c r="R46" s="79">
        <v>3377</v>
      </c>
      <c r="S46" s="79">
        <v>4121</v>
      </c>
      <c r="T46" s="79">
        <v>5352</v>
      </c>
      <c r="U46" s="79">
        <v>3565</v>
      </c>
      <c r="V46" s="79">
        <v>2827</v>
      </c>
      <c r="W46" s="79">
        <v>2104</v>
      </c>
      <c r="X46" s="79">
        <v>4606</v>
      </c>
      <c r="Y46" s="79">
        <v>6739</v>
      </c>
      <c r="Z46" s="79">
        <v>4490</v>
      </c>
      <c r="AA46" s="14"/>
      <c r="AD46" s="35">
        <v>166</v>
      </c>
      <c r="AE46" s="58">
        <f t="shared" si="2"/>
        <v>78055</v>
      </c>
      <c r="AF46" s="2">
        <f t="shared" si="0"/>
        <v>470.21084337349396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4">SUM(F47:Z47)</f>
        <v>924</v>
      </c>
      <c r="D47" s="107">
        <f t="shared" si="14"/>
        <v>0.50354223433242506</v>
      </c>
      <c r="E47" s="108"/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55</v>
      </c>
      <c r="W47" s="77"/>
      <c r="X47" s="77"/>
      <c r="Y47" s="77"/>
      <c r="Z47" s="77"/>
      <c r="AA47" s="14"/>
      <c r="AD47" s="35"/>
      <c r="AE47" s="58">
        <f t="shared" si="2"/>
        <v>924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4"/>
        <v>1025</v>
      </c>
      <c r="D48" s="107">
        <f t="shared" si="14"/>
        <v>1.0270541082164328</v>
      </c>
      <c r="E48" s="108">
        <v>2</v>
      </c>
      <c r="F48" s="77">
        <v>224</v>
      </c>
      <c r="G48" s="77">
        <v>24</v>
      </c>
      <c r="H48" s="77">
        <v>154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165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1025</v>
      </c>
      <c r="AF48" s="2" t="e">
        <f t="shared" si="0"/>
        <v>#DIV/0!</v>
      </c>
    </row>
    <row r="49" spans="1:32" s="2" customFormat="1" ht="30" hidden="1" customHeight="1" x14ac:dyDescent="0.25">
      <c r="A49" s="12" t="s">
        <v>212</v>
      </c>
      <c r="B49" s="16"/>
      <c r="C49" s="16">
        <f t="shared" si="24"/>
        <v>11322</v>
      </c>
      <c r="D49" s="107"/>
      <c r="E49" s="108">
        <v>18</v>
      </c>
      <c r="F49" s="77">
        <v>100</v>
      </c>
      <c r="G49" s="77">
        <v>395</v>
      </c>
      <c r="H49" s="77">
        <v>1028</v>
      </c>
      <c r="I49" s="77">
        <v>114</v>
      </c>
      <c r="J49" s="77">
        <v>646</v>
      </c>
      <c r="K49" s="77">
        <v>595</v>
      </c>
      <c r="L49" s="77">
        <v>589</v>
      </c>
      <c r="M49" s="77">
        <v>1184</v>
      </c>
      <c r="N49" s="77">
        <v>240</v>
      </c>
      <c r="O49" s="77">
        <v>552</v>
      </c>
      <c r="P49" s="77">
        <v>418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628</v>
      </c>
      <c r="W49" s="77">
        <v>434</v>
      </c>
      <c r="X49" s="77">
        <v>774</v>
      </c>
      <c r="Y49" s="77">
        <v>612</v>
      </c>
      <c r="Z49" s="110">
        <v>480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20864.8</v>
      </c>
      <c r="D50" s="107">
        <f t="shared" si="14"/>
        <v>1.58667680608365</v>
      </c>
      <c r="E50" s="108">
        <v>21</v>
      </c>
      <c r="F50" s="79">
        <v>253</v>
      </c>
      <c r="G50" s="79">
        <v>735</v>
      </c>
      <c r="H50" s="79">
        <v>980</v>
      </c>
      <c r="I50" s="79">
        <v>1112</v>
      </c>
      <c r="J50" s="79">
        <v>1840</v>
      </c>
      <c r="K50" s="79">
        <v>540</v>
      </c>
      <c r="L50" s="79">
        <v>492</v>
      </c>
      <c r="M50" s="79">
        <v>391</v>
      </c>
      <c r="N50" s="79">
        <v>2436</v>
      </c>
      <c r="O50" s="79">
        <v>685.8</v>
      </c>
      <c r="P50" s="79">
        <v>350</v>
      </c>
      <c r="Q50" s="79">
        <v>973</v>
      </c>
      <c r="R50" s="79">
        <v>714</v>
      </c>
      <c r="S50" s="79">
        <v>296</v>
      </c>
      <c r="T50" s="79">
        <v>2124</v>
      </c>
      <c r="U50" s="79">
        <v>1884</v>
      </c>
      <c r="V50" s="79">
        <v>1126</v>
      </c>
      <c r="W50" s="79">
        <v>65</v>
      </c>
      <c r="X50" s="79">
        <v>1023</v>
      </c>
      <c r="Y50" s="79">
        <v>2665</v>
      </c>
      <c r="Z50" s="79">
        <v>180</v>
      </c>
      <c r="AA50" s="14"/>
      <c r="AD50" s="35"/>
      <c r="AE50" s="58">
        <f t="shared" si="2"/>
        <v>20864.8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5">SUM(F51:Z51)</f>
        <v>0</v>
      </c>
      <c r="D51" s="107" t="e">
        <f t="shared" si="14"/>
        <v>#DIV/0!</v>
      </c>
      <c r="E51" s="108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154</v>
      </c>
      <c r="B52" s="16">
        <v>23615</v>
      </c>
      <c r="C52" s="16">
        <f>SUM(F52:Z52)</f>
        <v>208939</v>
      </c>
      <c r="D52" s="107">
        <f t="shared" si="14"/>
        <v>8.8477239042981157</v>
      </c>
      <c r="E52" s="108">
        <v>6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155</v>
      </c>
      <c r="B53" s="16">
        <v>180488</v>
      </c>
      <c r="C53" s="16">
        <f>SUM(F53:Z53)</f>
        <v>170344</v>
      </c>
      <c r="D53" s="107">
        <f t="shared" si="14"/>
        <v>0.94379681751695399</v>
      </c>
      <c r="E53" s="108">
        <v>4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/>
      <c r="C54" s="131">
        <v>5693</v>
      </c>
      <c r="D54" s="132" t="e">
        <f t="shared" si="14"/>
        <v>#DIV/0!</v>
      </c>
      <c r="E54" s="133"/>
      <c r="F54" s="134">
        <v>188</v>
      </c>
      <c r="G54" s="134">
        <v>112</v>
      </c>
      <c r="H54" s="134">
        <v>767</v>
      </c>
      <c r="I54" s="134">
        <v>350</v>
      </c>
      <c r="J54" s="134">
        <v>53</v>
      </c>
      <c r="K54" s="134">
        <v>143</v>
      </c>
      <c r="L54" s="134">
        <v>546</v>
      </c>
      <c r="M54" s="134">
        <v>767</v>
      </c>
      <c r="N54" s="134">
        <v>244</v>
      </c>
      <c r="O54" s="134">
        <v>23</v>
      </c>
      <c r="P54" s="134">
        <v>219</v>
      </c>
      <c r="Q54" s="134">
        <v>315</v>
      </c>
      <c r="R54" s="134">
        <v>13</v>
      </c>
      <c r="S54" s="134">
        <v>452</v>
      </c>
      <c r="T54" s="134">
        <v>157</v>
      </c>
      <c r="U54" s="134">
        <v>61</v>
      </c>
      <c r="V54" s="134">
        <v>83</v>
      </c>
      <c r="W54" s="134">
        <v>41</v>
      </c>
      <c r="X54" s="134">
        <v>253</v>
      </c>
      <c r="Y54" s="134">
        <v>371</v>
      </c>
      <c r="Z54" s="134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16">
        <v>5161</v>
      </c>
      <c r="C55" s="16">
        <f t="shared" si="25"/>
        <v>4483</v>
      </c>
      <c r="D55" s="107">
        <f t="shared" si="14"/>
        <v>0.86863011044371241</v>
      </c>
      <c r="E55" s="108">
        <v>20</v>
      </c>
      <c r="F55" s="77">
        <v>66.5</v>
      </c>
      <c r="G55" s="77">
        <v>77</v>
      </c>
      <c r="H55" s="77">
        <v>650</v>
      </c>
      <c r="I55" s="77">
        <v>313</v>
      </c>
      <c r="J55" s="77"/>
      <c r="K55" s="77">
        <v>141</v>
      </c>
      <c r="L55" s="77">
        <v>430</v>
      </c>
      <c r="M55" s="77">
        <v>649</v>
      </c>
      <c r="N55" s="77">
        <v>244</v>
      </c>
      <c r="O55" s="77">
        <v>68</v>
      </c>
      <c r="P55" s="77">
        <v>207.5</v>
      </c>
      <c r="Q55" s="77">
        <v>293</v>
      </c>
      <c r="R55" s="77">
        <v>13</v>
      </c>
      <c r="S55" s="77">
        <v>470</v>
      </c>
      <c r="T55" s="77">
        <v>119.5</v>
      </c>
      <c r="U55" s="77">
        <v>23</v>
      </c>
      <c r="V55" s="77">
        <v>66</v>
      </c>
      <c r="W55" s="77">
        <v>30</v>
      </c>
      <c r="X55" s="77">
        <v>253</v>
      </c>
      <c r="Y55" s="77">
        <v>368</v>
      </c>
      <c r="Z55" s="77">
        <v>1.5</v>
      </c>
      <c r="AA55" s="13"/>
      <c r="AD55" s="35"/>
      <c r="AE55" s="58">
        <f t="shared" si="2"/>
        <v>4483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9" t="e">
        <f>B55/B54</f>
        <v>#DIV/0!</v>
      </c>
      <c r="C56" s="107">
        <f>C55/C54</f>
        <v>0.78745828210082558</v>
      </c>
      <c r="D56" s="107"/>
      <c r="E56" s="108"/>
      <c r="F56" s="78">
        <f t="shared" ref="F56:Y56" si="26">F55/F54</f>
        <v>0.35372340425531917</v>
      </c>
      <c r="G56" s="78">
        <f t="shared" si="26"/>
        <v>0.6875</v>
      </c>
      <c r="H56" s="78">
        <f t="shared" si="26"/>
        <v>0.84745762711864403</v>
      </c>
      <c r="I56" s="78">
        <f t="shared" si="26"/>
        <v>0.89428571428571424</v>
      </c>
      <c r="J56" s="78">
        <f t="shared" si="26"/>
        <v>0</v>
      </c>
      <c r="K56" s="78">
        <f t="shared" si="26"/>
        <v>0.98601398601398604</v>
      </c>
      <c r="L56" s="78">
        <f t="shared" si="26"/>
        <v>0.78754578754578752</v>
      </c>
      <c r="M56" s="78">
        <f t="shared" si="26"/>
        <v>0.84615384615384615</v>
      </c>
      <c r="N56" s="78">
        <f t="shared" si="26"/>
        <v>1</v>
      </c>
      <c r="O56" s="78">
        <f t="shared" si="26"/>
        <v>2.9565217391304346</v>
      </c>
      <c r="P56" s="78">
        <f t="shared" si="26"/>
        <v>0.94748858447488582</v>
      </c>
      <c r="Q56" s="78">
        <f t="shared" si="26"/>
        <v>0.93015873015873018</v>
      </c>
      <c r="R56" s="78">
        <f t="shared" si="26"/>
        <v>1</v>
      </c>
      <c r="S56" s="78">
        <f t="shared" si="26"/>
        <v>1.0398230088495575</v>
      </c>
      <c r="T56" s="78">
        <f t="shared" si="26"/>
        <v>0.76114649681528668</v>
      </c>
      <c r="U56" s="78">
        <f t="shared" si="26"/>
        <v>0.37704918032786883</v>
      </c>
      <c r="V56" s="78">
        <f t="shared" si="26"/>
        <v>0.79518072289156627</v>
      </c>
      <c r="W56" s="78">
        <f t="shared" si="26"/>
        <v>0.73170731707317072</v>
      </c>
      <c r="X56" s="78">
        <f t="shared" si="26"/>
        <v>1</v>
      </c>
      <c r="Y56" s="78">
        <f t="shared" si="26"/>
        <v>0.99191374663072773</v>
      </c>
      <c r="Z56" s="78"/>
      <c r="AA56" s="14"/>
      <c r="AD56" s="35"/>
      <c r="AE56" s="58">
        <f t="shared" si="2"/>
        <v>0.78745828210082558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/>
      <c r="C57" s="16">
        <f t="shared" si="25"/>
        <v>0</v>
      </c>
      <c r="D57" s="107" t="e">
        <f>C57/B57</f>
        <v>#DIV/0!</v>
      </c>
      <c r="E57" s="108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147</v>
      </c>
      <c r="B58" s="16"/>
      <c r="C58" s="16">
        <v>874</v>
      </c>
      <c r="D58" s="107" t="e">
        <f>C58/B58</f>
        <v>#DIV/0!</v>
      </c>
      <c r="E58" s="108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148</v>
      </c>
      <c r="B59" s="18">
        <v>842</v>
      </c>
      <c r="C59" s="18">
        <f t="shared" si="25"/>
        <v>876.7</v>
      </c>
      <c r="D59" s="107">
        <f>C59/B59</f>
        <v>1.0412114014251781</v>
      </c>
      <c r="E59" s="108">
        <v>17</v>
      </c>
      <c r="F59" s="79">
        <v>17</v>
      </c>
      <c r="G59" s="79">
        <v>52</v>
      </c>
      <c r="H59" s="93">
        <v>95</v>
      </c>
      <c r="I59" s="79"/>
      <c r="J59" s="79">
        <v>56</v>
      </c>
      <c r="K59" s="79">
        <v>35</v>
      </c>
      <c r="L59" s="79">
        <v>138</v>
      </c>
      <c r="M59" s="79">
        <v>69</v>
      </c>
      <c r="N59" s="79">
        <v>56</v>
      </c>
      <c r="O59" s="100">
        <v>5</v>
      </c>
      <c r="P59" s="79">
        <v>34.200000000000003</v>
      </c>
      <c r="Q59" s="79">
        <v>100</v>
      </c>
      <c r="R59" s="79"/>
      <c r="S59" s="79">
        <v>6</v>
      </c>
      <c r="T59" s="79">
        <v>10</v>
      </c>
      <c r="U59" s="79">
        <v>26</v>
      </c>
      <c r="V59" s="79"/>
      <c r="W59" s="79"/>
      <c r="X59" s="79">
        <v>65</v>
      </c>
      <c r="Y59" s="79">
        <v>110</v>
      </c>
      <c r="Z59" s="79">
        <v>2.5</v>
      </c>
      <c r="AA59" s="13"/>
      <c r="AD59" s="35"/>
      <c r="AE59" s="58">
        <f t="shared" si="2"/>
        <v>876.7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1" t="e">
        <f>B59/B58</f>
        <v>#DIV/0!</v>
      </c>
      <c r="C60" s="111">
        <f>C59/C58</f>
        <v>1.0030892448512587</v>
      </c>
      <c r="D60" s="107"/>
      <c r="E60" s="108"/>
      <c r="F60" s="48">
        <f>F59/F58</f>
        <v>0.68</v>
      </c>
      <c r="G60" s="48">
        <f t="shared" ref="G60:Z60" si="27">G59/G58</f>
        <v>0.76470588235294112</v>
      </c>
      <c r="H60" s="48">
        <f t="shared" si="27"/>
        <v>0.82608695652173914</v>
      </c>
      <c r="I60" s="48"/>
      <c r="J60" s="48">
        <f t="shared" si="27"/>
        <v>5.0909090909090908</v>
      </c>
      <c r="K60" s="48">
        <f t="shared" si="27"/>
        <v>3.5</v>
      </c>
      <c r="L60" s="48">
        <f t="shared" si="27"/>
        <v>1.0952380952380953</v>
      </c>
      <c r="M60" s="48">
        <f t="shared" si="27"/>
        <v>1.3018867924528301</v>
      </c>
      <c r="N60" s="48">
        <f t="shared" si="27"/>
        <v>1.1200000000000001</v>
      </c>
      <c r="O60" s="48">
        <f t="shared" si="27"/>
        <v>1.25</v>
      </c>
      <c r="P60" s="48">
        <f t="shared" si="27"/>
        <v>0.63333333333333341</v>
      </c>
      <c r="Q60" s="48">
        <f t="shared" si="27"/>
        <v>0.970873786407767</v>
      </c>
      <c r="R60" s="48"/>
      <c r="S60" s="48">
        <f t="shared" si="27"/>
        <v>6</v>
      </c>
      <c r="T60" s="48">
        <f t="shared" si="27"/>
        <v>0.32258064516129031</v>
      </c>
      <c r="U60" s="48">
        <f t="shared" si="27"/>
        <v>2.8888888888888888</v>
      </c>
      <c r="V60" s="48"/>
      <c r="W60" s="48"/>
      <c r="X60" s="48">
        <f t="shared" si="27"/>
        <v>0.68421052631578949</v>
      </c>
      <c r="Y60" s="48">
        <f t="shared" si="27"/>
        <v>1.1578947368421053</v>
      </c>
      <c r="Z60" s="48">
        <f t="shared" si="27"/>
        <v>2.5</v>
      </c>
      <c r="AA60" s="13"/>
      <c r="AD60" s="35"/>
      <c r="AE60" s="58">
        <f t="shared" si="2"/>
        <v>1.0030892448512587</v>
      </c>
      <c r="AF60" s="2" t="e">
        <f t="shared" si="0"/>
        <v>#DIV/0!</v>
      </c>
    </row>
    <row r="61" spans="1:32" s="2" customFormat="1" ht="30" hidden="1" customHeight="1" x14ac:dyDescent="0.25">
      <c r="A61" s="10" t="s">
        <v>181</v>
      </c>
      <c r="B61" s="18">
        <v>621</v>
      </c>
      <c r="C61" s="18">
        <f t="shared" si="25"/>
        <v>673</v>
      </c>
      <c r="D61" s="107">
        <f t="shared" ref="D61:D75" si="28">C61/B61</f>
        <v>1.0837359098228663</v>
      </c>
      <c r="E61" s="108">
        <v>5</v>
      </c>
      <c r="F61" s="79"/>
      <c r="G61" s="79"/>
      <c r="H61" s="79">
        <v>605</v>
      </c>
      <c r="I61" s="100"/>
      <c r="J61" s="79">
        <v>30</v>
      </c>
      <c r="K61" s="79">
        <v>10</v>
      </c>
      <c r="L61" s="79"/>
      <c r="M61" s="79"/>
      <c r="N61" s="100"/>
      <c r="O61" s="79"/>
      <c r="P61" s="79"/>
      <c r="Q61" s="79"/>
      <c r="R61" s="79"/>
      <c r="S61" s="79">
        <v>1</v>
      </c>
      <c r="T61" s="79"/>
      <c r="U61" s="79"/>
      <c r="V61" s="79">
        <v>11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9"/>
      <c r="C62" s="18">
        <f t="shared" si="25"/>
        <v>0</v>
      </c>
      <c r="D62" s="107" t="e">
        <f t="shared" si="28"/>
        <v>#DIV/0!</v>
      </c>
      <c r="E62" s="10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72" t="s">
        <v>182</v>
      </c>
      <c r="B63" s="18">
        <v>31782</v>
      </c>
      <c r="C63" s="18">
        <f>SUM(F63:Z63)</f>
        <v>42584.5</v>
      </c>
      <c r="D63" s="107">
        <f t="shared" si="28"/>
        <v>1.3398936504939902</v>
      </c>
      <c r="E63" s="108">
        <v>18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</f>
        <v>1330</v>
      </c>
      <c r="I63" s="75">
        <f>I65+I66+I67+I69+I72+I73+I74+90</f>
        <v>1999</v>
      </c>
      <c r="J63" s="75">
        <f>J65+J66+J67+J69+J72+J73+J74</f>
        <v>1120</v>
      </c>
      <c r="K63" s="75">
        <f>K65+K66+K67+K69+K72+K73+K74+159+110</f>
        <v>5489</v>
      </c>
      <c r="L63" s="75">
        <f>L65+L66+L67+L69+L72+L73+L74</f>
        <v>500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</f>
        <v>720</v>
      </c>
      <c r="P63" s="75">
        <f>P65+P66+P67+P69+P72+P73+P74</f>
        <v>1947</v>
      </c>
      <c r="Q63" s="75">
        <f>Q65+Q66+Q67+Q69+Q72+Q73+Q74</f>
        <v>523</v>
      </c>
      <c r="R63" s="75">
        <f>R65+R66+R67+R69+R72+R73+R74+70</f>
        <v>4036</v>
      </c>
      <c r="S63" s="75">
        <f>S65+S66+S67+S69+S72+S73+S74+54</f>
        <v>2177</v>
      </c>
      <c r="T63" s="75">
        <f>T65+T66+T67+T69+T72+T73+T74</f>
        <v>1318</v>
      </c>
      <c r="U63" s="75">
        <f>U65+U66+U67+U69+U72+U73+U74+104</f>
        <v>1044</v>
      </c>
      <c r="V63" s="75">
        <f>V65+V66+V67+V69+V72+V73+V74</f>
        <v>2926</v>
      </c>
      <c r="W63" s="75">
        <f>W65+W66+W67+W69+W72+W73+W74</f>
        <v>522</v>
      </c>
      <c r="X63" s="75">
        <f>X65+X66+X67+X69+X72+X73+X74</f>
        <v>1251</v>
      </c>
      <c r="Y63" s="75">
        <f>Y65+Y66+Y67+Y69+Y72+Y73+Y74</f>
        <v>2495</v>
      </c>
      <c r="Z63" s="75">
        <f>Z65+Z66+Z67+Z69+Z72+Z73+Z74</f>
        <v>757</v>
      </c>
      <c r="AA63" s="75">
        <f t="shared" ref="AA63" si="29">AA66+AA67+AA73+AA74+AA65</f>
        <v>0</v>
      </c>
      <c r="AD63" s="35"/>
      <c r="AE63" s="58">
        <f t="shared" si="2"/>
        <v>42584.5</v>
      </c>
      <c r="AF63" s="2" t="e">
        <f t="shared" si="0"/>
        <v>#DIV/0!</v>
      </c>
    </row>
    <row r="64" spans="1:32" s="2" customFormat="1" ht="30" customHeight="1" x14ac:dyDescent="0.25">
      <c r="A64" s="72" t="s">
        <v>183</v>
      </c>
      <c r="B64" s="18">
        <v>35499</v>
      </c>
      <c r="C64" s="18">
        <f>SUM(F64:Z64)</f>
        <v>53358.400000000001</v>
      </c>
      <c r="D64" s="107">
        <f t="shared" si="28"/>
        <v>1.5030958618552637</v>
      </c>
      <c r="E64" s="108">
        <v>21</v>
      </c>
      <c r="F64" s="77">
        <v>5926</v>
      </c>
      <c r="G64" s="77">
        <f>G68+G70+G71+G75+49</f>
        <v>762</v>
      </c>
      <c r="H64" s="77">
        <f t="shared" ref="H64:Z64" si="30">H68+H70+H71+H75</f>
        <v>6261</v>
      </c>
      <c r="I64" s="77">
        <f t="shared" si="30"/>
        <v>2567</v>
      </c>
      <c r="J64" s="77">
        <f t="shared" si="30"/>
        <v>1362.6</v>
      </c>
      <c r="K64" s="77">
        <v>2177</v>
      </c>
      <c r="L64" s="77">
        <f t="shared" si="30"/>
        <v>3777</v>
      </c>
      <c r="M64" s="77">
        <f t="shared" si="30"/>
        <v>2980</v>
      </c>
      <c r="N64" s="77">
        <f t="shared" si="30"/>
        <v>1976</v>
      </c>
      <c r="O64" s="77">
        <f t="shared" si="30"/>
        <v>1479</v>
      </c>
      <c r="P64" s="77">
        <f t="shared" si="30"/>
        <v>1652</v>
      </c>
      <c r="Q64" s="77">
        <f t="shared" si="30"/>
        <v>2318</v>
      </c>
      <c r="R64" s="77">
        <f t="shared" si="30"/>
        <v>2154</v>
      </c>
      <c r="S64" s="77">
        <f t="shared" si="30"/>
        <v>2168.3000000000002</v>
      </c>
      <c r="T64" s="77">
        <f t="shared" si="30"/>
        <v>1673</v>
      </c>
      <c r="U64" s="77">
        <f t="shared" si="30"/>
        <v>2943</v>
      </c>
      <c r="V64" s="77">
        <f t="shared" si="30"/>
        <v>915</v>
      </c>
      <c r="W64" s="77">
        <f t="shared" si="30"/>
        <v>932</v>
      </c>
      <c r="X64" s="77">
        <f t="shared" si="30"/>
        <v>1338</v>
      </c>
      <c r="Y64" s="75">
        <f t="shared" si="30"/>
        <v>5211.5</v>
      </c>
      <c r="Z64" s="77">
        <f t="shared" si="30"/>
        <v>2786</v>
      </c>
      <c r="AA64" s="14"/>
      <c r="AD64" s="35"/>
      <c r="AE64" s="58">
        <f t="shared" si="2"/>
        <v>53358.400000000001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5"/>
        <v>890</v>
      </c>
      <c r="D65" s="107">
        <f t="shared" si="28"/>
        <v>0.94680851063829785</v>
      </c>
      <c r="E65" s="108">
        <v>2</v>
      </c>
      <c r="F65" s="77"/>
      <c r="G65" s="77"/>
      <c r="H65" s="77">
        <v>590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890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1">SUM(F66:Z66)</f>
        <v>27865</v>
      </c>
      <c r="D66" s="107">
        <f t="shared" si="28"/>
        <v>1.9011393873234632</v>
      </c>
      <c r="E66" s="108">
        <v>15</v>
      </c>
      <c r="F66" s="127">
        <v>7584</v>
      </c>
      <c r="G66" s="80">
        <v>832</v>
      </c>
      <c r="H66" s="80">
        <v>250</v>
      </c>
      <c r="I66" s="80">
        <v>640</v>
      </c>
      <c r="J66" s="80">
        <v>285</v>
      </c>
      <c r="K66" s="80">
        <v>4292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1963</v>
      </c>
      <c r="T66" s="80">
        <v>1149</v>
      </c>
      <c r="U66" s="80">
        <v>434</v>
      </c>
      <c r="V66" s="80">
        <v>50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27865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1"/>
        <v>5124</v>
      </c>
      <c r="D67" s="107">
        <f t="shared" si="28"/>
        <v>0.65818882466281314</v>
      </c>
      <c r="E67" s="108">
        <v>13</v>
      </c>
      <c r="F67" s="80">
        <v>40</v>
      </c>
      <c r="G67" s="80">
        <v>217</v>
      </c>
      <c r="H67" s="80">
        <v>150</v>
      </c>
      <c r="I67" s="80">
        <v>739</v>
      </c>
      <c r="J67" s="80">
        <v>546</v>
      </c>
      <c r="K67" s="80">
        <v>868</v>
      </c>
      <c r="L67" s="80">
        <v>185</v>
      </c>
      <c r="M67" s="80">
        <v>210</v>
      </c>
      <c r="N67" s="80">
        <v>761</v>
      </c>
      <c r="O67" s="80">
        <v>308</v>
      </c>
      <c r="P67" s="80">
        <v>78</v>
      </c>
      <c r="Q67" s="80">
        <v>40</v>
      </c>
      <c r="R67" s="80">
        <v>305</v>
      </c>
      <c r="S67" s="80">
        <v>20</v>
      </c>
      <c r="T67" s="80"/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5124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1"/>
        <v>16679.5</v>
      </c>
      <c r="D68" s="107">
        <f t="shared" si="28"/>
        <v>1.2223891535360938</v>
      </c>
      <c r="E68" s="108">
        <v>9</v>
      </c>
      <c r="F68" s="80"/>
      <c r="G68" s="80">
        <v>402</v>
      </c>
      <c r="H68" s="80">
        <v>950</v>
      </c>
      <c r="I68" s="80">
        <v>1096</v>
      </c>
      <c r="J68" s="80">
        <v>541</v>
      </c>
      <c r="K68" s="80">
        <v>420</v>
      </c>
      <c r="L68" s="80">
        <v>300</v>
      </c>
      <c r="M68" s="80">
        <v>1299</v>
      </c>
      <c r="N68" s="80">
        <v>1077</v>
      </c>
      <c r="O68" s="80">
        <v>715</v>
      </c>
      <c r="P68" s="80">
        <v>693</v>
      </c>
      <c r="Q68" s="80">
        <v>1331</v>
      </c>
      <c r="R68" s="80">
        <v>299</v>
      </c>
      <c r="S68" s="80">
        <v>181</v>
      </c>
      <c r="T68" s="80">
        <v>655</v>
      </c>
      <c r="U68" s="128">
        <v>2314</v>
      </c>
      <c r="V68" s="80">
        <v>480</v>
      </c>
      <c r="W68" s="80">
        <v>811</v>
      </c>
      <c r="X68" s="80">
        <v>649</v>
      </c>
      <c r="Y68" s="80">
        <v>1324.5</v>
      </c>
      <c r="Z68" s="80">
        <v>1142</v>
      </c>
      <c r="AA68" s="14"/>
      <c r="AD68" s="35"/>
      <c r="AE68" s="58">
        <f t="shared" si="2"/>
        <v>16679.5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1"/>
        <v>4219</v>
      </c>
      <c r="D69" s="107">
        <f t="shared" si="28"/>
        <v>0.75138023152270705</v>
      </c>
      <c r="E69" s="108">
        <v>3</v>
      </c>
      <c r="F69" s="80"/>
      <c r="G69" s="80"/>
      <c r="H69" s="80">
        <v>340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2526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1"/>
        <v>20118</v>
      </c>
      <c r="D70" s="107">
        <f t="shared" si="28"/>
        <v>1.322943381337542</v>
      </c>
      <c r="E70" s="108">
        <v>18</v>
      </c>
      <c r="F70" s="80"/>
      <c r="G70" s="80">
        <v>149</v>
      </c>
      <c r="H70" s="80">
        <v>4061</v>
      </c>
      <c r="I70" s="80">
        <v>984</v>
      </c>
      <c r="J70" s="80">
        <v>388</v>
      </c>
      <c r="K70" s="80">
        <v>1352</v>
      </c>
      <c r="L70" s="80">
        <v>461</v>
      </c>
      <c r="M70" s="80">
        <v>1435</v>
      </c>
      <c r="N70" s="80">
        <v>167</v>
      </c>
      <c r="O70" s="80">
        <v>661</v>
      </c>
      <c r="P70" s="80">
        <v>610</v>
      </c>
      <c r="Q70" s="80">
        <v>433</v>
      </c>
      <c r="R70" s="80">
        <v>1592</v>
      </c>
      <c r="S70" s="80">
        <v>1603</v>
      </c>
      <c r="T70" s="80">
        <v>643</v>
      </c>
      <c r="U70" s="80">
        <v>352</v>
      </c>
      <c r="V70" s="80">
        <v>281</v>
      </c>
      <c r="W70" s="80">
        <v>121</v>
      </c>
      <c r="X70" s="80">
        <v>156</v>
      </c>
      <c r="Y70" s="80">
        <v>3490</v>
      </c>
      <c r="Z70" s="80">
        <v>1179</v>
      </c>
      <c r="AA70" s="14"/>
      <c r="AD70" s="35"/>
      <c r="AE70" s="58">
        <f t="shared" si="2"/>
        <v>20118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1"/>
        <v>10630.6</v>
      </c>
      <c r="D71" s="107">
        <f t="shared" si="28"/>
        <v>1.5993079584775087</v>
      </c>
      <c r="E71" s="108">
        <v>16</v>
      </c>
      <c r="F71" s="80">
        <v>46.7</v>
      </c>
      <c r="G71" s="80">
        <v>162</v>
      </c>
      <c r="H71" s="80">
        <v>1250</v>
      </c>
      <c r="I71" s="80">
        <v>487</v>
      </c>
      <c r="J71" s="80">
        <v>433.6</v>
      </c>
      <c r="K71" s="80">
        <v>405</v>
      </c>
      <c r="L71" s="80">
        <v>3016</v>
      </c>
      <c r="M71" s="80">
        <v>246</v>
      </c>
      <c r="N71" s="80">
        <v>732</v>
      </c>
      <c r="O71" s="80">
        <v>103</v>
      </c>
      <c r="P71" s="80">
        <v>349</v>
      </c>
      <c r="Q71" s="81">
        <v>554</v>
      </c>
      <c r="R71" s="80">
        <v>263</v>
      </c>
      <c r="S71" s="80">
        <v>384.3</v>
      </c>
      <c r="T71" s="80">
        <v>375</v>
      </c>
      <c r="U71" s="80">
        <v>277</v>
      </c>
      <c r="V71" s="80">
        <v>154</v>
      </c>
      <c r="W71" s="80"/>
      <c r="X71" s="80">
        <v>533</v>
      </c>
      <c r="Y71" s="80">
        <v>395</v>
      </c>
      <c r="Z71" s="80">
        <v>465</v>
      </c>
      <c r="AA71" s="14"/>
      <c r="AD71" s="35"/>
      <c r="AE71" s="58">
        <f t="shared" ref="AE71:AE74" si="32">C71-AD71</f>
        <v>10630.6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1"/>
        <v>1366</v>
      </c>
      <c r="D72" s="107">
        <f t="shared" si="28"/>
        <v>1.1096669374492283</v>
      </c>
      <c r="E72" s="108"/>
      <c r="F72" s="80">
        <v>647</v>
      </c>
      <c r="G72" s="80">
        <v>20</v>
      </c>
      <c r="H72" s="80"/>
      <c r="I72" s="80"/>
      <c r="J72" s="80"/>
      <c r="K72" s="80"/>
      <c r="L72" s="80">
        <v>25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145</v>
      </c>
      <c r="U72" s="80">
        <v>9</v>
      </c>
      <c r="V72" s="80">
        <v>350</v>
      </c>
      <c r="W72" s="80"/>
      <c r="X72" s="80"/>
      <c r="Y72" s="80"/>
      <c r="Z72" s="80"/>
      <c r="AA72" s="14"/>
      <c r="AD72" s="35"/>
      <c r="AE72" s="58">
        <f t="shared" si="32"/>
        <v>1366</v>
      </c>
      <c r="AF72" s="2" t="e">
        <f t="shared" si="33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1"/>
        <v>1689</v>
      </c>
      <c r="D73" s="107">
        <f t="shared" si="28"/>
        <v>1.8956228956228955</v>
      </c>
      <c r="E73" s="108">
        <v>5</v>
      </c>
      <c r="F73" s="80">
        <v>300</v>
      </c>
      <c r="G73" s="80"/>
      <c r="H73" s="16"/>
      <c r="I73" s="49">
        <v>157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>
        <v>0</v>
      </c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2"/>
        <v>1689</v>
      </c>
      <c r="AF73" s="2" t="e">
        <f t="shared" si="33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1"/>
        <v>600</v>
      </c>
      <c r="D74" s="107">
        <f t="shared" si="28"/>
        <v>1.0118043844856661</v>
      </c>
      <c r="E74" s="108">
        <v>2</v>
      </c>
      <c r="F74" s="80"/>
      <c r="G74" s="80"/>
      <c r="H74" s="80"/>
      <c r="I74" s="80">
        <v>373</v>
      </c>
      <c r="J74" s="80"/>
      <c r="K74" s="80"/>
      <c r="L74" s="80"/>
      <c r="M74" s="80"/>
      <c r="N74" s="80"/>
      <c r="O74" s="80"/>
      <c r="P74" s="80"/>
      <c r="Q74" s="82">
        <v>120</v>
      </c>
      <c r="R74" s="82"/>
      <c r="S74" s="80"/>
      <c r="T74" s="80"/>
      <c r="U74" s="80">
        <v>47</v>
      </c>
      <c r="V74" s="80"/>
      <c r="W74" s="80"/>
      <c r="X74" s="80"/>
      <c r="Y74" s="80">
        <v>60</v>
      </c>
      <c r="Z74" s="80"/>
      <c r="AA74" s="14"/>
      <c r="AD74" s="35"/>
      <c r="AE74" s="58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1"/>
        <v>2</v>
      </c>
      <c r="D75" s="107">
        <f t="shared" si="28"/>
        <v>2</v>
      </c>
      <c r="E75" s="108">
        <v>1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>
        <v>2</v>
      </c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1"/>
        <v>138.9</v>
      </c>
      <c r="D76" s="107">
        <f t="shared" ref="D76:D83" si="34">C76/B76</f>
        <v>1.1292682926829269</v>
      </c>
      <c r="E76" s="108">
        <v>5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1"/>
        <v>54</v>
      </c>
      <c r="D77" s="107" t="e">
        <f t="shared" si="34"/>
        <v>#DIV/0!</v>
      </c>
      <c r="E77" s="108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107">
        <f t="shared" si="34"/>
        <v>1.0375939849624061</v>
      </c>
      <c r="E78" s="108">
        <v>4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9"/>
      <c r="C79" s="16">
        <f>SUM(F79:Z79)</f>
        <v>0</v>
      </c>
      <c r="D79" s="107" t="e">
        <f t="shared" si="34"/>
        <v>#DIV/0!</v>
      </c>
      <c r="E79" s="108">
        <v>4</v>
      </c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9"/>
      <c r="C80" s="16">
        <f>SUM(F80:Z80)</f>
        <v>0</v>
      </c>
      <c r="D80" s="107" t="e">
        <f t="shared" si="34"/>
        <v>#DIV/0!</v>
      </c>
      <c r="E80" s="108">
        <v>4</v>
      </c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9"/>
      <c r="C81" s="49"/>
      <c r="D81" s="107" t="e">
        <f t="shared" si="34"/>
        <v>#DIV/0!</v>
      </c>
      <c r="E81" s="108">
        <v>4</v>
      </c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12"/>
      <c r="C82" s="112">
        <f>SUM(F82:Z82)</f>
        <v>0</v>
      </c>
      <c r="D82" s="107" t="e">
        <f t="shared" si="34"/>
        <v>#DIV/0!</v>
      </c>
      <c r="E82" s="108">
        <v>4</v>
      </c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9"/>
      <c r="C83" s="49"/>
      <c r="D83" s="107" t="e">
        <f t="shared" si="34"/>
        <v>#DIV/0!</v>
      </c>
      <c r="E83" s="108">
        <v>4</v>
      </c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9"/>
      <c r="C84" s="113"/>
      <c r="D84" s="107"/>
      <c r="E84" s="108">
        <v>4</v>
      </c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9"/>
      <c r="C85" s="16">
        <f t="shared" ref="C85:C147" si="35">SUM(F85:Z85)</f>
        <v>0</v>
      </c>
      <c r="D85" s="107" t="e">
        <f>C85/B85</f>
        <v>#DIV/0!</v>
      </c>
      <c r="E85" s="137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47"/>
      <c r="C86" s="16">
        <f t="shared" si="35"/>
        <v>0</v>
      </c>
      <c r="D86" s="107"/>
      <c r="E86" s="137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5"/>
        <v>0</v>
      </c>
      <c r="D87" s="107" t="e">
        <f>C87/B87</f>
        <v>#DIV/0!</v>
      </c>
      <c r="E87" s="138"/>
      <c r="F87" s="79"/>
      <c r="G87" s="77"/>
      <c r="H87" s="77"/>
      <c r="I87" s="77"/>
      <c r="J87" s="77"/>
      <c r="K87" s="77"/>
      <c r="L87" s="77"/>
      <c r="M87" s="77"/>
      <c r="N87" s="77"/>
      <c r="O87" s="106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48"/>
      <c r="C88" s="16">
        <f t="shared" si="35"/>
        <v>0</v>
      </c>
      <c r="D88" s="107" t="e">
        <f>C88/B88</f>
        <v>#DIV/0!</v>
      </c>
      <c r="E88" s="139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</row>
    <row r="89" spans="1:31" ht="30" hidden="1" customHeight="1" x14ac:dyDescent="0.25">
      <c r="A89" s="10" t="s">
        <v>81</v>
      </c>
      <c r="B89" s="147"/>
      <c r="C89" s="16">
        <f t="shared" si="35"/>
        <v>0</v>
      </c>
      <c r="D89" s="107"/>
      <c r="E89" s="139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</row>
    <row r="90" spans="1:31" ht="30" hidden="1" customHeight="1" x14ac:dyDescent="0.25">
      <c r="A90" s="10" t="s">
        <v>82</v>
      </c>
      <c r="B90" s="90"/>
      <c r="C90" s="16">
        <f t="shared" si="35"/>
        <v>0</v>
      </c>
      <c r="D90" s="107" t="e">
        <f>C90/B90</f>
        <v>#DIV/0!</v>
      </c>
      <c r="E90" s="139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</row>
    <row r="91" spans="1:31" ht="30" hidden="1" customHeight="1" x14ac:dyDescent="0.25">
      <c r="A91" s="21" t="s">
        <v>162</v>
      </c>
      <c r="B91" s="89"/>
      <c r="C91" s="16">
        <f t="shared" si="35"/>
        <v>0</v>
      </c>
      <c r="D91" s="114"/>
      <c r="E91" s="140"/>
      <c r="F91" s="127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5"/>
        <v>20064</v>
      </c>
      <c r="D92" s="107"/>
      <c r="E92" s="137"/>
      <c r="F92" s="88">
        <v>20064</v>
      </c>
      <c r="G92" s="88"/>
      <c r="H92" s="88"/>
      <c r="I92" s="88"/>
      <c r="J92" s="88"/>
      <c r="K92" s="88"/>
      <c r="L92" s="95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5"/>
        <v>18421</v>
      </c>
      <c r="D93" s="107"/>
      <c r="E93" s="137"/>
      <c r="F93" s="88">
        <v>18421</v>
      </c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D93" s="59"/>
      <c r="AE93" s="59"/>
    </row>
    <row r="94" spans="1:31" s="9" customFormat="1" ht="30" hidden="1" customHeight="1" outlineLevel="1" x14ac:dyDescent="0.2">
      <c r="A94" s="22" t="s">
        <v>144</v>
      </c>
      <c r="B94" s="49"/>
      <c r="C94" s="16">
        <f t="shared" si="35"/>
        <v>300</v>
      </c>
      <c r="D94" s="107"/>
      <c r="E94" s="137"/>
      <c r="F94" s="88">
        <v>300</v>
      </c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D94" s="59"/>
      <c r="AE94" s="59"/>
    </row>
    <row r="95" spans="1:31" s="9" customFormat="1" ht="30" hidden="1" customHeight="1" outlineLevel="1" x14ac:dyDescent="0.2">
      <c r="A95" s="22" t="s">
        <v>145</v>
      </c>
      <c r="B95" s="49"/>
      <c r="C95" s="16">
        <f t="shared" si="35"/>
        <v>392</v>
      </c>
      <c r="D95" s="107"/>
      <c r="E95" s="137"/>
      <c r="F95" s="88">
        <v>392</v>
      </c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D95" s="59"/>
      <c r="AE95" s="59"/>
    </row>
    <row r="96" spans="1:31" s="23" customFormat="1" ht="34.9" hidden="1" customHeight="1" outlineLevel="1" x14ac:dyDescent="0.2">
      <c r="A96" s="10" t="s">
        <v>84</v>
      </c>
      <c r="B96" s="49">
        <v>784</v>
      </c>
      <c r="C96" s="16">
        <f t="shared" si="35"/>
        <v>0</v>
      </c>
      <c r="D96" s="107"/>
      <c r="E96" s="137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D96" s="62"/>
      <c r="AE96" s="62"/>
    </row>
    <row r="97" spans="1:31" s="23" customFormat="1" ht="33" hidden="1" customHeight="1" outlineLevel="1" x14ac:dyDescent="0.2">
      <c r="A97" s="10" t="s">
        <v>85</v>
      </c>
      <c r="B97" s="49">
        <v>1748</v>
      </c>
      <c r="C97" s="16">
        <f t="shared" si="35"/>
        <v>0</v>
      </c>
      <c r="D97" s="107"/>
      <c r="E97" s="137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D97" s="62"/>
      <c r="AE97" s="62"/>
    </row>
    <row r="98" spans="1:31" s="9" customFormat="1" ht="34.15" hidden="1" customHeight="1" outlineLevel="1" x14ac:dyDescent="0.2">
      <c r="A98" s="8" t="s">
        <v>86</v>
      </c>
      <c r="B98" s="18">
        <v>301407</v>
      </c>
      <c r="C98" s="16">
        <f t="shared" si="35"/>
        <v>20064</v>
      </c>
      <c r="D98" s="107">
        <f>C98/B98</f>
        <v>6.6567797031920298E-2</v>
      </c>
      <c r="E98" s="137"/>
      <c r="F98" s="88">
        <v>20064</v>
      </c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D98" s="59"/>
      <c r="AE98" s="59"/>
    </row>
    <row r="99" spans="1:31" s="9" customFormat="1" ht="30" customHeight="1" collapsed="1" x14ac:dyDescent="0.2">
      <c r="A99" s="19" t="s">
        <v>87</v>
      </c>
      <c r="B99" s="16">
        <v>4181</v>
      </c>
      <c r="C99" s="16">
        <f t="shared" si="35"/>
        <v>14907.4</v>
      </c>
      <c r="D99" s="107">
        <f>C99/B99</f>
        <v>3.5655106433867494</v>
      </c>
      <c r="E99" s="141">
        <v>21</v>
      </c>
      <c r="F99" s="49">
        <v>1300</v>
      </c>
      <c r="G99" s="49">
        <v>55</v>
      </c>
      <c r="H99" s="49">
        <v>2520</v>
      </c>
      <c r="I99" s="49">
        <v>685</v>
      </c>
      <c r="J99" s="49">
        <v>98</v>
      </c>
      <c r="K99" s="49">
        <v>550</v>
      </c>
      <c r="L99" s="49">
        <v>33</v>
      </c>
      <c r="M99" s="49">
        <v>745</v>
      </c>
      <c r="N99" s="49">
        <v>1734</v>
      </c>
      <c r="O99" s="91">
        <v>29.4</v>
      </c>
      <c r="P99" s="49">
        <v>22</v>
      </c>
      <c r="Q99" s="49">
        <v>30</v>
      </c>
      <c r="R99" s="49">
        <v>1066</v>
      </c>
      <c r="S99" s="49">
        <v>206</v>
      </c>
      <c r="T99" s="49">
        <v>1944</v>
      </c>
      <c r="U99" s="49">
        <v>530</v>
      </c>
      <c r="V99" s="49">
        <v>382</v>
      </c>
      <c r="W99" s="49">
        <v>85</v>
      </c>
      <c r="X99" s="49">
        <v>239</v>
      </c>
      <c r="Y99" s="49">
        <v>2647</v>
      </c>
      <c r="Z99" s="49">
        <v>7</v>
      </c>
      <c r="AA99" s="36"/>
      <c r="AD99" s="59"/>
      <c r="AE99" s="59"/>
    </row>
    <row r="100" spans="1:31" s="9" customFormat="1" ht="30" hidden="1" customHeight="1" x14ac:dyDescent="0.2">
      <c r="A100" s="8" t="s">
        <v>198</v>
      </c>
      <c r="B100" s="16"/>
      <c r="C100" s="16">
        <f t="shared" si="35"/>
        <v>41885</v>
      </c>
      <c r="D100" s="107"/>
      <c r="E100" s="141"/>
      <c r="F100" s="49">
        <v>20064</v>
      </c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>
        <v>21821</v>
      </c>
      <c r="Z100" s="49"/>
      <c r="AD100" s="59"/>
      <c r="AE100" s="59"/>
    </row>
    <row r="101" spans="1:31" s="9" customFormat="1" ht="30" hidden="1" customHeight="1" x14ac:dyDescent="0.2">
      <c r="A101" s="10" t="s">
        <v>168</v>
      </c>
      <c r="B101" s="90">
        <f>B99/B98</f>
        <v>1.3871608821294795E-2</v>
      </c>
      <c r="C101" s="16" t="e">
        <f t="shared" si="35"/>
        <v>#DIV/0!</v>
      </c>
      <c r="D101" s="107" t="e">
        <f>C101/B101</f>
        <v>#DIV/0!</v>
      </c>
      <c r="E101" s="141"/>
      <c r="F101" s="90">
        <f>F99/F100</f>
        <v>6.4792663476873999E-2</v>
      </c>
      <c r="G101" s="90" t="e">
        <f t="shared" ref="G101:Z101" si="36">G99/G100</f>
        <v>#DIV/0!</v>
      </c>
      <c r="H101" s="90" t="e">
        <f t="shared" si="36"/>
        <v>#DIV/0!</v>
      </c>
      <c r="I101" s="90" t="e">
        <f t="shared" si="36"/>
        <v>#DIV/0!</v>
      </c>
      <c r="J101" s="90" t="e">
        <f t="shared" si="36"/>
        <v>#DIV/0!</v>
      </c>
      <c r="K101" s="90" t="e">
        <f t="shared" si="36"/>
        <v>#DIV/0!</v>
      </c>
      <c r="L101" s="90" t="e">
        <f t="shared" si="36"/>
        <v>#DIV/0!</v>
      </c>
      <c r="M101" s="90" t="e">
        <f t="shared" si="36"/>
        <v>#DIV/0!</v>
      </c>
      <c r="N101" s="90" t="e">
        <f>N99/N100</f>
        <v>#DIV/0!</v>
      </c>
      <c r="O101" s="90" t="e">
        <f t="shared" si="36"/>
        <v>#DIV/0!</v>
      </c>
      <c r="P101" s="90" t="e">
        <f t="shared" si="36"/>
        <v>#DIV/0!</v>
      </c>
      <c r="Q101" s="90" t="e">
        <f t="shared" si="36"/>
        <v>#DIV/0!</v>
      </c>
      <c r="R101" s="90" t="e">
        <f t="shared" si="36"/>
        <v>#DIV/0!</v>
      </c>
      <c r="S101" s="90" t="e">
        <f t="shared" si="36"/>
        <v>#DIV/0!</v>
      </c>
      <c r="T101" s="90" t="e">
        <f t="shared" si="36"/>
        <v>#DIV/0!</v>
      </c>
      <c r="U101" s="90" t="e">
        <f t="shared" si="36"/>
        <v>#DIV/0!</v>
      </c>
      <c r="V101" s="90" t="e">
        <f t="shared" si="36"/>
        <v>#DIV/0!</v>
      </c>
      <c r="W101" s="90" t="e">
        <f t="shared" si="36"/>
        <v>#DIV/0!</v>
      </c>
      <c r="X101" s="90" t="e">
        <f t="shared" si="36"/>
        <v>#DIV/0!</v>
      </c>
      <c r="Y101" s="90">
        <f>Y99/Y100</f>
        <v>0.12130516474955318</v>
      </c>
      <c r="Z101" s="90" t="e">
        <f t="shared" si="36"/>
        <v>#DIV/0!</v>
      </c>
      <c r="AD101" s="59"/>
      <c r="AE101" s="59"/>
    </row>
    <row r="102" spans="1:31" s="9" customFormat="1" ht="31.9" hidden="1" customHeight="1" x14ac:dyDescent="0.2">
      <c r="A102" s="10" t="s">
        <v>92</v>
      </c>
      <c r="B102" s="79"/>
      <c r="C102" s="16">
        <f t="shared" si="35"/>
        <v>40763.599999999999</v>
      </c>
      <c r="D102" s="107" t="e">
        <f>C102/B102</f>
        <v>#DIV/0!</v>
      </c>
      <c r="E102" s="141"/>
      <c r="F102" s="49">
        <f>F100-F99</f>
        <v>18764</v>
      </c>
      <c r="G102" s="49">
        <f t="shared" ref="G102:M102" si="37">G100-G99</f>
        <v>-55</v>
      </c>
      <c r="H102" s="49">
        <f t="shared" si="37"/>
        <v>-2520</v>
      </c>
      <c r="I102" s="49">
        <f>I100-I99</f>
        <v>-685</v>
      </c>
      <c r="J102" s="49">
        <f>J100-J99</f>
        <v>-98</v>
      </c>
      <c r="K102" s="49">
        <f t="shared" si="37"/>
        <v>-550</v>
      </c>
      <c r="L102" s="49">
        <f t="shared" si="37"/>
        <v>-33</v>
      </c>
      <c r="M102" s="49">
        <f t="shared" si="37"/>
        <v>-745</v>
      </c>
      <c r="N102" s="49">
        <f>N100-N99</f>
        <v>-1734</v>
      </c>
      <c r="O102" s="49">
        <f>O100-O99</f>
        <v>-29.4</v>
      </c>
      <c r="P102" s="49">
        <f t="shared" ref="P102:Z102" si="38">P100-P99</f>
        <v>-22</v>
      </c>
      <c r="Q102" s="49">
        <f t="shared" si="38"/>
        <v>-30</v>
      </c>
      <c r="R102" s="49">
        <f>R100-R99</f>
        <v>-1066</v>
      </c>
      <c r="S102" s="49">
        <f t="shared" si="38"/>
        <v>-206</v>
      </c>
      <c r="T102" s="49">
        <f t="shared" si="38"/>
        <v>-1944</v>
      </c>
      <c r="U102" s="49">
        <f t="shared" si="38"/>
        <v>-530</v>
      </c>
      <c r="V102" s="49">
        <f t="shared" si="38"/>
        <v>-382</v>
      </c>
      <c r="W102" s="49">
        <f t="shared" si="38"/>
        <v>-85</v>
      </c>
      <c r="X102" s="49">
        <v>13547</v>
      </c>
      <c r="Y102" s="49">
        <f t="shared" si="38"/>
        <v>19174</v>
      </c>
      <c r="Z102" s="49">
        <f t="shared" si="38"/>
        <v>-7</v>
      </c>
      <c r="AA102" s="36"/>
      <c r="AD102" s="59"/>
      <c r="AE102" s="59"/>
    </row>
    <row r="103" spans="1:31" s="9" customFormat="1" ht="30" customHeight="1" x14ac:dyDescent="0.2">
      <c r="A103" s="8" t="s">
        <v>88</v>
      </c>
      <c r="B103" s="49">
        <v>2283</v>
      </c>
      <c r="C103" s="16">
        <f t="shared" si="35"/>
        <v>10924</v>
      </c>
      <c r="D103" s="107">
        <f>C103/B103</f>
        <v>4.7849321068769166</v>
      </c>
      <c r="E103" s="141">
        <v>18</v>
      </c>
      <c r="F103" s="88">
        <v>1000</v>
      </c>
      <c r="G103" s="88">
        <v>55</v>
      </c>
      <c r="H103" s="88">
        <v>1870</v>
      </c>
      <c r="I103" s="88">
        <v>685</v>
      </c>
      <c r="J103" s="88">
        <v>80</v>
      </c>
      <c r="K103" s="88">
        <v>530</v>
      </c>
      <c r="L103" s="88"/>
      <c r="M103" s="88">
        <v>745</v>
      </c>
      <c r="N103" s="88">
        <v>1210</v>
      </c>
      <c r="O103" s="88"/>
      <c r="P103" s="88"/>
      <c r="Q103" s="88">
        <v>30</v>
      </c>
      <c r="R103" s="88">
        <v>794</v>
      </c>
      <c r="S103" s="88">
        <v>206</v>
      </c>
      <c r="T103" s="88">
        <v>1494</v>
      </c>
      <c r="U103" s="88">
        <v>508</v>
      </c>
      <c r="V103" s="88">
        <v>342</v>
      </c>
      <c r="W103" s="88">
        <v>70</v>
      </c>
      <c r="X103" s="88">
        <v>239</v>
      </c>
      <c r="Y103" s="88">
        <v>1059</v>
      </c>
      <c r="Z103" s="88">
        <v>7</v>
      </c>
      <c r="AD103" s="59"/>
      <c r="AE103" s="59"/>
    </row>
    <row r="104" spans="1:31" s="9" customFormat="1" ht="30" customHeight="1" x14ac:dyDescent="0.2">
      <c r="A104" s="8" t="s">
        <v>89</v>
      </c>
      <c r="B104" s="49">
        <v>522</v>
      </c>
      <c r="C104" s="16">
        <f t="shared" si="35"/>
        <v>740.3</v>
      </c>
      <c r="D104" s="107">
        <f>C104/B104</f>
        <v>1.418199233716475</v>
      </c>
      <c r="E104" s="141">
        <v>8</v>
      </c>
      <c r="F104" s="88">
        <v>300</v>
      </c>
      <c r="G104" s="88"/>
      <c r="H104" s="88"/>
      <c r="I104" s="88"/>
      <c r="J104" s="88"/>
      <c r="K104" s="88">
        <v>20</v>
      </c>
      <c r="L104" s="88">
        <v>23</v>
      </c>
      <c r="M104" s="88"/>
      <c r="N104" s="88"/>
      <c r="O104" s="92">
        <v>10.3</v>
      </c>
      <c r="P104" s="88">
        <v>22</v>
      </c>
      <c r="Q104" s="88"/>
      <c r="R104" s="88"/>
      <c r="S104" s="88"/>
      <c r="T104" s="88"/>
      <c r="U104" s="88">
        <v>22</v>
      </c>
      <c r="V104" s="88"/>
      <c r="W104" s="88">
        <v>10</v>
      </c>
      <c r="X104" s="88"/>
      <c r="Y104" s="88">
        <v>333</v>
      </c>
      <c r="Z104" s="88"/>
      <c r="AD104" s="59"/>
      <c r="AE104" s="59"/>
    </row>
    <row r="105" spans="1:31" s="9" customFormat="1" ht="30" customHeight="1" x14ac:dyDescent="0.2">
      <c r="A105" s="8" t="s">
        <v>90</v>
      </c>
      <c r="B105" s="49">
        <v>84</v>
      </c>
      <c r="C105" s="16">
        <f t="shared" si="35"/>
        <v>437</v>
      </c>
      <c r="D105" s="107">
        <f>C105/B105</f>
        <v>5.2023809523809526</v>
      </c>
      <c r="E105" s="141">
        <v>3</v>
      </c>
      <c r="F105" s="88">
        <v>392</v>
      </c>
      <c r="G105" s="88"/>
      <c r="H105" s="88"/>
      <c r="I105" s="88"/>
      <c r="J105" s="88"/>
      <c r="K105" s="88"/>
      <c r="L105" s="88">
        <v>10</v>
      </c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>
        <v>35</v>
      </c>
      <c r="Z105" s="88"/>
      <c r="AD105" s="59"/>
      <c r="AE105" s="59"/>
    </row>
    <row r="106" spans="1:31" s="9" customFormat="1" ht="30" customHeight="1" x14ac:dyDescent="0.2">
      <c r="A106" s="8" t="s">
        <v>91</v>
      </c>
      <c r="B106" s="49"/>
      <c r="C106" s="16">
        <f t="shared" si="35"/>
        <v>0</v>
      </c>
      <c r="D106" s="107"/>
      <c r="E106" s="141"/>
      <c r="F106" s="115"/>
      <c r="G106" s="115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D106" s="59"/>
      <c r="AE106" s="59"/>
    </row>
    <row r="107" spans="1:31" s="9" customFormat="1" ht="30" customHeight="1" x14ac:dyDescent="0.2">
      <c r="A107" s="8" t="s">
        <v>202</v>
      </c>
      <c r="B107" s="49"/>
      <c r="C107" s="16">
        <f t="shared" si="35"/>
        <v>0</v>
      </c>
      <c r="D107" s="107"/>
      <c r="E107" s="141"/>
      <c r="F107" s="116"/>
      <c r="G107" s="116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D107" s="59"/>
      <c r="AE107" s="59"/>
    </row>
    <row r="108" spans="1:31" s="9" customFormat="1" ht="30" customHeight="1" x14ac:dyDescent="0.2">
      <c r="A108" s="19" t="s">
        <v>93</v>
      </c>
      <c r="B108" s="18">
        <v>2526</v>
      </c>
      <c r="C108" s="16">
        <f t="shared" si="35"/>
        <v>14006.4</v>
      </c>
      <c r="D108" s="107">
        <f t="shared" ref="D108:D132" si="39">C108/B108</f>
        <v>5.544893111638955</v>
      </c>
      <c r="E108" s="141">
        <v>21</v>
      </c>
      <c r="F108" s="49">
        <v>1300</v>
      </c>
      <c r="G108" s="49">
        <v>55</v>
      </c>
      <c r="H108" s="49">
        <v>2520</v>
      </c>
      <c r="I108" s="49">
        <v>685</v>
      </c>
      <c r="J108" s="49">
        <v>18</v>
      </c>
      <c r="K108" s="49">
        <v>550</v>
      </c>
      <c r="L108" s="49">
        <v>33</v>
      </c>
      <c r="M108" s="49">
        <v>745</v>
      </c>
      <c r="N108" s="49">
        <v>1734</v>
      </c>
      <c r="O108" s="91">
        <v>29.4</v>
      </c>
      <c r="P108" s="49">
        <v>22</v>
      </c>
      <c r="Q108" s="49">
        <v>30</v>
      </c>
      <c r="R108" s="49">
        <v>1066</v>
      </c>
      <c r="S108" s="49">
        <v>206</v>
      </c>
      <c r="T108" s="49">
        <v>1944</v>
      </c>
      <c r="U108" s="49">
        <v>530</v>
      </c>
      <c r="V108" s="49">
        <v>382</v>
      </c>
      <c r="W108" s="49">
        <v>85</v>
      </c>
      <c r="X108" s="49">
        <v>239</v>
      </c>
      <c r="Y108" s="49">
        <v>1826</v>
      </c>
      <c r="Z108" s="49">
        <v>7</v>
      </c>
      <c r="AA108" s="36"/>
      <c r="AD108" s="59"/>
      <c r="AE108" s="59"/>
    </row>
    <row r="109" spans="1:31" s="9" customFormat="1" ht="30" customHeight="1" x14ac:dyDescent="0.2">
      <c r="A109" s="8" t="s">
        <v>190</v>
      </c>
      <c r="B109" s="49">
        <v>1619</v>
      </c>
      <c r="C109" s="16">
        <f t="shared" si="35"/>
        <v>10160</v>
      </c>
      <c r="D109" s="107">
        <f t="shared" si="39"/>
        <v>6.275478690549722</v>
      </c>
      <c r="E109" s="141">
        <v>18</v>
      </c>
      <c r="F109" s="88">
        <v>1300</v>
      </c>
      <c r="G109" s="88">
        <v>55</v>
      </c>
      <c r="H109" s="88">
        <v>1870</v>
      </c>
      <c r="I109" s="88"/>
      <c r="J109" s="88">
        <v>18</v>
      </c>
      <c r="K109" s="88">
        <v>530</v>
      </c>
      <c r="L109" s="88">
        <v>23</v>
      </c>
      <c r="M109" s="88">
        <v>745</v>
      </c>
      <c r="N109" s="88">
        <v>1210</v>
      </c>
      <c r="O109" s="88"/>
      <c r="P109" s="88"/>
      <c r="Q109" s="88">
        <v>30</v>
      </c>
      <c r="R109" s="88">
        <v>794</v>
      </c>
      <c r="S109" s="88">
        <v>206</v>
      </c>
      <c r="T109" s="88">
        <v>1494</v>
      </c>
      <c r="U109" s="88">
        <v>508</v>
      </c>
      <c r="V109" s="88">
        <v>342</v>
      </c>
      <c r="W109" s="88">
        <v>70</v>
      </c>
      <c r="X109" s="88">
        <v>239</v>
      </c>
      <c r="Y109" s="88">
        <v>719</v>
      </c>
      <c r="Z109" s="88">
        <v>7</v>
      </c>
      <c r="AD109" s="59"/>
      <c r="AE109" s="59"/>
    </row>
    <row r="110" spans="1:31" s="9" customFormat="1" ht="30" customHeight="1" x14ac:dyDescent="0.2">
      <c r="A110" s="8" t="s">
        <v>89</v>
      </c>
      <c r="B110" s="49">
        <v>2</v>
      </c>
      <c r="C110" s="16">
        <f t="shared" si="35"/>
        <v>979.3</v>
      </c>
      <c r="D110" s="107">
        <f t="shared" si="39"/>
        <v>489.65</v>
      </c>
      <c r="E110" s="141">
        <v>8</v>
      </c>
      <c r="F110" s="88"/>
      <c r="G110" s="88"/>
      <c r="H110" s="88"/>
      <c r="I110" s="88">
        <v>685</v>
      </c>
      <c r="J110" s="88"/>
      <c r="K110" s="88">
        <v>20</v>
      </c>
      <c r="L110" s="88">
        <v>10</v>
      </c>
      <c r="M110" s="88"/>
      <c r="N110" s="88"/>
      <c r="O110" s="92">
        <v>10.3</v>
      </c>
      <c r="P110" s="88">
        <v>22</v>
      </c>
      <c r="Q110" s="88"/>
      <c r="R110" s="88"/>
      <c r="S110" s="88"/>
      <c r="T110" s="88"/>
      <c r="U110" s="88">
        <v>22</v>
      </c>
      <c r="V110" s="88"/>
      <c r="W110" s="88">
        <v>10</v>
      </c>
      <c r="X110" s="88"/>
      <c r="Y110" s="88">
        <v>200</v>
      </c>
      <c r="Z110" s="88"/>
      <c r="AD110" s="59"/>
      <c r="AE110" s="59"/>
    </row>
    <row r="111" spans="1:31" s="9" customFormat="1" ht="30" customHeight="1" x14ac:dyDescent="0.2">
      <c r="A111" s="8" t="s">
        <v>90</v>
      </c>
      <c r="B111" s="49">
        <v>57</v>
      </c>
      <c r="C111" s="16">
        <f t="shared" si="35"/>
        <v>5</v>
      </c>
      <c r="D111" s="107">
        <f t="shared" si="39"/>
        <v>8.771929824561403E-2</v>
      </c>
      <c r="E111" s="141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>
        <v>5</v>
      </c>
      <c r="Z111" s="88"/>
      <c r="AD111" s="59"/>
      <c r="AE111" s="59"/>
    </row>
    <row r="112" spans="1:31" s="9" customFormat="1" ht="30" customHeight="1" x14ac:dyDescent="0.2">
      <c r="A112" s="8" t="s">
        <v>91</v>
      </c>
      <c r="B112" s="49"/>
      <c r="C112" s="16">
        <f t="shared" si="35"/>
        <v>0</v>
      </c>
      <c r="D112" s="107" t="e">
        <f t="shared" si="39"/>
        <v>#DIV/0!</v>
      </c>
      <c r="E112" s="141"/>
      <c r="F112" s="115"/>
      <c r="G112" s="115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D112" s="59"/>
      <c r="AE112" s="59"/>
    </row>
    <row r="113" spans="1:31" s="23" customFormat="1" ht="48" hidden="1" customHeight="1" x14ac:dyDescent="0.2">
      <c r="A113" s="10" t="s">
        <v>177</v>
      </c>
      <c r="B113" s="49"/>
      <c r="C113" s="16">
        <f t="shared" si="35"/>
        <v>0</v>
      </c>
      <c r="D113" s="107" t="e">
        <f t="shared" si="39"/>
        <v>#DIV/0!</v>
      </c>
      <c r="E113" s="141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D113" s="62"/>
      <c r="AE113" s="62"/>
    </row>
    <row r="114" spans="1:31" s="23" customFormat="1" ht="30" customHeight="1" x14ac:dyDescent="0.2">
      <c r="A114" s="8" t="s">
        <v>202</v>
      </c>
      <c r="B114" s="49"/>
      <c r="C114" s="16">
        <f t="shared" si="35"/>
        <v>0</v>
      </c>
      <c r="D114" s="107" t="e">
        <f t="shared" si="39"/>
        <v>#DIV/0!</v>
      </c>
      <c r="E114" s="141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D114" s="62"/>
      <c r="AE114" s="62"/>
    </row>
    <row r="115" spans="1:31" s="9" customFormat="1" ht="43.5" customHeight="1" x14ac:dyDescent="0.2">
      <c r="A115" s="19" t="s">
        <v>178</v>
      </c>
      <c r="B115" s="117">
        <v>7628.8</v>
      </c>
      <c r="C115" s="16">
        <f t="shared" si="35"/>
        <v>42713.75</v>
      </c>
      <c r="D115" s="107">
        <f t="shared" si="39"/>
        <v>5.5990129509228188</v>
      </c>
      <c r="E115" s="141">
        <v>21</v>
      </c>
      <c r="F115" s="49">
        <v>3400</v>
      </c>
      <c r="G115" s="49">
        <v>165</v>
      </c>
      <c r="H115" s="49">
        <v>7048</v>
      </c>
      <c r="I115" s="49">
        <v>2062</v>
      </c>
      <c r="J115" s="49">
        <v>45</v>
      </c>
      <c r="K115" s="49">
        <v>1703</v>
      </c>
      <c r="L115" s="49">
        <v>105</v>
      </c>
      <c r="M115" s="49">
        <v>2398</v>
      </c>
      <c r="N115" s="49">
        <v>5027</v>
      </c>
      <c r="O115" s="49">
        <v>35</v>
      </c>
      <c r="P115" s="49">
        <v>44</v>
      </c>
      <c r="Q115" s="49">
        <v>90</v>
      </c>
      <c r="R115" s="49">
        <v>3063</v>
      </c>
      <c r="S115" s="49">
        <v>824</v>
      </c>
      <c r="T115" s="174">
        <v>7263</v>
      </c>
      <c r="U115" s="175">
        <v>1949.75</v>
      </c>
      <c r="V115" s="49">
        <v>1092</v>
      </c>
      <c r="W115" s="49">
        <v>220</v>
      </c>
      <c r="X115" s="49">
        <v>561</v>
      </c>
      <c r="Y115" s="49">
        <v>5605</v>
      </c>
      <c r="Z115" s="49">
        <v>14</v>
      </c>
      <c r="AD115" s="59"/>
      <c r="AE115" s="59"/>
    </row>
    <row r="116" spans="1:31" s="9" customFormat="1" ht="27" hidden="1" customHeight="1" x14ac:dyDescent="0.2">
      <c r="A116" s="10" t="s">
        <v>52</v>
      </c>
      <c r="B116" s="48" t="e">
        <f>B115/B113</f>
        <v>#DIV/0!</v>
      </c>
      <c r="C116" s="16" t="e">
        <f t="shared" si="35"/>
        <v>#DIV/0!</v>
      </c>
      <c r="D116" s="107" t="e">
        <f t="shared" si="39"/>
        <v>#DIV/0!</v>
      </c>
      <c r="E116" s="141"/>
      <c r="F116" s="48" t="e">
        <f t="shared" ref="F116:Z116" si="40">F115/F113</f>
        <v>#DIV/0!</v>
      </c>
      <c r="G116" s="48" t="e">
        <f t="shared" si="40"/>
        <v>#DIV/0!</v>
      </c>
      <c r="H116" s="49" t="e">
        <f t="shared" si="40"/>
        <v>#DIV/0!</v>
      </c>
      <c r="I116" s="49" t="e">
        <f t="shared" si="40"/>
        <v>#DIV/0!</v>
      </c>
      <c r="J116" s="49" t="e">
        <f t="shared" si="40"/>
        <v>#DIV/0!</v>
      </c>
      <c r="K116" s="49" t="e">
        <f t="shared" si="40"/>
        <v>#DIV/0!</v>
      </c>
      <c r="L116" s="49" t="e">
        <f t="shared" si="40"/>
        <v>#DIV/0!</v>
      </c>
      <c r="M116" s="49" t="e">
        <f t="shared" si="40"/>
        <v>#DIV/0!</v>
      </c>
      <c r="N116" s="49" t="e">
        <f t="shared" si="40"/>
        <v>#DIV/0!</v>
      </c>
      <c r="O116" s="49" t="e">
        <f t="shared" si="40"/>
        <v>#DIV/0!</v>
      </c>
      <c r="P116" s="49" t="e">
        <f t="shared" si="40"/>
        <v>#DIV/0!</v>
      </c>
      <c r="Q116" s="49" t="e">
        <f t="shared" si="40"/>
        <v>#DIV/0!</v>
      </c>
      <c r="R116" s="49" t="e">
        <f t="shared" si="40"/>
        <v>#DIV/0!</v>
      </c>
      <c r="S116" s="49" t="e">
        <f t="shared" si="40"/>
        <v>#DIV/0!</v>
      </c>
      <c r="T116" s="49" t="e">
        <f t="shared" si="40"/>
        <v>#DIV/0!</v>
      </c>
      <c r="U116" s="49" t="e">
        <f t="shared" si="40"/>
        <v>#DIV/0!</v>
      </c>
      <c r="V116" s="49" t="e">
        <f t="shared" si="40"/>
        <v>#DIV/0!</v>
      </c>
      <c r="W116" s="49" t="e">
        <f t="shared" si="40"/>
        <v>#DIV/0!</v>
      </c>
      <c r="X116" s="49" t="e">
        <f t="shared" si="40"/>
        <v>#DIV/0!</v>
      </c>
      <c r="Y116" s="49" t="e">
        <f t="shared" si="40"/>
        <v>#DIV/0!</v>
      </c>
      <c r="Z116" s="49" t="e">
        <f t="shared" si="40"/>
        <v>#DIV/0!</v>
      </c>
      <c r="AD116" s="59"/>
      <c r="AE116" s="59"/>
    </row>
    <row r="117" spans="1:31" s="9" customFormat="1" ht="30" customHeight="1" x14ac:dyDescent="0.2">
      <c r="A117" s="8" t="s">
        <v>88</v>
      </c>
      <c r="B117" s="79">
        <v>4818</v>
      </c>
      <c r="C117" s="16">
        <f t="shared" si="35"/>
        <v>34052.199999999997</v>
      </c>
      <c r="D117" s="107">
        <f t="shared" si="39"/>
        <v>7.0677044416770434</v>
      </c>
      <c r="E117" s="141">
        <v>19</v>
      </c>
      <c r="F117" s="88">
        <v>2950</v>
      </c>
      <c r="G117" s="88">
        <v>165</v>
      </c>
      <c r="H117" s="88">
        <v>5423</v>
      </c>
      <c r="I117" s="88">
        <v>2062</v>
      </c>
      <c r="J117" s="88">
        <v>45</v>
      </c>
      <c r="K117" s="88">
        <v>1645</v>
      </c>
      <c r="L117" s="88">
        <v>85</v>
      </c>
      <c r="M117" s="88">
        <v>2398</v>
      </c>
      <c r="N117" s="88">
        <v>3536</v>
      </c>
      <c r="O117" s="88"/>
      <c r="P117" s="88"/>
      <c r="Q117" s="88">
        <v>90</v>
      </c>
      <c r="R117" s="88">
        <v>2683</v>
      </c>
      <c r="S117" s="88">
        <v>824</v>
      </c>
      <c r="T117" s="91">
        <v>6363</v>
      </c>
      <c r="U117" s="92">
        <v>1801.2</v>
      </c>
      <c r="V117" s="88">
        <v>1032</v>
      </c>
      <c r="W117" s="88">
        <v>180</v>
      </c>
      <c r="X117" s="88">
        <v>561</v>
      </c>
      <c r="Y117" s="88">
        <v>2195</v>
      </c>
      <c r="Z117" s="88">
        <v>14</v>
      </c>
      <c r="AD117" s="59"/>
      <c r="AE117" s="59"/>
    </row>
    <row r="118" spans="1:31" s="9" customFormat="1" ht="30" customHeight="1" x14ac:dyDescent="0.2">
      <c r="A118" s="8" t="s">
        <v>89</v>
      </c>
      <c r="B118" s="79">
        <v>3.8</v>
      </c>
      <c r="C118" s="16">
        <f t="shared" si="35"/>
        <v>1299.55</v>
      </c>
      <c r="D118" s="107">
        <f t="shared" si="39"/>
        <v>341.98684210526318</v>
      </c>
      <c r="E118" s="141">
        <v>8</v>
      </c>
      <c r="F118" s="88">
        <v>450</v>
      </c>
      <c r="G118" s="88"/>
      <c r="H118" s="88"/>
      <c r="I118" s="88"/>
      <c r="J118" s="88"/>
      <c r="K118" s="88">
        <v>58</v>
      </c>
      <c r="L118" s="88">
        <v>20</v>
      </c>
      <c r="M118" s="88"/>
      <c r="N118" s="88"/>
      <c r="O118" s="88">
        <v>20</v>
      </c>
      <c r="P118" s="88">
        <v>44</v>
      </c>
      <c r="Q118" s="88"/>
      <c r="R118" s="88"/>
      <c r="S118" s="88"/>
      <c r="T118" s="88"/>
      <c r="U118" s="92">
        <v>148.55000000000001</v>
      </c>
      <c r="V118" s="88"/>
      <c r="W118" s="88">
        <v>20</v>
      </c>
      <c r="X118" s="88"/>
      <c r="Y118" s="88">
        <v>539</v>
      </c>
      <c r="Z118" s="88"/>
      <c r="AD118" s="59"/>
      <c r="AE118" s="59"/>
    </row>
    <row r="119" spans="1:31" s="9" customFormat="1" ht="31.15" customHeight="1" x14ac:dyDescent="0.2">
      <c r="A119" s="8" t="s">
        <v>90</v>
      </c>
      <c r="B119" s="79">
        <v>172</v>
      </c>
      <c r="C119" s="16">
        <f t="shared" si="35"/>
        <v>20</v>
      </c>
      <c r="D119" s="107">
        <f t="shared" si="39"/>
        <v>0.11627906976744186</v>
      </c>
      <c r="E119" s="141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>
        <v>20</v>
      </c>
      <c r="Z119" s="88"/>
      <c r="AD119" s="59"/>
      <c r="AE119" s="59"/>
    </row>
    <row r="120" spans="1:31" s="9" customFormat="1" ht="31.15" customHeight="1" x14ac:dyDescent="0.2">
      <c r="A120" s="8" t="s">
        <v>91</v>
      </c>
      <c r="B120" s="49"/>
      <c r="C120" s="16">
        <f t="shared" si="35"/>
        <v>0</v>
      </c>
      <c r="D120" s="107" t="e">
        <f t="shared" si="39"/>
        <v>#DIV/0!</v>
      </c>
      <c r="E120" s="141"/>
      <c r="F120" s="115"/>
      <c r="G120" s="115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D120" s="59"/>
      <c r="AE120" s="59"/>
    </row>
    <row r="121" spans="1:31" s="9" customFormat="1" ht="31.15" customHeight="1" x14ac:dyDescent="0.2">
      <c r="A121" s="8" t="s">
        <v>202</v>
      </c>
      <c r="B121" s="49"/>
      <c r="C121" s="16">
        <f t="shared" si="35"/>
        <v>0</v>
      </c>
      <c r="D121" s="107" t="e">
        <f t="shared" si="39"/>
        <v>#DIV/0!</v>
      </c>
      <c r="E121" s="141"/>
      <c r="F121" s="116"/>
      <c r="G121" s="116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D121" s="59"/>
      <c r="AE121" s="59"/>
    </row>
    <row r="122" spans="1:31" s="9" customFormat="1" ht="31.15" customHeight="1" x14ac:dyDescent="0.2">
      <c r="A122" s="19" t="s">
        <v>94</v>
      </c>
      <c r="B122" s="117">
        <f>B115/B108*10</f>
        <v>30.201108471892319</v>
      </c>
      <c r="C122" s="117">
        <f>C115/C108*10</f>
        <v>30.495880454649303</v>
      </c>
      <c r="D122" s="107">
        <f>C122/B122</f>
        <v>1.0097603034349327</v>
      </c>
      <c r="E122" s="141"/>
      <c r="F122" s="91">
        <f t="shared" ref="F122:Z122" si="41">F115/F108*10</f>
        <v>26.153846153846153</v>
      </c>
      <c r="G122" s="91">
        <f t="shared" si="41"/>
        <v>30</v>
      </c>
      <c r="H122" s="91">
        <f t="shared" si="41"/>
        <v>27.968253968253968</v>
      </c>
      <c r="I122" s="91">
        <f t="shared" si="41"/>
        <v>30.102189781021899</v>
      </c>
      <c r="J122" s="91">
        <f t="shared" si="41"/>
        <v>25</v>
      </c>
      <c r="K122" s="92">
        <f t="shared" si="41"/>
        <v>30.963636363636361</v>
      </c>
      <c r="L122" s="91">
        <f t="shared" si="41"/>
        <v>31.818181818181817</v>
      </c>
      <c r="M122" s="91">
        <f t="shared" si="41"/>
        <v>32.187919463087248</v>
      </c>
      <c r="N122" s="91">
        <f t="shared" si="41"/>
        <v>28.990772779700116</v>
      </c>
      <c r="O122" s="91">
        <f t="shared" si="41"/>
        <v>11.904761904761905</v>
      </c>
      <c r="P122" s="91">
        <f t="shared" si="41"/>
        <v>20</v>
      </c>
      <c r="Q122" s="91">
        <f t="shared" si="41"/>
        <v>30</v>
      </c>
      <c r="R122" s="91">
        <f t="shared" si="41"/>
        <v>28.733583489681052</v>
      </c>
      <c r="S122" s="91">
        <f t="shared" si="41"/>
        <v>40</v>
      </c>
      <c r="T122" s="91">
        <f t="shared" si="41"/>
        <v>37.361111111111114</v>
      </c>
      <c r="U122" s="91">
        <f t="shared" si="41"/>
        <v>36.787735849056602</v>
      </c>
      <c r="V122" s="91">
        <f t="shared" si="41"/>
        <v>28.586387434554972</v>
      </c>
      <c r="W122" s="91">
        <f t="shared" si="41"/>
        <v>25.882352941176471</v>
      </c>
      <c r="X122" s="91">
        <f t="shared" si="41"/>
        <v>23.472803347280333</v>
      </c>
      <c r="Y122" s="91">
        <f t="shared" si="41"/>
        <v>30.695509309967139</v>
      </c>
      <c r="Z122" s="91">
        <f t="shared" si="41"/>
        <v>20</v>
      </c>
      <c r="AD122" s="59"/>
      <c r="AE122" s="59"/>
    </row>
    <row r="123" spans="1:31" s="9" customFormat="1" ht="30" customHeight="1" x14ac:dyDescent="0.2">
      <c r="A123" s="8" t="s">
        <v>88</v>
      </c>
      <c r="B123" s="100">
        <v>29.4</v>
      </c>
      <c r="C123" s="92">
        <f t="shared" ref="C123" si="42">C117/C109*10</f>
        <v>33.515944881889759</v>
      </c>
      <c r="D123" s="107">
        <f>C123/B123</f>
        <v>1.1399981252343456</v>
      </c>
      <c r="E123" s="142"/>
      <c r="F123" s="92">
        <f t="shared" ref="F123:Z123" si="43">F117/F109*10</f>
        <v>22.692307692307693</v>
      </c>
      <c r="G123" s="92">
        <f t="shared" si="43"/>
        <v>30</v>
      </c>
      <c r="H123" s="92">
        <f t="shared" si="43"/>
        <v>29</v>
      </c>
      <c r="I123" s="92" t="e">
        <f t="shared" si="43"/>
        <v>#DIV/0!</v>
      </c>
      <c r="J123" s="91">
        <f>J117/J109*10</f>
        <v>25</v>
      </c>
      <c r="K123" s="92">
        <f t="shared" si="43"/>
        <v>31.037735849056602</v>
      </c>
      <c r="L123" s="92">
        <f t="shared" si="43"/>
        <v>36.956521739130437</v>
      </c>
      <c r="M123" s="92">
        <f t="shared" si="43"/>
        <v>32.187919463087248</v>
      </c>
      <c r="N123" s="92">
        <f t="shared" si="43"/>
        <v>29.223140495867771</v>
      </c>
      <c r="O123" s="92" t="e">
        <f t="shared" si="43"/>
        <v>#DIV/0!</v>
      </c>
      <c r="P123" s="92" t="e">
        <f t="shared" si="43"/>
        <v>#DIV/0!</v>
      </c>
      <c r="Q123" s="92">
        <f t="shared" si="43"/>
        <v>30</v>
      </c>
      <c r="R123" s="92">
        <f t="shared" si="43"/>
        <v>33.790931989924438</v>
      </c>
      <c r="S123" s="92">
        <f t="shared" si="43"/>
        <v>40</v>
      </c>
      <c r="T123" s="92">
        <f t="shared" si="43"/>
        <v>42.590361445783131</v>
      </c>
      <c r="U123" s="92">
        <f t="shared" si="43"/>
        <v>35.45669291338583</v>
      </c>
      <c r="V123" s="92">
        <f t="shared" si="43"/>
        <v>30.17543859649123</v>
      </c>
      <c r="W123" s="92">
        <f t="shared" si="43"/>
        <v>25.714285714285715</v>
      </c>
      <c r="X123" s="92">
        <f t="shared" si="43"/>
        <v>23.472803347280333</v>
      </c>
      <c r="Y123" s="92">
        <f t="shared" si="43"/>
        <v>30.528511821974966</v>
      </c>
      <c r="Z123" s="92">
        <f t="shared" si="43"/>
        <v>20</v>
      </c>
      <c r="AD123" s="59"/>
      <c r="AE123" s="59"/>
    </row>
    <row r="124" spans="1:31" s="9" customFormat="1" ht="30" customHeight="1" x14ac:dyDescent="0.2">
      <c r="A124" s="8" t="s">
        <v>89</v>
      </c>
      <c r="B124" s="100"/>
      <c r="C124" s="93">
        <f t="shared" ref="C124:H124" si="44">C118/C110*10</f>
        <v>13.270192994996426</v>
      </c>
      <c r="D124" s="107" t="e">
        <f t="shared" ref="D124:D125" si="45">C124/B124</f>
        <v>#DIV/0!</v>
      </c>
      <c r="E124" s="143"/>
      <c r="F124" s="92"/>
      <c r="G124" s="93" t="e">
        <f t="shared" si="44"/>
        <v>#DIV/0!</v>
      </c>
      <c r="H124" s="93" t="e">
        <f t="shared" si="44"/>
        <v>#DIV/0!</v>
      </c>
      <c r="I124" s="93">
        <f t="shared" ref="I124:Z124" si="46">I118/I110*10</f>
        <v>0</v>
      </c>
      <c r="J124" s="93" t="e">
        <f t="shared" si="46"/>
        <v>#DIV/0!</v>
      </c>
      <c r="K124" s="93">
        <f t="shared" si="46"/>
        <v>29</v>
      </c>
      <c r="L124" s="93">
        <f t="shared" si="46"/>
        <v>20</v>
      </c>
      <c r="M124" s="93" t="e">
        <f t="shared" si="46"/>
        <v>#DIV/0!</v>
      </c>
      <c r="N124" s="93" t="e">
        <f t="shared" si="46"/>
        <v>#DIV/0!</v>
      </c>
      <c r="O124" s="93">
        <f t="shared" si="46"/>
        <v>19.417475728155338</v>
      </c>
      <c r="P124" s="93">
        <f t="shared" si="46"/>
        <v>20</v>
      </c>
      <c r="Q124" s="93" t="e">
        <f t="shared" si="46"/>
        <v>#DIV/0!</v>
      </c>
      <c r="R124" s="93" t="e">
        <f t="shared" si="46"/>
        <v>#DIV/0!</v>
      </c>
      <c r="S124" s="93" t="e">
        <f t="shared" si="46"/>
        <v>#DIV/0!</v>
      </c>
      <c r="T124" s="93" t="e">
        <f t="shared" si="46"/>
        <v>#DIV/0!</v>
      </c>
      <c r="U124" s="93">
        <f t="shared" si="46"/>
        <v>67.52272727272728</v>
      </c>
      <c r="V124" s="93" t="e">
        <f t="shared" si="46"/>
        <v>#DIV/0!</v>
      </c>
      <c r="W124" s="93">
        <f t="shared" si="46"/>
        <v>20</v>
      </c>
      <c r="X124" s="93" t="e">
        <f t="shared" si="46"/>
        <v>#DIV/0!</v>
      </c>
      <c r="Y124" s="93">
        <f t="shared" si="46"/>
        <v>26.95</v>
      </c>
      <c r="Z124" s="93" t="e">
        <f t="shared" si="46"/>
        <v>#DIV/0!</v>
      </c>
      <c r="AD124" s="59"/>
      <c r="AE124" s="59"/>
    </row>
    <row r="125" spans="1:31" s="9" customFormat="1" ht="30" customHeight="1" x14ac:dyDescent="0.2">
      <c r="A125" s="8" t="s">
        <v>90</v>
      </c>
      <c r="B125" s="100">
        <v>30.2</v>
      </c>
      <c r="C125" s="93">
        <f t="shared" ref="C125:X125" si="47">C119/C111*10</f>
        <v>40</v>
      </c>
      <c r="D125" s="107">
        <f t="shared" si="45"/>
        <v>1.3245033112582782</v>
      </c>
      <c r="E125" s="143"/>
      <c r="F125" s="93" t="e">
        <f t="shared" si="47"/>
        <v>#DIV/0!</v>
      </c>
      <c r="G125" s="93" t="e">
        <f t="shared" si="47"/>
        <v>#DIV/0!</v>
      </c>
      <c r="H125" s="93" t="e">
        <f t="shared" si="47"/>
        <v>#DIV/0!</v>
      </c>
      <c r="I125" s="93" t="e">
        <f t="shared" si="47"/>
        <v>#DIV/0!</v>
      </c>
      <c r="J125" s="93" t="e">
        <f t="shared" si="47"/>
        <v>#DIV/0!</v>
      </c>
      <c r="K125" s="93" t="e">
        <f t="shared" si="47"/>
        <v>#DIV/0!</v>
      </c>
      <c r="L125" s="93" t="e">
        <f t="shared" si="47"/>
        <v>#DIV/0!</v>
      </c>
      <c r="M125" s="93" t="e">
        <f t="shared" si="47"/>
        <v>#DIV/0!</v>
      </c>
      <c r="N125" s="93" t="e">
        <f t="shared" si="47"/>
        <v>#DIV/0!</v>
      </c>
      <c r="O125" s="93" t="e">
        <f t="shared" si="47"/>
        <v>#DIV/0!</v>
      </c>
      <c r="P125" s="93" t="e">
        <f t="shared" si="47"/>
        <v>#DIV/0!</v>
      </c>
      <c r="Q125" s="93" t="e">
        <f t="shared" si="47"/>
        <v>#DIV/0!</v>
      </c>
      <c r="R125" s="93" t="e">
        <f t="shared" si="47"/>
        <v>#DIV/0!</v>
      </c>
      <c r="S125" s="93" t="e">
        <f t="shared" si="47"/>
        <v>#DIV/0!</v>
      </c>
      <c r="T125" s="93" t="e">
        <f t="shared" si="47"/>
        <v>#DIV/0!</v>
      </c>
      <c r="U125" s="93" t="e">
        <f t="shared" si="47"/>
        <v>#DIV/0!</v>
      </c>
      <c r="V125" s="93" t="e">
        <f t="shared" si="47"/>
        <v>#DIV/0!</v>
      </c>
      <c r="W125" s="93" t="e">
        <f t="shared" si="47"/>
        <v>#DIV/0!</v>
      </c>
      <c r="X125" s="93" t="e">
        <f t="shared" si="47"/>
        <v>#DIV/0!</v>
      </c>
      <c r="Y125" s="93">
        <f t="shared" ref="Y125:Z125" si="48">Y119/Y111*10</f>
        <v>40</v>
      </c>
      <c r="Z125" s="93" t="e">
        <f t="shared" si="48"/>
        <v>#DIV/0!</v>
      </c>
      <c r="AD125" s="59"/>
      <c r="AE125" s="59"/>
    </row>
    <row r="126" spans="1:31" s="9" customFormat="1" ht="30" customHeight="1" x14ac:dyDescent="0.2">
      <c r="A126" s="8" t="s">
        <v>91</v>
      </c>
      <c r="B126" s="100"/>
      <c r="C126" s="16" t="e">
        <f>SUM(F126:Z126)</f>
        <v>#DIV/0!</v>
      </c>
      <c r="D126" s="107" t="e">
        <f>C126/B126</f>
        <v>#DIV/0!</v>
      </c>
      <c r="E126" s="141"/>
      <c r="F126" s="49" t="e">
        <f t="shared" ref="F126:Z126" si="49">F120/F112*10</f>
        <v>#DIV/0!</v>
      </c>
      <c r="G126" s="49" t="e">
        <f t="shared" si="49"/>
        <v>#DIV/0!</v>
      </c>
      <c r="H126" s="49" t="e">
        <f t="shared" si="49"/>
        <v>#DIV/0!</v>
      </c>
      <c r="I126" s="49" t="e">
        <f t="shared" si="49"/>
        <v>#DIV/0!</v>
      </c>
      <c r="J126" s="49" t="e">
        <f t="shared" si="49"/>
        <v>#DIV/0!</v>
      </c>
      <c r="K126" s="49" t="e">
        <f t="shared" si="49"/>
        <v>#DIV/0!</v>
      </c>
      <c r="L126" s="49" t="e">
        <f t="shared" si="49"/>
        <v>#DIV/0!</v>
      </c>
      <c r="M126" s="49" t="e">
        <f t="shared" si="49"/>
        <v>#DIV/0!</v>
      </c>
      <c r="N126" s="49" t="e">
        <f t="shared" si="49"/>
        <v>#DIV/0!</v>
      </c>
      <c r="O126" s="49" t="e">
        <f t="shared" si="49"/>
        <v>#DIV/0!</v>
      </c>
      <c r="P126" s="49" t="e">
        <f t="shared" si="49"/>
        <v>#DIV/0!</v>
      </c>
      <c r="Q126" s="49" t="e">
        <f t="shared" si="49"/>
        <v>#DIV/0!</v>
      </c>
      <c r="R126" s="49" t="e">
        <f t="shared" si="49"/>
        <v>#DIV/0!</v>
      </c>
      <c r="S126" s="49" t="e">
        <f t="shared" si="49"/>
        <v>#DIV/0!</v>
      </c>
      <c r="T126" s="49" t="e">
        <f t="shared" si="49"/>
        <v>#DIV/0!</v>
      </c>
      <c r="U126" s="49" t="e">
        <f t="shared" si="49"/>
        <v>#DIV/0!</v>
      </c>
      <c r="V126" s="49" t="e">
        <f t="shared" si="49"/>
        <v>#DIV/0!</v>
      </c>
      <c r="W126" s="49" t="e">
        <f t="shared" si="49"/>
        <v>#DIV/0!</v>
      </c>
      <c r="X126" s="49" t="e">
        <f t="shared" si="49"/>
        <v>#DIV/0!</v>
      </c>
      <c r="Y126" s="49" t="e">
        <f t="shared" si="49"/>
        <v>#DIV/0!</v>
      </c>
      <c r="Z126" s="49" t="e">
        <f t="shared" si="49"/>
        <v>#DIV/0!</v>
      </c>
      <c r="AD126" s="59"/>
      <c r="AE126" s="59"/>
    </row>
    <row r="127" spans="1:31" s="9" customFormat="1" ht="30" customHeight="1" x14ac:dyDescent="0.2">
      <c r="A127" s="8" t="s">
        <v>201</v>
      </c>
      <c r="C127" s="16" t="e">
        <f t="shared" si="35"/>
        <v>#DIV/0!</v>
      </c>
      <c r="D127" s="107" t="e">
        <f>C127/B128</f>
        <v>#DIV/0!</v>
      </c>
      <c r="E127" s="141"/>
      <c r="F127" s="49" t="e">
        <f t="shared" ref="F127:Z127" si="50">F121/F114*10</f>
        <v>#DIV/0!</v>
      </c>
      <c r="G127" s="49" t="e">
        <f t="shared" si="50"/>
        <v>#DIV/0!</v>
      </c>
      <c r="H127" s="49" t="e">
        <f t="shared" si="50"/>
        <v>#DIV/0!</v>
      </c>
      <c r="I127" s="49" t="e">
        <f t="shared" si="50"/>
        <v>#DIV/0!</v>
      </c>
      <c r="J127" s="49" t="e">
        <f t="shared" si="50"/>
        <v>#DIV/0!</v>
      </c>
      <c r="K127" s="49" t="e">
        <f t="shared" si="50"/>
        <v>#DIV/0!</v>
      </c>
      <c r="L127" s="49" t="e">
        <f t="shared" si="50"/>
        <v>#DIV/0!</v>
      </c>
      <c r="M127" s="49" t="e">
        <f t="shared" si="50"/>
        <v>#DIV/0!</v>
      </c>
      <c r="N127" s="49" t="e">
        <f t="shared" si="50"/>
        <v>#DIV/0!</v>
      </c>
      <c r="O127" s="49" t="e">
        <f t="shared" si="50"/>
        <v>#DIV/0!</v>
      </c>
      <c r="P127" s="49" t="e">
        <f t="shared" si="50"/>
        <v>#DIV/0!</v>
      </c>
      <c r="Q127" s="49" t="e">
        <f t="shared" si="50"/>
        <v>#DIV/0!</v>
      </c>
      <c r="R127" s="49" t="e">
        <f t="shared" si="50"/>
        <v>#DIV/0!</v>
      </c>
      <c r="S127" s="49" t="e">
        <f t="shared" si="50"/>
        <v>#DIV/0!</v>
      </c>
      <c r="T127" s="49" t="e">
        <f t="shared" si="50"/>
        <v>#DIV/0!</v>
      </c>
      <c r="U127" s="49" t="e">
        <f t="shared" si="50"/>
        <v>#DIV/0!</v>
      </c>
      <c r="V127" s="49" t="e">
        <f t="shared" si="50"/>
        <v>#DIV/0!</v>
      </c>
      <c r="W127" s="49" t="e">
        <f t="shared" si="50"/>
        <v>#DIV/0!</v>
      </c>
      <c r="X127" s="49" t="e">
        <f t="shared" si="50"/>
        <v>#DIV/0!</v>
      </c>
      <c r="Y127" s="49" t="e">
        <f t="shared" si="50"/>
        <v>#DIV/0!</v>
      </c>
      <c r="Z127" s="49" t="e">
        <f t="shared" si="50"/>
        <v>#DIV/0!</v>
      </c>
      <c r="AD127" s="59"/>
      <c r="AE127" s="59"/>
    </row>
    <row r="128" spans="1:31" s="9" customFormat="1" ht="30" customHeight="1" x14ac:dyDescent="0.2">
      <c r="A128" s="24" t="s">
        <v>140</v>
      </c>
      <c r="B128" s="100"/>
      <c r="C128" s="16">
        <f t="shared" si="35"/>
        <v>6016.2</v>
      </c>
      <c r="D128" s="107" t="e">
        <f>C128/B129</f>
        <v>#DIV/0!</v>
      </c>
      <c r="E128" s="141"/>
      <c r="F128" s="49">
        <v>350</v>
      </c>
      <c r="G128" s="49">
        <v>27.5</v>
      </c>
      <c r="H128" s="49">
        <v>987.5</v>
      </c>
      <c r="I128" s="49">
        <v>242.5</v>
      </c>
      <c r="J128" s="49">
        <v>0</v>
      </c>
      <c r="K128" s="49">
        <v>225</v>
      </c>
      <c r="L128" s="49">
        <v>16.5</v>
      </c>
      <c r="M128" s="49">
        <v>372.5</v>
      </c>
      <c r="N128" s="49">
        <v>834.5</v>
      </c>
      <c r="O128" s="49">
        <v>14.7</v>
      </c>
      <c r="P128" s="49">
        <v>11</v>
      </c>
      <c r="Q128" s="49">
        <v>15</v>
      </c>
      <c r="R128" s="49">
        <v>533</v>
      </c>
      <c r="S128" s="49">
        <v>103</v>
      </c>
      <c r="T128" s="49">
        <v>908.5</v>
      </c>
      <c r="U128" s="49">
        <v>231.5</v>
      </c>
      <c r="V128" s="49">
        <v>150</v>
      </c>
      <c r="W128" s="49">
        <v>42.5</v>
      </c>
      <c r="X128" s="49">
        <v>119.5</v>
      </c>
      <c r="Y128" s="49">
        <v>828</v>
      </c>
      <c r="Z128" s="49">
        <v>3.5</v>
      </c>
      <c r="AD128" s="59"/>
      <c r="AE128" s="59"/>
    </row>
    <row r="129" spans="1:31" s="9" customFormat="1" ht="30" customHeight="1" x14ac:dyDescent="0.2">
      <c r="A129" s="24" t="s">
        <v>95</v>
      </c>
      <c r="B129" s="25"/>
      <c r="C129" s="16">
        <f>SUM(F129:Z129)</f>
        <v>3995.1</v>
      </c>
      <c r="D129" s="107" t="e">
        <f t="shared" si="39"/>
        <v>#DIV/0!</v>
      </c>
      <c r="E129" s="141"/>
      <c r="F129" s="94">
        <f t="shared" ref="F129:Z129" si="51">(F108-F128)/2</f>
        <v>475</v>
      </c>
      <c r="G129" s="94">
        <f t="shared" si="51"/>
        <v>13.75</v>
      </c>
      <c r="H129" s="94">
        <f t="shared" si="51"/>
        <v>766.25</v>
      </c>
      <c r="I129" s="94">
        <f t="shared" si="51"/>
        <v>221.25</v>
      </c>
      <c r="J129" s="94">
        <f t="shared" si="51"/>
        <v>9</v>
      </c>
      <c r="K129" s="94">
        <f t="shared" si="51"/>
        <v>162.5</v>
      </c>
      <c r="L129" s="94">
        <f t="shared" si="51"/>
        <v>8.25</v>
      </c>
      <c r="M129" s="94">
        <f t="shared" si="51"/>
        <v>186.25</v>
      </c>
      <c r="N129" s="94">
        <f t="shared" si="51"/>
        <v>449.75</v>
      </c>
      <c r="O129" s="94">
        <f t="shared" si="51"/>
        <v>7.35</v>
      </c>
      <c r="P129" s="94">
        <f t="shared" si="51"/>
        <v>5.5</v>
      </c>
      <c r="Q129" s="94">
        <f t="shared" si="51"/>
        <v>7.5</v>
      </c>
      <c r="R129" s="94">
        <f t="shared" si="51"/>
        <v>266.5</v>
      </c>
      <c r="S129" s="94">
        <f t="shared" si="51"/>
        <v>51.5</v>
      </c>
      <c r="T129" s="94">
        <f t="shared" si="51"/>
        <v>517.75</v>
      </c>
      <c r="U129" s="94">
        <f t="shared" si="51"/>
        <v>149.25</v>
      </c>
      <c r="V129" s="94">
        <f t="shared" si="51"/>
        <v>116</v>
      </c>
      <c r="W129" s="94">
        <f t="shared" si="51"/>
        <v>21.25</v>
      </c>
      <c r="X129" s="94">
        <f t="shared" si="51"/>
        <v>59.75</v>
      </c>
      <c r="Y129" s="94">
        <f t="shared" si="51"/>
        <v>499</v>
      </c>
      <c r="Z129" s="94">
        <f t="shared" si="51"/>
        <v>1.75</v>
      </c>
      <c r="AD129" s="59"/>
      <c r="AE129" s="59"/>
    </row>
    <row r="130" spans="1:31" s="9" customFormat="1" ht="30" customHeight="1" x14ac:dyDescent="0.2">
      <c r="A130" s="19" t="s">
        <v>96</v>
      </c>
      <c r="B130" s="18"/>
      <c r="C130" s="16">
        <f t="shared" si="35"/>
        <v>107</v>
      </c>
      <c r="D130" s="107" t="e">
        <f t="shared" si="39"/>
        <v>#DIV/0!</v>
      </c>
      <c r="E130" s="141"/>
      <c r="F130" s="115"/>
      <c r="G130" s="115"/>
      <c r="H130" s="49"/>
      <c r="I130" s="49">
        <v>13</v>
      </c>
      <c r="J130" s="49"/>
      <c r="K130" s="49">
        <v>16</v>
      </c>
      <c r="L130" s="49">
        <v>1</v>
      </c>
      <c r="M130" s="49"/>
      <c r="N130" s="49">
        <v>13</v>
      </c>
      <c r="O130" s="49"/>
      <c r="P130" s="49"/>
      <c r="Q130" s="49"/>
      <c r="R130" s="49">
        <v>8</v>
      </c>
      <c r="S130" s="49">
        <v>3</v>
      </c>
      <c r="T130" s="49">
        <v>23</v>
      </c>
      <c r="U130" s="49">
        <v>5</v>
      </c>
      <c r="V130" s="49">
        <v>4</v>
      </c>
      <c r="W130" s="49"/>
      <c r="X130" s="49">
        <v>4</v>
      </c>
      <c r="Y130" s="49">
        <v>15</v>
      </c>
      <c r="Z130" s="49">
        <v>2</v>
      </c>
      <c r="AD130" s="59"/>
      <c r="AE130" s="59"/>
    </row>
    <row r="131" spans="1:31" s="9" customFormat="1" ht="30" hidden="1" customHeight="1" x14ac:dyDescent="0.2">
      <c r="A131" s="19" t="s">
        <v>97</v>
      </c>
      <c r="B131" s="100"/>
      <c r="C131" s="16">
        <f t="shared" si="35"/>
        <v>0</v>
      </c>
      <c r="D131" s="107" t="e">
        <f t="shared" si="39"/>
        <v>#DIV/0!</v>
      </c>
      <c r="E131" s="141"/>
      <c r="F131" s="100"/>
      <c r="G131" s="100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D131" s="59"/>
      <c r="AE131" s="59"/>
    </row>
    <row r="132" spans="1:31" s="9" customFormat="1" ht="30" hidden="1" customHeight="1" x14ac:dyDescent="0.2">
      <c r="A132" s="8" t="s">
        <v>98</v>
      </c>
      <c r="B132" s="18">
        <v>5700</v>
      </c>
      <c r="C132" s="16">
        <f t="shared" si="35"/>
        <v>5685</v>
      </c>
      <c r="D132" s="107">
        <f t="shared" si="39"/>
        <v>0.99736842105263157</v>
      </c>
      <c r="E132" s="141"/>
      <c r="F132" s="94">
        <v>157</v>
      </c>
      <c r="G132" s="94">
        <v>162</v>
      </c>
      <c r="H132" s="94">
        <v>803</v>
      </c>
      <c r="I132" s="94">
        <v>367</v>
      </c>
      <c r="J132" s="94">
        <v>10</v>
      </c>
      <c r="K132" s="94">
        <v>144</v>
      </c>
      <c r="L132" s="94">
        <v>608</v>
      </c>
      <c r="M132" s="94">
        <v>739</v>
      </c>
      <c r="N132" s="94">
        <v>243</v>
      </c>
      <c r="O132" s="94">
        <v>30</v>
      </c>
      <c r="P132" s="94">
        <v>280</v>
      </c>
      <c r="Q132" s="94">
        <v>339</v>
      </c>
      <c r="R132" s="94">
        <v>12</v>
      </c>
      <c r="S132" s="94">
        <v>679</v>
      </c>
      <c r="T132" s="94">
        <v>189</v>
      </c>
      <c r="U132" s="94">
        <v>59</v>
      </c>
      <c r="V132" s="94">
        <v>115</v>
      </c>
      <c r="W132" s="94">
        <v>30</v>
      </c>
      <c r="X132" s="94">
        <v>351</v>
      </c>
      <c r="Y132" s="94">
        <v>368</v>
      </c>
      <c r="Z132" s="94"/>
      <c r="AD132" s="59"/>
      <c r="AE132" s="59"/>
    </row>
    <row r="133" spans="1:31" s="9" customFormat="1" ht="27" hidden="1" customHeight="1" x14ac:dyDescent="0.2">
      <c r="A133" s="10" t="s">
        <v>99</v>
      </c>
      <c r="B133" s="16"/>
      <c r="C133" s="16">
        <f t="shared" si="35"/>
        <v>0</v>
      </c>
      <c r="D133" s="107"/>
      <c r="E133" s="141"/>
      <c r="F133" s="94"/>
      <c r="G133" s="94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D133" s="59"/>
      <c r="AE133" s="59"/>
    </row>
    <row r="134" spans="1:31" s="9" customFormat="1" ht="31.9" hidden="1" customHeight="1" outlineLevel="1" x14ac:dyDescent="0.2">
      <c r="A134" s="10" t="s">
        <v>100</v>
      </c>
      <c r="B134" s="18">
        <v>5178</v>
      </c>
      <c r="C134" s="16">
        <f t="shared" si="35"/>
        <v>368</v>
      </c>
      <c r="D134" s="107">
        <f>C134/B134</f>
        <v>7.1069911162611049E-2</v>
      </c>
      <c r="E134" s="141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>
        <v>368</v>
      </c>
      <c r="Z134" s="94"/>
      <c r="AA134" s="36"/>
      <c r="AD134" s="59"/>
      <c r="AE134" s="59"/>
    </row>
    <row r="135" spans="1:31" s="9" customFormat="1" ht="30" hidden="1" customHeight="1" outlineLevel="1" x14ac:dyDescent="0.2">
      <c r="A135" s="24" t="s">
        <v>101</v>
      </c>
      <c r="B135" s="16"/>
      <c r="C135" s="16">
        <f t="shared" si="35"/>
        <v>0</v>
      </c>
      <c r="D135" s="107" t="e">
        <f>C135/B135</f>
        <v>#DIV/0!</v>
      </c>
      <c r="E135" s="141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D135" s="59"/>
      <c r="AE135" s="59"/>
    </row>
    <row r="136" spans="1:31" s="9" customFormat="1" ht="27.75" hidden="1" customHeight="1" x14ac:dyDescent="0.2">
      <c r="A136" s="10" t="s">
        <v>172</v>
      </c>
      <c r="B136" s="109">
        <f>B135/B134</f>
        <v>0</v>
      </c>
      <c r="C136" s="16" t="e">
        <f t="shared" si="35"/>
        <v>#DIV/0!</v>
      </c>
      <c r="D136" s="107" t="e">
        <f>C136/B136</f>
        <v>#DIV/0!</v>
      </c>
      <c r="E136" s="141"/>
      <c r="F136" s="78" t="e">
        <f>F135/F134</f>
        <v>#DIV/0!</v>
      </c>
      <c r="G136" s="78" t="e">
        <f t="shared" ref="G136:Z136" si="52">G135/G134</f>
        <v>#DIV/0!</v>
      </c>
      <c r="H136" s="78" t="e">
        <f t="shared" si="52"/>
        <v>#DIV/0!</v>
      </c>
      <c r="I136" s="78" t="e">
        <f t="shared" si="52"/>
        <v>#DIV/0!</v>
      </c>
      <c r="J136" s="78" t="e">
        <f t="shared" si="52"/>
        <v>#DIV/0!</v>
      </c>
      <c r="K136" s="78" t="e">
        <f t="shared" si="52"/>
        <v>#DIV/0!</v>
      </c>
      <c r="L136" s="78" t="e">
        <f t="shared" si="52"/>
        <v>#DIV/0!</v>
      </c>
      <c r="M136" s="78" t="e">
        <f t="shared" si="52"/>
        <v>#DIV/0!</v>
      </c>
      <c r="N136" s="78" t="e">
        <f t="shared" si="52"/>
        <v>#DIV/0!</v>
      </c>
      <c r="O136" s="78" t="e">
        <f t="shared" si="52"/>
        <v>#DIV/0!</v>
      </c>
      <c r="P136" s="78" t="e">
        <f t="shared" si="52"/>
        <v>#DIV/0!</v>
      </c>
      <c r="Q136" s="78" t="e">
        <f t="shared" si="52"/>
        <v>#DIV/0!</v>
      </c>
      <c r="R136" s="78" t="e">
        <f t="shared" si="52"/>
        <v>#DIV/0!</v>
      </c>
      <c r="S136" s="78" t="e">
        <f t="shared" si="52"/>
        <v>#DIV/0!</v>
      </c>
      <c r="T136" s="78" t="e">
        <f t="shared" si="52"/>
        <v>#DIV/0!</v>
      </c>
      <c r="U136" s="78" t="e">
        <f t="shared" si="52"/>
        <v>#DIV/0!</v>
      </c>
      <c r="V136" s="78" t="e">
        <f t="shared" si="52"/>
        <v>#DIV/0!</v>
      </c>
      <c r="W136" s="78" t="e">
        <f t="shared" si="52"/>
        <v>#DIV/0!</v>
      </c>
      <c r="X136" s="78" t="e">
        <f t="shared" si="52"/>
        <v>#DIV/0!</v>
      </c>
      <c r="Y136" s="78">
        <f t="shared" si="52"/>
        <v>0</v>
      </c>
      <c r="Z136" s="78" t="e">
        <f t="shared" si="52"/>
        <v>#DIV/0!</v>
      </c>
      <c r="AD136" s="59"/>
      <c r="AE136" s="59"/>
    </row>
    <row r="137" spans="1:31" s="9" customFormat="1" ht="27.75" hidden="1" customHeight="1" x14ac:dyDescent="0.2">
      <c r="A137" s="10" t="s">
        <v>92</v>
      </c>
      <c r="B137" s="95"/>
      <c r="C137" s="16">
        <f t="shared" si="35"/>
        <v>368</v>
      </c>
      <c r="D137" s="107"/>
      <c r="E137" s="141"/>
      <c r="F137" s="95">
        <f>F134-F135</f>
        <v>0</v>
      </c>
      <c r="G137" s="95">
        <f t="shared" ref="G137:Z137" si="53">G134-G135</f>
        <v>0</v>
      </c>
      <c r="H137" s="95">
        <f t="shared" si="53"/>
        <v>0</v>
      </c>
      <c r="I137" s="95">
        <f t="shared" si="53"/>
        <v>0</v>
      </c>
      <c r="J137" s="95">
        <f t="shared" si="53"/>
        <v>0</v>
      </c>
      <c r="K137" s="95">
        <f t="shared" si="53"/>
        <v>0</v>
      </c>
      <c r="L137" s="95">
        <f>L134-L135-L133</f>
        <v>0</v>
      </c>
      <c r="M137" s="95">
        <f t="shared" si="53"/>
        <v>0</v>
      </c>
      <c r="N137" s="95">
        <f t="shared" si="53"/>
        <v>0</v>
      </c>
      <c r="O137" s="95">
        <f t="shared" si="53"/>
        <v>0</v>
      </c>
      <c r="P137" s="95">
        <f>P134-P135</f>
        <v>0</v>
      </c>
      <c r="Q137" s="95">
        <f t="shared" si="53"/>
        <v>0</v>
      </c>
      <c r="R137" s="95">
        <f t="shared" si="53"/>
        <v>0</v>
      </c>
      <c r="S137" s="95">
        <f>S134-S135</f>
        <v>0</v>
      </c>
      <c r="T137" s="95">
        <f t="shared" si="53"/>
        <v>0</v>
      </c>
      <c r="U137" s="95">
        <f>U134-U135</f>
        <v>0</v>
      </c>
      <c r="V137" s="95">
        <f t="shared" si="53"/>
        <v>0</v>
      </c>
      <c r="W137" s="95">
        <f>W134-W135</f>
        <v>0</v>
      </c>
      <c r="X137" s="95">
        <f t="shared" si="53"/>
        <v>0</v>
      </c>
      <c r="Y137" s="95">
        <f t="shared" si="53"/>
        <v>368</v>
      </c>
      <c r="Z137" s="95">
        <f t="shared" si="53"/>
        <v>0</v>
      </c>
      <c r="AA137" s="36"/>
      <c r="AD137" s="59"/>
      <c r="AE137" s="59"/>
    </row>
    <row r="138" spans="1:31" s="9" customFormat="1" ht="27.75" hidden="1" customHeight="1" x14ac:dyDescent="0.2">
      <c r="A138" s="10" t="s">
        <v>175</v>
      </c>
      <c r="B138" s="49"/>
      <c r="C138" s="16">
        <f t="shared" si="35"/>
        <v>0</v>
      </c>
      <c r="D138" s="102" t="e">
        <f>C138/B138</f>
        <v>#DIV/0!</v>
      </c>
      <c r="E138" s="144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D138" s="59"/>
      <c r="AE138" s="59"/>
    </row>
    <row r="139" spans="1:31" s="9" customFormat="1" ht="30" hidden="1" customHeight="1" x14ac:dyDescent="0.2">
      <c r="A139" s="19" t="s">
        <v>102</v>
      </c>
      <c r="B139" s="16"/>
      <c r="C139" s="16">
        <f t="shared" si="35"/>
        <v>0</v>
      </c>
      <c r="D139" s="107" t="e">
        <f>C139/B139</f>
        <v>#DIV/0!</v>
      </c>
      <c r="E139" s="141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D139" s="59"/>
      <c r="AE139" s="59"/>
    </row>
    <row r="140" spans="1:31" s="9" customFormat="1" ht="31.15" hidden="1" customHeight="1" x14ac:dyDescent="0.2">
      <c r="A140" s="10" t="s">
        <v>52</v>
      </c>
      <c r="B140" s="107" t="e">
        <f>B139/B138</f>
        <v>#DIV/0!</v>
      </c>
      <c r="C140" s="16" t="e">
        <f t="shared" si="35"/>
        <v>#DIV/0!</v>
      </c>
      <c r="D140" s="107"/>
      <c r="E140" s="141"/>
      <c r="F140" s="90" t="e">
        <f t="shared" ref="F140:Z140" si="54">F139/F138</f>
        <v>#DIV/0!</v>
      </c>
      <c r="G140" s="90" t="e">
        <f t="shared" si="54"/>
        <v>#DIV/0!</v>
      </c>
      <c r="H140" s="49" t="e">
        <f t="shared" si="54"/>
        <v>#DIV/0!</v>
      </c>
      <c r="I140" s="49" t="e">
        <f t="shared" si="54"/>
        <v>#DIV/0!</v>
      </c>
      <c r="J140" s="49" t="e">
        <f t="shared" si="54"/>
        <v>#DIV/0!</v>
      </c>
      <c r="K140" s="49" t="e">
        <f t="shared" si="54"/>
        <v>#DIV/0!</v>
      </c>
      <c r="L140" s="49" t="e">
        <f t="shared" si="54"/>
        <v>#DIV/0!</v>
      </c>
      <c r="M140" s="49" t="e">
        <f t="shared" si="54"/>
        <v>#DIV/0!</v>
      </c>
      <c r="N140" s="49" t="e">
        <f t="shared" si="54"/>
        <v>#DIV/0!</v>
      </c>
      <c r="O140" s="49" t="e">
        <f t="shared" si="54"/>
        <v>#DIV/0!</v>
      </c>
      <c r="P140" s="49" t="e">
        <f t="shared" si="54"/>
        <v>#DIV/0!</v>
      </c>
      <c r="Q140" s="49" t="e">
        <f t="shared" si="54"/>
        <v>#DIV/0!</v>
      </c>
      <c r="R140" s="49" t="e">
        <f t="shared" si="54"/>
        <v>#DIV/0!</v>
      </c>
      <c r="S140" s="49" t="e">
        <f t="shared" si="54"/>
        <v>#DIV/0!</v>
      </c>
      <c r="T140" s="49" t="e">
        <f t="shared" si="54"/>
        <v>#DIV/0!</v>
      </c>
      <c r="U140" s="49" t="e">
        <f t="shared" si="54"/>
        <v>#DIV/0!</v>
      </c>
      <c r="V140" s="49" t="e">
        <f t="shared" si="54"/>
        <v>#DIV/0!</v>
      </c>
      <c r="W140" s="49" t="e">
        <f t="shared" si="54"/>
        <v>#DIV/0!</v>
      </c>
      <c r="X140" s="49" t="e">
        <f t="shared" si="54"/>
        <v>#DIV/0!</v>
      </c>
      <c r="Y140" s="49" t="e">
        <f t="shared" si="54"/>
        <v>#DIV/0!</v>
      </c>
      <c r="Z140" s="49" t="e">
        <f t="shared" si="54"/>
        <v>#DIV/0!</v>
      </c>
      <c r="AD140" s="59"/>
      <c r="AE140" s="59"/>
    </row>
    <row r="141" spans="1:31" s="9" customFormat="1" ht="30" hidden="1" customHeight="1" x14ac:dyDescent="0.2">
      <c r="A141" s="19" t="s">
        <v>94</v>
      </c>
      <c r="B141" s="135" t="e">
        <f>B139/B135*10</f>
        <v>#DIV/0!</v>
      </c>
      <c r="C141" s="16" t="e">
        <f t="shared" si="35"/>
        <v>#DIV/0!</v>
      </c>
      <c r="D141" s="107" t="e">
        <f>C141/B141</f>
        <v>#DIV/0!</v>
      </c>
      <c r="E141" s="141"/>
      <c r="F141" s="91" t="e">
        <f t="shared" ref="F141" si="55">F139/F135*10</f>
        <v>#DIV/0!</v>
      </c>
      <c r="G141" s="91" t="e">
        <f t="shared" ref="G141:H141" si="56">G139/G135*10</f>
        <v>#DIV/0!</v>
      </c>
      <c r="H141" s="91" t="e">
        <f t="shared" si="56"/>
        <v>#DIV/0!</v>
      </c>
      <c r="I141" s="91" t="e">
        <f>I139/I135*10</f>
        <v>#DIV/0!</v>
      </c>
      <c r="J141" s="91" t="e">
        <f>J139/J135*10</f>
        <v>#DIV/0!</v>
      </c>
      <c r="K141" s="91" t="e">
        <f>K139/K135*10</f>
        <v>#DIV/0!</v>
      </c>
      <c r="L141" s="91" t="e">
        <f>L139/L135*10</f>
        <v>#DIV/0!</v>
      </c>
      <c r="M141" s="91" t="e">
        <f>M139/M135*10</f>
        <v>#DIV/0!</v>
      </c>
      <c r="N141" s="91" t="e">
        <f t="shared" ref="N141:S141" si="57">N139/N135*10</f>
        <v>#DIV/0!</v>
      </c>
      <c r="O141" s="91" t="e">
        <f t="shared" si="57"/>
        <v>#DIV/0!</v>
      </c>
      <c r="P141" s="91" t="e">
        <f t="shared" si="57"/>
        <v>#DIV/0!</v>
      </c>
      <c r="Q141" s="91" t="e">
        <f t="shared" si="57"/>
        <v>#DIV/0!</v>
      </c>
      <c r="R141" s="91" t="e">
        <f t="shared" si="57"/>
        <v>#DIV/0!</v>
      </c>
      <c r="S141" s="91" t="e">
        <f t="shared" si="57"/>
        <v>#DIV/0!</v>
      </c>
      <c r="T141" s="91" t="e">
        <f>T139/T135*10</f>
        <v>#DIV/0!</v>
      </c>
      <c r="U141" s="91" t="e">
        <f>U139/U135*10</f>
        <v>#DIV/0!</v>
      </c>
      <c r="V141" s="91" t="e">
        <f t="shared" ref="V141:W141" si="58">V139/V135*10</f>
        <v>#DIV/0!</v>
      </c>
      <c r="W141" s="91" t="e">
        <f t="shared" si="58"/>
        <v>#DIV/0!</v>
      </c>
      <c r="X141" s="91" t="e">
        <f>X139/X135*10</f>
        <v>#DIV/0!</v>
      </c>
      <c r="Y141" s="91" t="e">
        <f>Y139/Y135*10</f>
        <v>#DIV/0!</v>
      </c>
      <c r="Z141" s="91" t="e">
        <f>Z139/Z135*10</f>
        <v>#DIV/0!</v>
      </c>
      <c r="AD141" s="59"/>
      <c r="AE141" s="59"/>
    </row>
    <row r="142" spans="1:31" s="9" customFormat="1" ht="30" hidden="1" customHeight="1" outlineLevel="1" x14ac:dyDescent="0.2">
      <c r="A142" s="8" t="s">
        <v>103</v>
      </c>
      <c r="B142" s="118">
        <v>961.5</v>
      </c>
      <c r="C142" s="16">
        <f t="shared" si="35"/>
        <v>1013.5</v>
      </c>
      <c r="D142" s="107"/>
      <c r="E142" s="141"/>
      <c r="F142" s="94">
        <v>22</v>
      </c>
      <c r="G142" s="94">
        <v>86</v>
      </c>
      <c r="H142" s="49">
        <v>90</v>
      </c>
      <c r="I142" s="49">
        <v>0.5</v>
      </c>
      <c r="J142" s="49">
        <v>16</v>
      </c>
      <c r="K142" s="49">
        <v>10</v>
      </c>
      <c r="L142" s="49">
        <v>127</v>
      </c>
      <c r="M142" s="49">
        <v>94</v>
      </c>
      <c r="N142" s="49">
        <v>47</v>
      </c>
      <c r="O142" s="49">
        <v>24</v>
      </c>
      <c r="P142" s="49">
        <v>76</v>
      </c>
      <c r="Q142" s="49">
        <v>129</v>
      </c>
      <c r="R142" s="49"/>
      <c r="S142" s="49">
        <v>8</v>
      </c>
      <c r="T142" s="49">
        <v>36</v>
      </c>
      <c r="U142" s="49">
        <v>26</v>
      </c>
      <c r="V142" s="49"/>
      <c r="W142" s="49">
        <v>11</v>
      </c>
      <c r="X142" s="49">
        <v>95</v>
      </c>
      <c r="Y142" s="49">
        <v>110</v>
      </c>
      <c r="Z142" s="49">
        <v>6</v>
      </c>
      <c r="AD142" s="59"/>
      <c r="AE142" s="59"/>
    </row>
    <row r="143" spans="1:31" s="9" customFormat="1" ht="30" hidden="1" customHeight="1" x14ac:dyDescent="0.2">
      <c r="A143" s="8" t="s">
        <v>104</v>
      </c>
      <c r="B143" s="97"/>
      <c r="C143" s="16">
        <f t="shared" si="35"/>
        <v>0</v>
      </c>
      <c r="D143" s="18"/>
      <c r="E143" s="145"/>
      <c r="F143" s="96"/>
      <c r="G143" s="96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D143" s="59"/>
      <c r="AE143" s="59"/>
    </row>
    <row r="144" spans="1:31" s="9" customFormat="1" ht="30" hidden="1" customHeight="1" x14ac:dyDescent="0.2">
      <c r="A144" s="8" t="s">
        <v>85</v>
      </c>
      <c r="B144" s="97"/>
      <c r="C144" s="16">
        <f t="shared" si="35"/>
        <v>0</v>
      </c>
      <c r="D144" s="18"/>
      <c r="E144" s="145"/>
      <c r="F144" s="96"/>
      <c r="G144" s="96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D144" s="59"/>
      <c r="AE144" s="59"/>
    </row>
    <row r="145" spans="1:31" s="9" customFormat="1" ht="30" hidden="1" customHeight="1" outlineLevel="1" x14ac:dyDescent="0.2">
      <c r="A145" s="8" t="s">
        <v>105</v>
      </c>
      <c r="B145" s="25">
        <v>900.1</v>
      </c>
      <c r="C145" s="16">
        <f t="shared" si="35"/>
        <v>0</v>
      </c>
      <c r="D145" s="107"/>
      <c r="E145" s="141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D145" s="59"/>
      <c r="AE145" s="59"/>
    </row>
    <row r="146" spans="1:31" s="9" customFormat="1" ht="30" customHeight="1" outlineLevel="1" x14ac:dyDescent="0.2">
      <c r="A146" s="24" t="s">
        <v>163</v>
      </c>
      <c r="B146" s="16">
        <v>872.15</v>
      </c>
      <c r="C146" s="16">
        <f t="shared" si="35"/>
        <v>22</v>
      </c>
      <c r="D146" s="107">
        <f t="shared" ref="D146:D151" si="59">C146/B146</f>
        <v>2.5225018632116035E-2</v>
      </c>
      <c r="E146" s="141">
        <v>2</v>
      </c>
      <c r="F146" s="49"/>
      <c r="G146" s="49"/>
      <c r="H146" s="49"/>
      <c r="I146" s="49"/>
      <c r="J146" s="49"/>
      <c r="K146" s="49"/>
      <c r="L146" s="49">
        <v>14</v>
      </c>
      <c r="M146" s="49"/>
      <c r="N146" s="49">
        <v>8</v>
      </c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D146" s="59"/>
      <c r="AE146" s="59"/>
    </row>
    <row r="147" spans="1:31" s="9" customFormat="1" ht="30" hidden="1" customHeight="1" x14ac:dyDescent="0.2">
      <c r="A147" s="10" t="s">
        <v>172</v>
      </c>
      <c r="B147" s="109">
        <f>B146/B145</f>
        <v>0.96894789467836906</v>
      </c>
      <c r="C147" s="16" t="e">
        <f t="shared" si="35"/>
        <v>#DIV/0!</v>
      </c>
      <c r="D147" s="107" t="e">
        <f t="shared" si="59"/>
        <v>#DIV/0!</v>
      </c>
      <c r="E147" s="141"/>
      <c r="F147" s="90" t="e">
        <f t="shared" ref="F147:L147" si="60">F146/F145</f>
        <v>#DIV/0!</v>
      </c>
      <c r="G147" s="90" t="e">
        <f t="shared" si="60"/>
        <v>#DIV/0!</v>
      </c>
      <c r="H147" s="90" t="e">
        <f t="shared" si="60"/>
        <v>#DIV/0!</v>
      </c>
      <c r="I147" s="90" t="e">
        <f t="shared" si="60"/>
        <v>#DIV/0!</v>
      </c>
      <c r="J147" s="90" t="e">
        <f t="shared" si="60"/>
        <v>#DIV/0!</v>
      </c>
      <c r="K147" s="90" t="e">
        <f t="shared" si="60"/>
        <v>#DIV/0!</v>
      </c>
      <c r="L147" s="90" t="e">
        <f t="shared" si="60"/>
        <v>#DIV/0!</v>
      </c>
      <c r="M147" s="90" t="e">
        <f t="shared" ref="M147:Z147" si="61">M146/M145</f>
        <v>#DIV/0!</v>
      </c>
      <c r="N147" s="90" t="e">
        <f t="shared" si="61"/>
        <v>#DIV/0!</v>
      </c>
      <c r="O147" s="90" t="e">
        <f t="shared" si="61"/>
        <v>#DIV/0!</v>
      </c>
      <c r="P147" s="90" t="e">
        <f t="shared" si="61"/>
        <v>#DIV/0!</v>
      </c>
      <c r="Q147" s="90" t="e">
        <f t="shared" si="61"/>
        <v>#DIV/0!</v>
      </c>
      <c r="R147" s="90" t="e">
        <f>R146/R145</f>
        <v>#DIV/0!</v>
      </c>
      <c r="S147" s="90" t="e">
        <f t="shared" si="61"/>
        <v>#DIV/0!</v>
      </c>
      <c r="T147" s="90" t="e">
        <f t="shared" si="61"/>
        <v>#DIV/0!</v>
      </c>
      <c r="U147" s="90" t="e">
        <f t="shared" si="61"/>
        <v>#DIV/0!</v>
      </c>
      <c r="V147" s="90" t="e">
        <f>V146/V145</f>
        <v>#DIV/0!</v>
      </c>
      <c r="W147" s="90" t="e">
        <f t="shared" si="61"/>
        <v>#DIV/0!</v>
      </c>
      <c r="X147" s="90" t="e">
        <f t="shared" si="61"/>
        <v>#DIV/0!</v>
      </c>
      <c r="Y147" s="90" t="e">
        <f t="shared" si="61"/>
        <v>#DIV/0!</v>
      </c>
      <c r="Z147" s="90" t="e">
        <f t="shared" si="61"/>
        <v>#DIV/0!</v>
      </c>
      <c r="AD147" s="59"/>
      <c r="AE147" s="59"/>
    </row>
    <row r="148" spans="1:31" s="9" customFormat="1" ht="30.75" hidden="1" customHeight="1" x14ac:dyDescent="0.2">
      <c r="A148" s="10" t="s">
        <v>176</v>
      </c>
      <c r="B148" s="49"/>
      <c r="C148" s="16">
        <f t="shared" ref="C148:C208" si="62">SUM(F148:Z148)</f>
        <v>0</v>
      </c>
      <c r="D148" s="107" t="e">
        <f t="shared" si="59"/>
        <v>#DIV/0!</v>
      </c>
      <c r="E148" s="141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D148" s="59"/>
      <c r="AE148" s="59"/>
    </row>
    <row r="149" spans="1:31" s="9" customFormat="1" ht="30" customHeight="1" x14ac:dyDescent="0.2">
      <c r="A149" s="19" t="s">
        <v>106</v>
      </c>
      <c r="B149" s="16">
        <v>34944.400000000001</v>
      </c>
      <c r="C149" s="16">
        <f t="shared" si="62"/>
        <v>320</v>
      </c>
      <c r="D149" s="107">
        <f t="shared" si="59"/>
        <v>9.1574043337416013E-3</v>
      </c>
      <c r="E149" s="141">
        <v>2</v>
      </c>
      <c r="F149" s="49"/>
      <c r="G149" s="49"/>
      <c r="H149" s="49"/>
      <c r="I149" s="49"/>
      <c r="J149" s="49"/>
      <c r="K149" s="49"/>
      <c r="L149" s="49">
        <v>160</v>
      </c>
      <c r="M149" s="49"/>
      <c r="N149" s="49">
        <v>160</v>
      </c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D149" s="59"/>
      <c r="AE149" s="59"/>
    </row>
    <row r="150" spans="1:31" s="9" customFormat="1" ht="30" hidden="1" customHeight="1" x14ac:dyDescent="0.2">
      <c r="A150" s="10" t="s">
        <v>52</v>
      </c>
      <c r="B150" s="48" t="e">
        <f>B149/B148</f>
        <v>#DIV/0!</v>
      </c>
      <c r="C150" s="16" t="e">
        <f t="shared" si="62"/>
        <v>#DIV/0!</v>
      </c>
      <c r="D150" s="107" t="e">
        <f t="shared" si="59"/>
        <v>#DIV/0!</v>
      </c>
      <c r="E150" s="141"/>
      <c r="F150" s="48" t="e">
        <f t="shared" ref="F150:M150" si="63">F149/F148</f>
        <v>#DIV/0!</v>
      </c>
      <c r="G150" s="48" t="e">
        <f t="shared" si="63"/>
        <v>#DIV/0!</v>
      </c>
      <c r="H150" s="48" t="e">
        <f t="shared" si="63"/>
        <v>#DIV/0!</v>
      </c>
      <c r="I150" s="48" t="e">
        <f t="shared" si="63"/>
        <v>#DIV/0!</v>
      </c>
      <c r="J150" s="48" t="e">
        <f t="shared" si="63"/>
        <v>#DIV/0!</v>
      </c>
      <c r="K150" s="48" t="e">
        <f t="shared" si="63"/>
        <v>#DIV/0!</v>
      </c>
      <c r="L150" s="48" t="e">
        <f t="shared" si="63"/>
        <v>#DIV/0!</v>
      </c>
      <c r="M150" s="48" t="e">
        <f t="shared" si="63"/>
        <v>#DIV/0!</v>
      </c>
      <c r="N150" s="48" t="e">
        <f t="shared" ref="N150:O150" si="64">N149/N148</f>
        <v>#DIV/0!</v>
      </c>
      <c r="O150" s="48" t="e">
        <f t="shared" si="64"/>
        <v>#DIV/0!</v>
      </c>
      <c r="P150" s="48" t="e">
        <f>P149/P148</f>
        <v>#DIV/0!</v>
      </c>
      <c r="Q150" s="48" t="e">
        <f t="shared" ref="Q150:R150" si="65">Q149/Q148</f>
        <v>#DIV/0!</v>
      </c>
      <c r="R150" s="48" t="e">
        <f t="shared" si="65"/>
        <v>#DIV/0!</v>
      </c>
      <c r="S150" s="48" t="e">
        <f t="shared" ref="S150:Z150" si="66">S149/S148</f>
        <v>#DIV/0!</v>
      </c>
      <c r="T150" s="48" t="e">
        <f t="shared" si="66"/>
        <v>#DIV/0!</v>
      </c>
      <c r="U150" s="48" t="e">
        <f t="shared" si="66"/>
        <v>#DIV/0!</v>
      </c>
      <c r="V150" s="48" t="e">
        <f t="shared" si="66"/>
        <v>#DIV/0!</v>
      </c>
      <c r="W150" s="48" t="e">
        <f t="shared" si="66"/>
        <v>#DIV/0!</v>
      </c>
      <c r="X150" s="48" t="e">
        <f t="shared" si="66"/>
        <v>#DIV/0!</v>
      </c>
      <c r="Y150" s="48" t="e">
        <f t="shared" si="66"/>
        <v>#DIV/0!</v>
      </c>
      <c r="Z150" s="48" t="e">
        <f t="shared" si="66"/>
        <v>#DIV/0!</v>
      </c>
      <c r="AD150" s="59"/>
      <c r="AE150" s="59"/>
    </row>
    <row r="151" spans="1:31" s="9" customFormat="1" ht="30" customHeight="1" x14ac:dyDescent="0.2">
      <c r="A151" s="19" t="s">
        <v>94</v>
      </c>
      <c r="B151" s="135">
        <f>B149/B146*10</f>
        <v>400.66960958550709</v>
      </c>
      <c r="C151" s="135">
        <f>C149/C146*10</f>
        <v>145.45454545454544</v>
      </c>
      <c r="D151" s="107">
        <f t="shared" si="59"/>
        <v>0.36302864498512438</v>
      </c>
      <c r="E151" s="141"/>
      <c r="F151" s="96" t="e">
        <f>F149/F146*10</f>
        <v>#DIV/0!</v>
      </c>
      <c r="G151" s="96" t="e">
        <f t="shared" ref="G151:I151" si="67">G149/G146*10</f>
        <v>#DIV/0!</v>
      </c>
      <c r="H151" s="96" t="e">
        <f t="shared" si="67"/>
        <v>#DIV/0!</v>
      </c>
      <c r="I151" s="96" t="e">
        <f t="shared" si="67"/>
        <v>#DIV/0!</v>
      </c>
      <c r="J151" s="96" t="e">
        <f t="shared" ref="J151:O151" si="68">J149/J146*10</f>
        <v>#DIV/0!</v>
      </c>
      <c r="K151" s="96" t="e">
        <f t="shared" si="68"/>
        <v>#DIV/0!</v>
      </c>
      <c r="L151" s="135">
        <f t="shared" si="68"/>
        <v>114.28571428571429</v>
      </c>
      <c r="M151" s="96" t="e">
        <f>M149/M146*10</f>
        <v>#DIV/0!</v>
      </c>
      <c r="N151" s="96">
        <f t="shared" si="68"/>
        <v>200</v>
      </c>
      <c r="O151" s="96" t="e">
        <f t="shared" si="68"/>
        <v>#DIV/0!</v>
      </c>
      <c r="P151" s="96" t="e">
        <f t="shared" ref="P151:R151" si="69">P149/P146*10</f>
        <v>#DIV/0!</v>
      </c>
      <c r="Q151" s="96" t="e">
        <f t="shared" si="69"/>
        <v>#DIV/0!</v>
      </c>
      <c r="R151" s="96" t="e">
        <f t="shared" si="69"/>
        <v>#DIV/0!</v>
      </c>
      <c r="S151" s="96" t="e">
        <f t="shared" ref="S151:Z151" si="70">S149/S146*10</f>
        <v>#DIV/0!</v>
      </c>
      <c r="T151" s="96" t="e">
        <f t="shared" si="70"/>
        <v>#DIV/0!</v>
      </c>
      <c r="U151" s="96" t="e">
        <f t="shared" si="70"/>
        <v>#DIV/0!</v>
      </c>
      <c r="V151" s="96" t="e">
        <f t="shared" si="70"/>
        <v>#DIV/0!</v>
      </c>
      <c r="W151" s="96" t="e">
        <f t="shared" si="70"/>
        <v>#DIV/0!</v>
      </c>
      <c r="X151" s="96" t="e">
        <f t="shared" si="70"/>
        <v>#DIV/0!</v>
      </c>
      <c r="Y151" s="96" t="e">
        <f t="shared" si="70"/>
        <v>#DIV/0!</v>
      </c>
      <c r="Z151" s="96" t="e">
        <f t="shared" si="70"/>
        <v>#DIV/0!</v>
      </c>
      <c r="AD151" s="59"/>
      <c r="AE151" s="59"/>
    </row>
    <row r="152" spans="1:31" s="9" customFormat="1" ht="30" hidden="1" customHeight="1" x14ac:dyDescent="0.2">
      <c r="A152" s="10" t="s">
        <v>92</v>
      </c>
      <c r="B152" s="95">
        <f>B145-B146</f>
        <v>27.950000000000045</v>
      </c>
      <c r="C152" s="16">
        <f t="shared" si="62"/>
        <v>-22</v>
      </c>
      <c r="D152" s="107"/>
      <c r="E152" s="141"/>
      <c r="F152" s="96">
        <f>F145-F146</f>
        <v>0</v>
      </c>
      <c r="G152" s="96">
        <f t="shared" ref="G152:Z152" si="71">G145-G146</f>
        <v>0</v>
      </c>
      <c r="H152" s="96">
        <f>H145-H146</f>
        <v>0</v>
      </c>
      <c r="I152" s="96">
        <f>I145-I146</f>
        <v>0</v>
      </c>
      <c r="J152" s="96">
        <f t="shared" si="71"/>
        <v>0</v>
      </c>
      <c r="K152" s="96">
        <f t="shared" si="71"/>
        <v>0</v>
      </c>
      <c r="L152" s="96">
        <f t="shared" si="71"/>
        <v>-14</v>
      </c>
      <c r="M152" s="96">
        <f t="shared" si="71"/>
        <v>0</v>
      </c>
      <c r="N152" s="96">
        <f t="shared" si="71"/>
        <v>-8</v>
      </c>
      <c r="O152" s="96">
        <f t="shared" si="71"/>
        <v>0</v>
      </c>
      <c r="P152" s="96">
        <f t="shared" si="71"/>
        <v>0</v>
      </c>
      <c r="Q152" s="96">
        <f t="shared" si="71"/>
        <v>0</v>
      </c>
      <c r="R152" s="96">
        <f t="shared" si="71"/>
        <v>0</v>
      </c>
      <c r="S152" s="96">
        <f t="shared" si="71"/>
        <v>0</v>
      </c>
      <c r="T152" s="96">
        <f t="shared" si="71"/>
        <v>0</v>
      </c>
      <c r="U152" s="96">
        <f t="shared" si="71"/>
        <v>0</v>
      </c>
      <c r="V152" s="96">
        <f t="shared" si="71"/>
        <v>0</v>
      </c>
      <c r="W152" s="96">
        <f t="shared" si="71"/>
        <v>0</v>
      </c>
      <c r="X152" s="96">
        <f t="shared" si="71"/>
        <v>0</v>
      </c>
      <c r="Y152" s="96">
        <f t="shared" si="71"/>
        <v>0</v>
      </c>
      <c r="Z152" s="96">
        <f t="shared" si="71"/>
        <v>0</v>
      </c>
      <c r="AA152" s="52"/>
      <c r="AD152" s="59"/>
      <c r="AE152" s="59"/>
    </row>
    <row r="153" spans="1:31" s="9" customFormat="1" ht="30" hidden="1" customHeight="1" outlineLevel="1" x14ac:dyDescent="0.2">
      <c r="A153" s="24" t="s">
        <v>164</v>
      </c>
      <c r="B153" s="16">
        <v>543</v>
      </c>
      <c r="C153" s="16">
        <f t="shared" si="62"/>
        <v>0</v>
      </c>
      <c r="D153" s="107">
        <f>C153/B153</f>
        <v>0</v>
      </c>
      <c r="E153" s="141"/>
      <c r="F153" s="86"/>
      <c r="G153" s="80"/>
      <c r="H153" s="97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4"/>
      <c r="U153" s="80"/>
      <c r="V153" s="80"/>
      <c r="W153" s="80"/>
      <c r="X153" s="80"/>
      <c r="Y153" s="80"/>
      <c r="Z153" s="80"/>
      <c r="AD153" s="59"/>
      <c r="AE153" s="59"/>
    </row>
    <row r="154" spans="1:31" s="9" customFormat="1" ht="30" hidden="1" customHeight="1" x14ac:dyDescent="0.2">
      <c r="A154" s="19" t="s">
        <v>165</v>
      </c>
      <c r="B154" s="16">
        <v>5773</v>
      </c>
      <c r="C154" s="16">
        <f t="shared" si="62"/>
        <v>0</v>
      </c>
      <c r="D154" s="107">
        <f>C154/B154</f>
        <v>0</v>
      </c>
      <c r="E154" s="141"/>
      <c r="F154" s="86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4"/>
      <c r="U154" s="80"/>
      <c r="V154" s="80"/>
      <c r="W154" s="80"/>
      <c r="X154" s="80"/>
      <c r="Y154" s="80"/>
      <c r="Z154" s="80"/>
      <c r="AD154" s="59"/>
      <c r="AE154" s="59"/>
    </row>
    <row r="155" spans="1:31" s="9" customFormat="1" ht="30" hidden="1" customHeight="1" x14ac:dyDescent="0.2">
      <c r="A155" s="19" t="s">
        <v>94</v>
      </c>
      <c r="B155" s="135">
        <f>B154/B153*10</f>
        <v>106.31675874769797</v>
      </c>
      <c r="C155" s="16" t="e">
        <f t="shared" si="62"/>
        <v>#DIV/0!</v>
      </c>
      <c r="D155" s="107" t="e">
        <f>C155/B155</f>
        <v>#DIV/0!</v>
      </c>
      <c r="E155" s="141"/>
      <c r="F155" s="96" t="e">
        <f>F154/F153*10</f>
        <v>#DIV/0!</v>
      </c>
      <c r="G155" s="96" t="e">
        <f>G154/G153*10</f>
        <v>#DIV/0!</v>
      </c>
      <c r="H155" s="96" t="e">
        <f>H154/H153*10</f>
        <v>#DIV/0!</v>
      </c>
      <c r="I155" s="96" t="e">
        <f t="shared" ref="I155:R155" si="72">I154/I153*10</f>
        <v>#DIV/0!</v>
      </c>
      <c r="J155" s="96" t="e">
        <f t="shared" si="72"/>
        <v>#DIV/0!</v>
      </c>
      <c r="K155" s="96" t="e">
        <f t="shared" si="72"/>
        <v>#DIV/0!</v>
      </c>
      <c r="L155" s="96" t="e">
        <f t="shared" si="72"/>
        <v>#DIV/0!</v>
      </c>
      <c r="M155" s="96" t="e">
        <f t="shared" si="72"/>
        <v>#DIV/0!</v>
      </c>
      <c r="N155" s="96" t="e">
        <f t="shared" si="72"/>
        <v>#DIV/0!</v>
      </c>
      <c r="O155" s="96" t="e">
        <f t="shared" si="72"/>
        <v>#DIV/0!</v>
      </c>
      <c r="P155" s="96" t="e">
        <f t="shared" si="72"/>
        <v>#DIV/0!</v>
      </c>
      <c r="Q155" s="96" t="e">
        <f t="shared" si="72"/>
        <v>#DIV/0!</v>
      </c>
      <c r="R155" s="96" t="e">
        <f t="shared" si="72"/>
        <v>#DIV/0!</v>
      </c>
      <c r="S155" s="96" t="e">
        <f t="shared" ref="S155:U155" si="73">S154/S153*10</f>
        <v>#DIV/0!</v>
      </c>
      <c r="T155" s="96" t="e">
        <f t="shared" si="73"/>
        <v>#DIV/0!</v>
      </c>
      <c r="U155" s="96" t="e">
        <f t="shared" si="73"/>
        <v>#DIV/0!</v>
      </c>
      <c r="V155" s="96" t="e">
        <f t="shared" ref="V155:Z155" si="74">V154/V153*10</f>
        <v>#DIV/0!</v>
      </c>
      <c r="W155" s="96" t="e">
        <f t="shared" si="74"/>
        <v>#DIV/0!</v>
      </c>
      <c r="X155" s="96" t="e">
        <f t="shared" si="74"/>
        <v>#DIV/0!</v>
      </c>
      <c r="Y155" s="96" t="e">
        <f t="shared" si="74"/>
        <v>#DIV/0!</v>
      </c>
      <c r="Z155" s="96" t="e">
        <f t="shared" si="74"/>
        <v>#DIV/0!</v>
      </c>
      <c r="AD155" s="59"/>
      <c r="AE155" s="59"/>
    </row>
    <row r="156" spans="1:31" s="9" customFormat="1" ht="30" hidden="1" customHeight="1" x14ac:dyDescent="0.2">
      <c r="A156" s="8" t="s">
        <v>205</v>
      </c>
      <c r="B156" s="135"/>
      <c r="C156" s="16">
        <f t="shared" si="62"/>
        <v>0</v>
      </c>
      <c r="D156" s="107"/>
      <c r="E156" s="141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D156" s="59"/>
      <c r="AE156" s="59"/>
    </row>
    <row r="157" spans="1:31" s="9" customFormat="1" ht="30" hidden="1" customHeight="1" x14ac:dyDescent="0.2">
      <c r="A157" s="8" t="s">
        <v>85</v>
      </c>
      <c r="B157" s="135"/>
      <c r="C157" s="16">
        <f t="shared" si="62"/>
        <v>0</v>
      </c>
      <c r="D157" s="107"/>
      <c r="E157" s="141"/>
      <c r="F157" s="8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D157" s="59"/>
      <c r="AE157" s="59"/>
    </row>
    <row r="158" spans="1:31" s="9" customFormat="1" ht="30" hidden="1" customHeight="1" x14ac:dyDescent="0.2">
      <c r="A158" s="8" t="s">
        <v>204</v>
      </c>
      <c r="B158" s="135"/>
      <c r="C158" s="16">
        <f t="shared" si="62"/>
        <v>0</v>
      </c>
      <c r="D158" s="107"/>
      <c r="E158" s="141"/>
      <c r="F158" s="8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D158" s="59"/>
      <c r="AE158" s="59"/>
    </row>
    <row r="159" spans="1:31" s="9" customFormat="1" ht="30" hidden="1" customHeight="1" x14ac:dyDescent="0.2">
      <c r="A159" s="8" t="s">
        <v>203</v>
      </c>
      <c r="B159" s="135"/>
      <c r="C159" s="16">
        <f t="shared" si="62"/>
        <v>0</v>
      </c>
      <c r="D159" s="107"/>
      <c r="E159" s="141"/>
      <c r="F159" s="8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D159" s="59"/>
      <c r="AE159" s="59"/>
    </row>
    <row r="160" spans="1:31" s="9" customFormat="1" ht="30" hidden="1" customHeight="1" x14ac:dyDescent="0.2">
      <c r="A160" s="19" t="s">
        <v>199</v>
      </c>
      <c r="B160" s="149">
        <f>B164+B167+B184+B170+B179</f>
        <v>14637</v>
      </c>
      <c r="C160" s="16">
        <f t="shared" si="62"/>
        <v>40</v>
      </c>
      <c r="D160" s="107">
        <f>C160/B160</f>
        <v>2.7328004372480699E-3</v>
      </c>
      <c r="E160" s="141"/>
      <c r="F160" s="87">
        <f>F164+F167+F184+F170+F179</f>
        <v>0</v>
      </c>
      <c r="G160" s="87">
        <f>G164+G167+G184+G170</f>
        <v>40</v>
      </c>
      <c r="H160" s="87">
        <f>H164+H167+H184+H170+H179</f>
        <v>0</v>
      </c>
      <c r="I160" s="87">
        <f>I164+I167+I184+I170</f>
        <v>0</v>
      </c>
      <c r="J160" s="87">
        <f>J164+J167+J184+J170</f>
        <v>0</v>
      </c>
      <c r="K160" s="87">
        <f>K164+K184+K179+K167</f>
        <v>0</v>
      </c>
      <c r="L160" s="87">
        <f>L164+L167+L184+L170</f>
        <v>0</v>
      </c>
      <c r="M160" s="87">
        <f>M164+M167+M184+M170+M179</f>
        <v>0</v>
      </c>
      <c r="N160" s="87">
        <f>N164+N167+N184+N170</f>
        <v>0</v>
      </c>
      <c r="O160" s="87">
        <f>O164+O167+O184+O170</f>
        <v>0</v>
      </c>
      <c r="P160" s="87">
        <f>P164+P167+P184+P170</f>
        <v>0</v>
      </c>
      <c r="Q160" s="87">
        <f t="shared" ref="Q160:Z160" si="75">Q164+Q167+Q184+Q170+Q173+Q179</f>
        <v>0</v>
      </c>
      <c r="R160" s="87">
        <f t="shared" si="75"/>
        <v>0</v>
      </c>
      <c r="S160" s="87">
        <f t="shared" si="75"/>
        <v>0</v>
      </c>
      <c r="T160" s="87">
        <f t="shared" si="75"/>
        <v>0</v>
      </c>
      <c r="U160" s="87">
        <f t="shared" si="75"/>
        <v>0</v>
      </c>
      <c r="V160" s="87">
        <f t="shared" si="75"/>
        <v>0</v>
      </c>
      <c r="W160" s="87">
        <f t="shared" si="75"/>
        <v>0</v>
      </c>
      <c r="X160" s="87">
        <f t="shared" si="75"/>
        <v>0</v>
      </c>
      <c r="Y160" s="87">
        <f t="shared" si="75"/>
        <v>0</v>
      </c>
      <c r="Z160" s="87">
        <f t="shared" si="75"/>
        <v>0</v>
      </c>
      <c r="AD160" s="59"/>
      <c r="AE160" s="59"/>
    </row>
    <row r="161" spans="1:31" s="9" customFormat="1" ht="31.5" hidden="1" customHeight="1" x14ac:dyDescent="0.2">
      <c r="A161" s="50" t="s">
        <v>200</v>
      </c>
      <c r="B161" s="149">
        <f>B165+B168+B185</f>
        <v>10047</v>
      </c>
      <c r="C161" s="16">
        <f t="shared" si="62"/>
        <v>40</v>
      </c>
      <c r="D161" s="107">
        <f>C161/B161</f>
        <v>3.9812879466507413E-3</v>
      </c>
      <c r="E161" s="141"/>
      <c r="F161" s="97">
        <f t="shared" ref="F161:Z161" si="76">F165+F168+F171+F185+F174+F180</f>
        <v>0</v>
      </c>
      <c r="G161" s="97">
        <f t="shared" si="76"/>
        <v>40</v>
      </c>
      <c r="H161" s="97">
        <f t="shared" si="76"/>
        <v>0</v>
      </c>
      <c r="I161" s="97">
        <f t="shared" si="76"/>
        <v>0</v>
      </c>
      <c r="J161" s="97">
        <f t="shared" si="76"/>
        <v>0</v>
      </c>
      <c r="K161" s="97">
        <f>K165+K168+K171+K185+K174+K180</f>
        <v>0</v>
      </c>
      <c r="L161" s="97">
        <f t="shared" si="76"/>
        <v>0</v>
      </c>
      <c r="M161" s="97">
        <f t="shared" si="76"/>
        <v>0</v>
      </c>
      <c r="N161" s="97">
        <f t="shared" si="76"/>
        <v>0</v>
      </c>
      <c r="O161" s="97">
        <f t="shared" si="76"/>
        <v>0</v>
      </c>
      <c r="P161" s="97">
        <f t="shared" si="76"/>
        <v>0</v>
      </c>
      <c r="Q161" s="97">
        <f t="shared" si="76"/>
        <v>0</v>
      </c>
      <c r="R161" s="97">
        <f t="shared" si="76"/>
        <v>0</v>
      </c>
      <c r="S161" s="97">
        <f t="shared" si="76"/>
        <v>0</v>
      </c>
      <c r="T161" s="97">
        <f t="shared" si="76"/>
        <v>0</v>
      </c>
      <c r="U161" s="97">
        <f t="shared" si="76"/>
        <v>0</v>
      </c>
      <c r="V161" s="97">
        <f t="shared" si="76"/>
        <v>0</v>
      </c>
      <c r="W161" s="97">
        <f t="shared" si="76"/>
        <v>0</v>
      </c>
      <c r="X161" s="97">
        <f t="shared" si="76"/>
        <v>0</v>
      </c>
      <c r="Y161" s="97">
        <f t="shared" si="76"/>
        <v>0</v>
      </c>
      <c r="Z161" s="97">
        <f t="shared" si="76"/>
        <v>0</v>
      </c>
      <c r="AD161" s="59"/>
      <c r="AE161" s="59"/>
    </row>
    <row r="162" spans="1:31" s="9" customFormat="1" ht="30" hidden="1" customHeight="1" x14ac:dyDescent="0.2">
      <c r="A162" s="19" t="s">
        <v>94</v>
      </c>
      <c r="B162" s="135">
        <f>B161/B160*10</f>
        <v>6.8641114982578397</v>
      </c>
      <c r="C162" s="16" t="e">
        <f t="shared" si="62"/>
        <v>#DIV/0!</v>
      </c>
      <c r="D162" s="107" t="e">
        <f>C162/B162</f>
        <v>#DIV/0!</v>
      </c>
      <c r="E162" s="141"/>
      <c r="F162" s="96" t="e">
        <f t="shared" ref="F162:Y162" si="77">F161/F160*10</f>
        <v>#DIV/0!</v>
      </c>
      <c r="G162" s="96">
        <f t="shared" si="77"/>
        <v>10</v>
      </c>
      <c r="H162" s="96" t="e">
        <f t="shared" si="77"/>
        <v>#DIV/0!</v>
      </c>
      <c r="I162" s="96" t="e">
        <f t="shared" si="77"/>
        <v>#DIV/0!</v>
      </c>
      <c r="J162" s="96" t="e">
        <f t="shared" si="77"/>
        <v>#DIV/0!</v>
      </c>
      <c r="K162" s="96" t="e">
        <f t="shared" si="77"/>
        <v>#DIV/0!</v>
      </c>
      <c r="L162" s="96" t="e">
        <f t="shared" si="77"/>
        <v>#DIV/0!</v>
      </c>
      <c r="M162" s="96" t="e">
        <f t="shared" si="77"/>
        <v>#DIV/0!</v>
      </c>
      <c r="N162" s="96" t="e">
        <f t="shared" si="77"/>
        <v>#DIV/0!</v>
      </c>
      <c r="O162" s="96" t="e">
        <f t="shared" si="77"/>
        <v>#DIV/0!</v>
      </c>
      <c r="P162" s="96" t="e">
        <f t="shared" si="77"/>
        <v>#DIV/0!</v>
      </c>
      <c r="Q162" s="96" t="e">
        <f t="shared" si="77"/>
        <v>#DIV/0!</v>
      </c>
      <c r="R162" s="96" t="e">
        <f t="shared" si="77"/>
        <v>#DIV/0!</v>
      </c>
      <c r="S162" s="96" t="e">
        <f t="shared" si="77"/>
        <v>#DIV/0!</v>
      </c>
      <c r="T162" s="96" t="e">
        <f t="shared" si="77"/>
        <v>#DIV/0!</v>
      </c>
      <c r="U162" s="96" t="e">
        <f t="shared" si="77"/>
        <v>#DIV/0!</v>
      </c>
      <c r="V162" s="96" t="e">
        <f t="shared" si="77"/>
        <v>#DIV/0!</v>
      </c>
      <c r="W162" s="96" t="e">
        <f t="shared" si="77"/>
        <v>#DIV/0!</v>
      </c>
      <c r="X162" s="96" t="e">
        <f t="shared" si="77"/>
        <v>#DIV/0!</v>
      </c>
      <c r="Y162" s="96" t="e">
        <f t="shared" si="77"/>
        <v>#DIV/0!</v>
      </c>
      <c r="Z162" s="96" t="e">
        <f t="shared" ref="Z162" si="78">Z161/Z160*10</f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35"/>
      <c r="C163" s="16">
        <f t="shared" si="62"/>
        <v>-40</v>
      </c>
      <c r="D163" s="107"/>
      <c r="E163" s="141"/>
      <c r="F163" s="96">
        <f t="shared" ref="F163:V163" si="79">F159-F160</f>
        <v>0</v>
      </c>
      <c r="G163" s="96">
        <f t="shared" si="79"/>
        <v>-40</v>
      </c>
      <c r="H163" s="96">
        <f>H159-H160</f>
        <v>0</v>
      </c>
      <c r="I163" s="96">
        <f>I159-I160</f>
        <v>0</v>
      </c>
      <c r="J163" s="96">
        <f t="shared" si="79"/>
        <v>0</v>
      </c>
      <c r="K163" s="96">
        <f t="shared" si="79"/>
        <v>0</v>
      </c>
      <c r="L163" s="96">
        <f t="shared" si="79"/>
        <v>0</v>
      </c>
      <c r="M163" s="96">
        <f t="shared" si="79"/>
        <v>0</v>
      </c>
      <c r="N163" s="96">
        <f t="shared" si="79"/>
        <v>0</v>
      </c>
      <c r="O163" s="96">
        <f t="shared" si="79"/>
        <v>0</v>
      </c>
      <c r="P163" s="96">
        <f t="shared" si="79"/>
        <v>0</v>
      </c>
      <c r="Q163" s="96">
        <f t="shared" si="79"/>
        <v>0</v>
      </c>
      <c r="R163" s="96"/>
      <c r="S163" s="96">
        <f>S159-S160</f>
        <v>0</v>
      </c>
      <c r="T163" s="96">
        <f t="shared" si="79"/>
        <v>0</v>
      </c>
      <c r="U163" s="96">
        <f t="shared" si="79"/>
        <v>0</v>
      </c>
      <c r="V163" s="96">
        <f t="shared" si="79"/>
        <v>0</v>
      </c>
      <c r="W163" s="96">
        <f>W156-W160</f>
        <v>0</v>
      </c>
      <c r="X163" s="96">
        <f>X159-X160</f>
        <v>0</v>
      </c>
      <c r="Y163" s="96">
        <f>Y159-Y160</f>
        <v>0</v>
      </c>
      <c r="Z163" s="96">
        <f>Z159-Z160</f>
        <v>0</v>
      </c>
      <c r="AA163" s="52"/>
      <c r="AD163" s="59"/>
      <c r="AE163" s="59"/>
    </row>
    <row r="164" spans="1:31" s="51" customFormat="1" ht="30" hidden="1" customHeight="1" x14ac:dyDescent="0.2">
      <c r="A164" s="24" t="s">
        <v>107</v>
      </c>
      <c r="B164" s="18">
        <v>8315</v>
      </c>
      <c r="C164" s="16">
        <f t="shared" si="62"/>
        <v>0</v>
      </c>
      <c r="D164" s="107">
        <f t="shared" ref="D164:D182" si="80">C164/B164</f>
        <v>0</v>
      </c>
      <c r="E164" s="141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D164" s="59"/>
      <c r="AE164" s="59"/>
    </row>
    <row r="165" spans="1:31" s="9" customFormat="1" ht="30" hidden="1" customHeight="1" x14ac:dyDescent="0.2">
      <c r="A165" s="50" t="s">
        <v>108</v>
      </c>
      <c r="B165" s="16">
        <v>7284</v>
      </c>
      <c r="C165" s="16">
        <f t="shared" si="62"/>
        <v>0</v>
      </c>
      <c r="D165" s="107">
        <f t="shared" si="80"/>
        <v>0</v>
      </c>
      <c r="E165" s="141"/>
      <c r="F165" s="98"/>
      <c r="G165" s="49"/>
      <c r="H165" s="49"/>
      <c r="I165" s="49"/>
      <c r="J165" s="49"/>
      <c r="K165" s="49"/>
      <c r="L165" s="49"/>
      <c r="M165" s="99"/>
      <c r="N165" s="99"/>
      <c r="O165" s="85"/>
      <c r="P165" s="98"/>
      <c r="Q165" s="98"/>
      <c r="R165" s="99"/>
      <c r="S165" s="99"/>
      <c r="T165" s="99"/>
      <c r="U165" s="99"/>
      <c r="V165" s="99"/>
      <c r="W165" s="99"/>
      <c r="X165" s="99"/>
      <c r="Y165" s="99"/>
      <c r="Z165" s="85"/>
      <c r="AD165" s="59"/>
      <c r="AE165" s="59"/>
    </row>
    <row r="166" spans="1:31" s="9" customFormat="1" ht="30" hidden="1" customHeight="1" x14ac:dyDescent="0.2">
      <c r="A166" s="19" t="s">
        <v>94</v>
      </c>
      <c r="B166" s="117">
        <f>B165/B164*10</f>
        <v>8.7600721587492476</v>
      </c>
      <c r="C166" s="16" t="e">
        <f t="shared" si="62"/>
        <v>#DIV/0!</v>
      </c>
      <c r="D166" s="107" t="e">
        <f t="shared" si="80"/>
        <v>#DIV/0!</v>
      </c>
      <c r="E166" s="141"/>
      <c r="F166" s="96" t="e">
        <f t="shared" ref="F166:G166" si="81">F165/F164*10</f>
        <v>#DIV/0!</v>
      </c>
      <c r="G166" s="96" t="e">
        <f t="shared" si="81"/>
        <v>#DIV/0!</v>
      </c>
      <c r="H166" s="96" t="e">
        <f t="shared" ref="H166" si="82">H165/H164*10</f>
        <v>#DIV/0!</v>
      </c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79"/>
      <c r="AD166" s="59"/>
      <c r="AE166" s="59"/>
    </row>
    <row r="167" spans="1:31" s="9" customFormat="1" ht="30" hidden="1" customHeight="1" x14ac:dyDescent="0.2">
      <c r="A167" s="24" t="s">
        <v>170</v>
      </c>
      <c r="B167" s="18">
        <v>4088</v>
      </c>
      <c r="C167" s="16">
        <f t="shared" si="62"/>
        <v>0</v>
      </c>
      <c r="D167" s="107">
        <f t="shared" si="80"/>
        <v>0</v>
      </c>
      <c r="E167" s="141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79"/>
      <c r="V167" s="80"/>
      <c r="W167" s="80"/>
      <c r="X167" s="80"/>
      <c r="Y167" s="80"/>
      <c r="Z167" s="80"/>
      <c r="AD167" s="59"/>
      <c r="AE167" s="59"/>
    </row>
    <row r="168" spans="1:31" s="9" customFormat="1" ht="30" hidden="1" customHeight="1" x14ac:dyDescent="0.2">
      <c r="A168" s="19" t="s">
        <v>171</v>
      </c>
      <c r="B168" s="18">
        <v>2763</v>
      </c>
      <c r="C168" s="16">
        <f t="shared" si="62"/>
        <v>0</v>
      </c>
      <c r="D168" s="107">
        <f t="shared" si="80"/>
        <v>0</v>
      </c>
      <c r="E168" s="141"/>
      <c r="F168" s="80"/>
      <c r="G168" s="79"/>
      <c r="H168" s="79"/>
      <c r="I168" s="79"/>
      <c r="J168" s="79"/>
      <c r="K168" s="79"/>
      <c r="L168" s="79"/>
      <c r="M168" s="86"/>
      <c r="N168" s="86"/>
      <c r="O168" s="79"/>
      <c r="P168" s="78"/>
      <c r="Q168" s="86"/>
      <c r="R168" s="86"/>
      <c r="S168" s="86"/>
      <c r="T168" s="86"/>
      <c r="U168" s="79"/>
      <c r="V168" s="78"/>
      <c r="W168" s="86"/>
      <c r="X168" s="78"/>
      <c r="Y168" s="86"/>
      <c r="Z168" s="78"/>
      <c r="AD168" s="59"/>
      <c r="AE168" s="59"/>
    </row>
    <row r="169" spans="1:31" s="9" customFormat="1" ht="30" hidden="1" customHeight="1" x14ac:dyDescent="0.2">
      <c r="A169" s="19" t="s">
        <v>94</v>
      </c>
      <c r="B169" s="117">
        <f>B168/B167*10</f>
        <v>6.7588062622309195</v>
      </c>
      <c r="C169" s="16" t="e">
        <f t="shared" si="62"/>
        <v>#DIV/0!</v>
      </c>
      <c r="D169" s="107" t="e">
        <f t="shared" si="80"/>
        <v>#DIV/0!</v>
      </c>
      <c r="E169" s="141"/>
      <c r="F169" s="100" t="e">
        <f>E168/E167*10</f>
        <v>#DIV/0!</v>
      </c>
      <c r="G169" s="100" t="e">
        <f>F168/F167*10</f>
        <v>#DIV/0!</v>
      </c>
      <c r="H169" s="100" t="e">
        <f>G168/G167*10</f>
        <v>#DIV/0!</v>
      </c>
      <c r="I169" s="100" t="e">
        <f>I168/I167*10</f>
        <v>#DIV/0!</v>
      </c>
      <c r="J169" s="100" t="e">
        <f>J168/J167*10</f>
        <v>#DIV/0!</v>
      </c>
      <c r="K169" s="100" t="e">
        <f t="shared" ref="K169" si="83">K168/K167*10</f>
        <v>#DIV/0!</v>
      </c>
      <c r="L169" s="100" t="e">
        <f t="shared" ref="L169:N169" si="84">L168/L167*10</f>
        <v>#DIV/0!</v>
      </c>
      <c r="M169" s="100" t="e">
        <f t="shared" si="84"/>
        <v>#DIV/0!</v>
      </c>
      <c r="N169" s="100" t="e">
        <f t="shared" si="84"/>
        <v>#DIV/0!</v>
      </c>
      <c r="O169" s="100" t="e">
        <f t="shared" ref="O169:R169" si="85">O168/O167*10</f>
        <v>#DIV/0!</v>
      </c>
      <c r="P169" s="100" t="e">
        <f t="shared" si="85"/>
        <v>#DIV/0!</v>
      </c>
      <c r="Q169" s="100" t="e">
        <f t="shared" si="85"/>
        <v>#DIV/0!</v>
      </c>
      <c r="R169" s="100" t="e">
        <f t="shared" si="85"/>
        <v>#DIV/0!</v>
      </c>
      <c r="S169" s="100" t="e">
        <f>S168/S167*10</f>
        <v>#DIV/0!</v>
      </c>
      <c r="T169" s="100" t="e">
        <f>T168/T167*10</f>
        <v>#DIV/0!</v>
      </c>
      <c r="U169" s="100" t="e">
        <f t="shared" ref="U169:Z169" si="86">U168/U167*10</f>
        <v>#DIV/0!</v>
      </c>
      <c r="V169" s="100" t="e">
        <f t="shared" si="86"/>
        <v>#DIV/0!</v>
      </c>
      <c r="W169" s="100" t="e">
        <f t="shared" si="86"/>
        <v>#DIV/0!</v>
      </c>
      <c r="X169" s="100" t="e">
        <f t="shared" si="86"/>
        <v>#DIV/0!</v>
      </c>
      <c r="Y169" s="100" t="e">
        <f t="shared" si="86"/>
        <v>#DIV/0!</v>
      </c>
      <c r="Z169" s="100" t="e">
        <f t="shared" si="86"/>
        <v>#DIV/0!</v>
      </c>
      <c r="AD169" s="59"/>
      <c r="AE169" s="59"/>
    </row>
    <row r="170" spans="1:31" s="9" customFormat="1" ht="30" hidden="1" customHeight="1" x14ac:dyDescent="0.2">
      <c r="A170" s="24" t="s">
        <v>196</v>
      </c>
      <c r="B170" s="117">
        <v>243</v>
      </c>
      <c r="C170" s="16">
        <f t="shared" si="62"/>
        <v>0</v>
      </c>
      <c r="D170" s="107">
        <f t="shared" si="80"/>
        <v>0</v>
      </c>
      <c r="E170" s="141"/>
      <c r="F170" s="100"/>
      <c r="G170" s="100"/>
      <c r="H170" s="100"/>
      <c r="I170" s="100"/>
      <c r="J170" s="79"/>
      <c r="K170" s="100"/>
      <c r="L170" s="100"/>
      <c r="M170" s="100"/>
      <c r="N170" s="100"/>
      <c r="O170" s="100"/>
      <c r="P170" s="100"/>
      <c r="Q170" s="100"/>
      <c r="R170" s="100"/>
      <c r="S170" s="100"/>
      <c r="T170" s="79"/>
      <c r="U170" s="79"/>
      <c r="V170" s="79"/>
      <c r="W170" s="100"/>
      <c r="X170" s="100"/>
      <c r="Y170" s="100"/>
      <c r="Z170" s="79"/>
      <c r="AD170" s="59"/>
      <c r="AE170" s="59"/>
    </row>
    <row r="171" spans="1:31" s="9" customFormat="1" ht="30" hidden="1" customHeight="1" x14ac:dyDescent="0.2">
      <c r="A171" s="19" t="s">
        <v>197</v>
      </c>
      <c r="B171" s="117">
        <v>419</v>
      </c>
      <c r="C171" s="16">
        <f t="shared" si="62"/>
        <v>0</v>
      </c>
      <c r="D171" s="107">
        <f t="shared" si="80"/>
        <v>0</v>
      </c>
      <c r="E171" s="141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79"/>
      <c r="U171" s="79"/>
      <c r="V171" s="79"/>
      <c r="W171" s="100"/>
      <c r="X171" s="100"/>
      <c r="Y171" s="100"/>
      <c r="Z171" s="79"/>
      <c r="AD171" s="59"/>
      <c r="AE171" s="59"/>
    </row>
    <row r="172" spans="1:31" s="9" customFormat="1" ht="30" hidden="1" customHeight="1" x14ac:dyDescent="0.2">
      <c r="A172" s="19" t="s">
        <v>94</v>
      </c>
      <c r="B172" s="117">
        <v>22.3</v>
      </c>
      <c r="C172" s="16" t="e">
        <f t="shared" si="62"/>
        <v>#DIV/0!</v>
      </c>
      <c r="D172" s="107" t="e">
        <f t="shared" si="80"/>
        <v>#DIV/0!</v>
      </c>
      <c r="E172" s="141"/>
      <c r="F172" s="100"/>
      <c r="G172" s="100" t="e">
        <f t="shared" ref="G172:H172" si="87">G171/G170*10</f>
        <v>#DIV/0!</v>
      </c>
      <c r="H172" s="100" t="e">
        <f t="shared" si="87"/>
        <v>#DIV/0!</v>
      </c>
      <c r="I172" s="100"/>
      <c r="J172" s="100" t="e">
        <f t="shared" ref="J172:N172" si="88">J171/J170*10</f>
        <v>#DIV/0!</v>
      </c>
      <c r="K172" s="100" t="e">
        <f t="shared" si="88"/>
        <v>#DIV/0!</v>
      </c>
      <c r="L172" s="100" t="e">
        <f t="shared" si="88"/>
        <v>#DIV/0!</v>
      </c>
      <c r="M172" s="100" t="e">
        <f t="shared" si="88"/>
        <v>#DIV/0!</v>
      </c>
      <c r="N172" s="100" t="e">
        <f t="shared" si="88"/>
        <v>#DIV/0!</v>
      </c>
      <c r="O172" s="100" t="e">
        <f t="shared" ref="O172:Q172" si="89">O171/O170*10</f>
        <v>#DIV/0!</v>
      </c>
      <c r="P172" s="100" t="e">
        <f t="shared" si="89"/>
        <v>#DIV/0!</v>
      </c>
      <c r="Q172" s="100" t="e">
        <f t="shared" si="89"/>
        <v>#DIV/0!</v>
      </c>
      <c r="R172" s="100" t="e">
        <f>R171/R170*10</f>
        <v>#DIV/0!</v>
      </c>
      <c r="S172" s="100" t="e">
        <f>S171/S170*10</f>
        <v>#DIV/0!</v>
      </c>
      <c r="T172" s="100" t="e">
        <f>T171/T170*10</f>
        <v>#DIV/0!</v>
      </c>
      <c r="U172" s="100" t="e">
        <f>U171/U170*10</f>
        <v>#DIV/0!</v>
      </c>
      <c r="V172" s="100" t="e">
        <f>V171/V170*10</f>
        <v>#DIV/0!</v>
      </c>
      <c r="W172" s="100" t="e">
        <f t="shared" ref="W172:Z172" si="90">W171/W170*10</f>
        <v>#DIV/0!</v>
      </c>
      <c r="X172" s="100" t="e">
        <f t="shared" si="90"/>
        <v>#DIV/0!</v>
      </c>
      <c r="Y172" s="100" t="e">
        <f t="shared" si="90"/>
        <v>#DIV/0!</v>
      </c>
      <c r="Z172" s="100" t="e">
        <f t="shared" si="90"/>
        <v>#DIV/0!</v>
      </c>
      <c r="AD172" s="59"/>
      <c r="AE172" s="59"/>
    </row>
    <row r="173" spans="1:31" s="9" customFormat="1" ht="30" hidden="1" customHeight="1" x14ac:dyDescent="0.2">
      <c r="A173" s="24" t="s">
        <v>166</v>
      </c>
      <c r="B173" s="18">
        <v>75</v>
      </c>
      <c r="C173" s="16">
        <f t="shared" si="62"/>
        <v>0</v>
      </c>
      <c r="D173" s="107">
        <f t="shared" si="80"/>
        <v>0</v>
      </c>
      <c r="E173" s="141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D173" s="59"/>
      <c r="AE173" s="59"/>
    </row>
    <row r="174" spans="1:31" s="9" customFormat="1" ht="30" hidden="1" customHeight="1" x14ac:dyDescent="0.2">
      <c r="A174" s="19" t="s">
        <v>167</v>
      </c>
      <c r="B174" s="18">
        <v>83</v>
      </c>
      <c r="C174" s="16">
        <f t="shared" si="62"/>
        <v>0</v>
      </c>
      <c r="D174" s="107">
        <f t="shared" si="80"/>
        <v>0</v>
      </c>
      <c r="E174" s="141"/>
      <c r="F174" s="80"/>
      <c r="G174" s="78"/>
      <c r="H174" s="96"/>
      <c r="I174" s="78"/>
      <c r="J174" s="78"/>
      <c r="K174" s="78"/>
      <c r="L174" s="86"/>
      <c r="M174" s="86"/>
      <c r="N174" s="86"/>
      <c r="O174" s="78"/>
      <c r="P174" s="78"/>
      <c r="Q174" s="78"/>
      <c r="R174" s="86"/>
      <c r="S174" s="86"/>
      <c r="T174" s="86"/>
      <c r="U174" s="86"/>
      <c r="V174" s="78"/>
      <c r="W174" s="86"/>
      <c r="X174" s="78"/>
      <c r="Y174" s="86"/>
      <c r="Z174" s="78"/>
      <c r="AD174" s="59"/>
      <c r="AE174" s="59"/>
    </row>
    <row r="175" spans="1:31" s="9" customFormat="1" ht="30" hidden="1" customHeight="1" x14ac:dyDescent="0.2">
      <c r="A175" s="19" t="s">
        <v>94</v>
      </c>
      <c r="B175" s="117">
        <f>B174/B173*10</f>
        <v>11.066666666666666</v>
      </c>
      <c r="C175" s="16">
        <f t="shared" si="62"/>
        <v>0</v>
      </c>
      <c r="D175" s="107">
        <f t="shared" si="80"/>
        <v>0</v>
      </c>
      <c r="E175" s="141"/>
      <c r="F175" s="100"/>
      <c r="G175" s="100"/>
      <c r="H175" s="100"/>
      <c r="I175" s="79"/>
      <c r="J175" s="79"/>
      <c r="K175" s="79"/>
      <c r="L175" s="100"/>
      <c r="M175" s="100"/>
      <c r="N175" s="100"/>
      <c r="O175" s="79"/>
      <c r="P175" s="79"/>
      <c r="Q175" s="79"/>
      <c r="R175" s="100"/>
      <c r="S175" s="100"/>
      <c r="T175" s="100"/>
      <c r="U175" s="100"/>
      <c r="V175" s="79"/>
      <c r="W175" s="100"/>
      <c r="X175" s="100"/>
      <c r="Y175" s="100"/>
      <c r="Z175" s="79"/>
      <c r="AD175" s="59"/>
      <c r="AE175" s="59"/>
    </row>
    <row r="176" spans="1:31" s="9" customFormat="1" ht="30" hidden="1" customHeight="1" outlineLevel="1" x14ac:dyDescent="0.2">
      <c r="A176" s="24" t="s">
        <v>206</v>
      </c>
      <c r="B176" s="18">
        <v>617</v>
      </c>
      <c r="C176" s="16">
        <f t="shared" si="62"/>
        <v>0</v>
      </c>
      <c r="D176" s="107">
        <f t="shared" si="80"/>
        <v>0</v>
      </c>
      <c r="E176" s="141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D176" s="59"/>
      <c r="AE176" s="59"/>
    </row>
    <row r="177" spans="1:31" s="9" customFormat="1" ht="30" hidden="1" customHeight="1" outlineLevel="1" x14ac:dyDescent="0.2">
      <c r="A177" s="19" t="s">
        <v>109</v>
      </c>
      <c r="B177" s="18">
        <v>7275</v>
      </c>
      <c r="C177" s="16">
        <f t="shared" si="62"/>
        <v>0</v>
      </c>
      <c r="D177" s="107">
        <f t="shared" si="80"/>
        <v>0</v>
      </c>
      <c r="E177" s="141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D177" s="59"/>
      <c r="AE177" s="59"/>
    </row>
    <row r="178" spans="1:31" s="9" customFormat="1" ht="30" hidden="1" customHeight="1" x14ac:dyDescent="0.2">
      <c r="A178" s="19" t="s">
        <v>94</v>
      </c>
      <c r="B178" s="135">
        <f>B177/B176*10</f>
        <v>117.90923824959481</v>
      </c>
      <c r="C178" s="16" t="e">
        <f t="shared" si="62"/>
        <v>#DIV/0!</v>
      </c>
      <c r="D178" s="107" t="e">
        <f t="shared" si="80"/>
        <v>#DIV/0!</v>
      </c>
      <c r="E178" s="141"/>
      <c r="F178" s="96" t="e">
        <f t="shared" ref="F178:U178" si="91">F177/F176*10</f>
        <v>#DIV/0!</v>
      </c>
      <c r="G178" s="96" t="e">
        <f t="shared" si="91"/>
        <v>#DIV/0!</v>
      </c>
      <c r="H178" s="96" t="e">
        <f t="shared" si="91"/>
        <v>#DIV/0!</v>
      </c>
      <c r="I178" s="96" t="e">
        <f t="shared" si="91"/>
        <v>#DIV/0!</v>
      </c>
      <c r="J178" s="96" t="e">
        <f t="shared" si="91"/>
        <v>#DIV/0!</v>
      </c>
      <c r="K178" s="96" t="e">
        <f t="shared" si="91"/>
        <v>#DIV/0!</v>
      </c>
      <c r="L178" s="96" t="e">
        <f t="shared" si="91"/>
        <v>#DIV/0!</v>
      </c>
      <c r="M178" s="96" t="e">
        <f t="shared" si="91"/>
        <v>#DIV/0!</v>
      </c>
      <c r="N178" s="96" t="e">
        <f t="shared" si="91"/>
        <v>#DIV/0!</v>
      </c>
      <c r="O178" s="96" t="e">
        <f t="shared" si="91"/>
        <v>#DIV/0!</v>
      </c>
      <c r="P178" s="96" t="e">
        <f t="shared" si="91"/>
        <v>#DIV/0!</v>
      </c>
      <c r="Q178" s="96" t="e">
        <f t="shared" si="91"/>
        <v>#DIV/0!</v>
      </c>
      <c r="R178" s="96" t="e">
        <f t="shared" si="91"/>
        <v>#DIV/0!</v>
      </c>
      <c r="S178" s="96" t="e">
        <f>S177/S176*10</f>
        <v>#DIV/0!</v>
      </c>
      <c r="T178" s="96" t="e">
        <f t="shared" si="91"/>
        <v>#DIV/0!</v>
      </c>
      <c r="U178" s="96" t="e">
        <f t="shared" si="91"/>
        <v>#DIV/0!</v>
      </c>
      <c r="V178" s="96" t="e">
        <f>V177/V176*10</f>
        <v>#DIV/0!</v>
      </c>
      <c r="W178" s="96" t="e">
        <f t="shared" ref="W178:X178" si="92">W177/W176*10</f>
        <v>#DIV/0!</v>
      </c>
      <c r="X178" s="96" t="e">
        <f t="shared" si="92"/>
        <v>#DIV/0!</v>
      </c>
      <c r="Y178" s="96" t="e">
        <f t="shared" ref="Y178:Z178" si="93">Y177/Y176*10</f>
        <v>#DIV/0!</v>
      </c>
      <c r="Z178" s="96" t="e">
        <f t="shared" si="93"/>
        <v>#DIV/0!</v>
      </c>
      <c r="AD178" s="59"/>
      <c r="AE178" s="59"/>
    </row>
    <row r="179" spans="1:31" s="9" customFormat="1" ht="30" hidden="1" customHeight="1" outlineLevel="1" x14ac:dyDescent="0.2">
      <c r="A179" s="24" t="s">
        <v>110</v>
      </c>
      <c r="B179" s="18">
        <v>1991</v>
      </c>
      <c r="C179" s="16">
        <f t="shared" si="62"/>
        <v>0</v>
      </c>
      <c r="D179" s="107">
        <f t="shared" si="80"/>
        <v>0</v>
      </c>
      <c r="E179" s="141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D179" s="59"/>
      <c r="AE179" s="59"/>
    </row>
    <row r="180" spans="1:31" s="9" customFormat="1" ht="30" hidden="1" customHeight="1" outlineLevel="1" x14ac:dyDescent="0.2">
      <c r="A180" s="19" t="s">
        <v>111</v>
      </c>
      <c r="B180" s="18">
        <v>2807</v>
      </c>
      <c r="C180" s="16">
        <f t="shared" si="62"/>
        <v>0</v>
      </c>
      <c r="D180" s="107">
        <f t="shared" si="80"/>
        <v>0</v>
      </c>
      <c r="E180" s="141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D180" s="59"/>
      <c r="AE180" s="59"/>
    </row>
    <row r="181" spans="1:31" s="9" customFormat="1" ht="30" hidden="1" customHeight="1" x14ac:dyDescent="0.2">
      <c r="A181" s="19" t="s">
        <v>94</v>
      </c>
      <c r="B181" s="135">
        <f>B180/B179*10</f>
        <v>14.098442993470616</v>
      </c>
      <c r="C181" s="16" t="e">
        <f t="shared" si="62"/>
        <v>#DIV/0!</v>
      </c>
      <c r="D181" s="107" t="e">
        <f t="shared" si="80"/>
        <v>#DIV/0!</v>
      </c>
      <c r="E181" s="141"/>
      <c r="F181" s="96" t="e">
        <f t="shared" ref="F181:I181" si="94">F180/F179*10</f>
        <v>#DIV/0!</v>
      </c>
      <c r="G181" s="96" t="e">
        <f t="shared" si="94"/>
        <v>#DIV/0!</v>
      </c>
      <c r="H181" s="96" t="e">
        <f t="shared" si="94"/>
        <v>#DIV/0!</v>
      </c>
      <c r="I181" s="96" t="e">
        <f t="shared" si="94"/>
        <v>#DIV/0!</v>
      </c>
      <c r="J181" s="96" t="e">
        <f t="shared" ref="J181:R181" si="95">J180/J179*10</f>
        <v>#DIV/0!</v>
      </c>
      <c r="K181" s="96" t="e">
        <f t="shared" si="95"/>
        <v>#DIV/0!</v>
      </c>
      <c r="L181" s="96" t="e">
        <f t="shared" si="95"/>
        <v>#DIV/0!</v>
      </c>
      <c r="M181" s="96" t="e">
        <f t="shared" si="95"/>
        <v>#DIV/0!</v>
      </c>
      <c r="N181" s="96" t="e">
        <f t="shared" si="95"/>
        <v>#DIV/0!</v>
      </c>
      <c r="O181" s="96" t="e">
        <f t="shared" si="95"/>
        <v>#DIV/0!</v>
      </c>
      <c r="P181" s="96" t="e">
        <f t="shared" si="95"/>
        <v>#DIV/0!</v>
      </c>
      <c r="Q181" s="96" t="e">
        <f t="shared" si="95"/>
        <v>#DIV/0!</v>
      </c>
      <c r="R181" s="96" t="e">
        <f t="shared" si="95"/>
        <v>#DIV/0!</v>
      </c>
      <c r="S181" s="96" t="e">
        <f t="shared" ref="S181:T181" si="96">S180/S179*10</f>
        <v>#DIV/0!</v>
      </c>
      <c r="T181" s="96" t="e">
        <f t="shared" si="96"/>
        <v>#DIV/0!</v>
      </c>
      <c r="U181" s="96" t="e">
        <f t="shared" ref="U181:X181" si="97">U180/U179*10</f>
        <v>#DIV/0!</v>
      </c>
      <c r="V181" s="96" t="e">
        <f t="shared" si="97"/>
        <v>#DIV/0!</v>
      </c>
      <c r="W181" s="96" t="e">
        <f t="shared" si="97"/>
        <v>#DIV/0!</v>
      </c>
      <c r="X181" s="96" t="e">
        <f t="shared" si="97"/>
        <v>#DIV/0!</v>
      </c>
      <c r="Y181" s="96" t="e">
        <f>Y180/Y179*10</f>
        <v>#DIV/0!</v>
      </c>
      <c r="Z181" s="96" t="e">
        <f>Z180/Z179*10</f>
        <v>#DIV/0!</v>
      </c>
      <c r="AD181" s="59"/>
      <c r="AE181" s="59"/>
    </row>
    <row r="182" spans="1:31" s="9" customFormat="1" ht="30" hidden="1" customHeight="1" x14ac:dyDescent="0.2">
      <c r="A182" s="24" t="s">
        <v>112</v>
      </c>
      <c r="B182" s="16">
        <v>10259</v>
      </c>
      <c r="C182" s="16">
        <f t="shared" si="62"/>
        <v>0</v>
      </c>
      <c r="D182" s="107">
        <f t="shared" si="80"/>
        <v>0</v>
      </c>
      <c r="E182" s="141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D182" s="59"/>
      <c r="AE182" s="59"/>
    </row>
    <row r="183" spans="1:31" s="9" customFormat="1" ht="30" hidden="1" customHeight="1" x14ac:dyDescent="0.2">
      <c r="A183" s="24" t="s">
        <v>113</v>
      </c>
      <c r="B183" s="16"/>
      <c r="C183" s="16">
        <f t="shared" si="62"/>
        <v>0</v>
      </c>
      <c r="D183" s="107"/>
      <c r="E183" s="141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D183" s="59"/>
      <c r="AE183" s="59"/>
    </row>
    <row r="184" spans="1:31" s="9" customFormat="1" ht="30" hidden="1" customHeight="1" x14ac:dyDescent="0.2">
      <c r="A184" s="24" t="s">
        <v>191</v>
      </c>
      <c r="B184" s="16"/>
      <c r="C184" s="16">
        <f t="shared" si="62"/>
        <v>40</v>
      </c>
      <c r="D184" s="107"/>
      <c r="E184" s="141"/>
      <c r="F184" s="80"/>
      <c r="G184" s="80">
        <v>40</v>
      </c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D184" s="59"/>
      <c r="AE184" s="59"/>
    </row>
    <row r="185" spans="1:31" s="9" customFormat="1" ht="30" hidden="1" customHeight="1" x14ac:dyDescent="0.2">
      <c r="A185" s="19" t="s">
        <v>192</v>
      </c>
      <c r="B185" s="16"/>
      <c r="C185" s="16">
        <f t="shared" si="62"/>
        <v>40</v>
      </c>
      <c r="D185" s="107"/>
      <c r="E185" s="141"/>
      <c r="F185" s="80"/>
      <c r="G185" s="80">
        <v>40</v>
      </c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D185" s="59"/>
      <c r="AE185" s="59"/>
    </row>
    <row r="186" spans="1:31" s="9" customFormat="1" ht="30" hidden="1" customHeight="1" x14ac:dyDescent="0.2">
      <c r="A186" s="19" t="s">
        <v>193</v>
      </c>
      <c r="B186" s="16"/>
      <c r="C186" s="16" t="e">
        <f>SUM(F186:Z186)</f>
        <v>#DIV/0!</v>
      </c>
      <c r="D186" s="107"/>
      <c r="E186" s="141"/>
      <c r="F186" s="84" t="e">
        <f t="shared" ref="F186:H186" si="98">F185/F184*10</f>
        <v>#DIV/0!</v>
      </c>
      <c r="G186" s="84">
        <f t="shared" si="98"/>
        <v>10</v>
      </c>
      <c r="H186" s="84" t="e">
        <f t="shared" si="98"/>
        <v>#DIV/0!</v>
      </c>
      <c r="I186" s="84" t="e">
        <f>I185/I184*10</f>
        <v>#DIV/0!</v>
      </c>
      <c r="J186" s="84" t="e">
        <f t="shared" ref="J186:P186" si="99">J185/J184*10</f>
        <v>#DIV/0!</v>
      </c>
      <c r="K186" s="84" t="e">
        <f t="shared" si="99"/>
        <v>#DIV/0!</v>
      </c>
      <c r="L186" s="84" t="e">
        <f t="shared" si="99"/>
        <v>#DIV/0!</v>
      </c>
      <c r="M186" s="84" t="e">
        <f t="shared" si="99"/>
        <v>#DIV/0!</v>
      </c>
      <c r="N186" s="84" t="e">
        <f t="shared" si="99"/>
        <v>#DIV/0!</v>
      </c>
      <c r="O186" s="84" t="e">
        <f t="shared" si="99"/>
        <v>#DIV/0!</v>
      </c>
      <c r="P186" s="84" t="e">
        <f t="shared" si="99"/>
        <v>#DIV/0!</v>
      </c>
      <c r="Q186" s="84" t="e">
        <f t="shared" ref="Q186:Y186" si="100">Q185/Q184*10</f>
        <v>#DIV/0!</v>
      </c>
      <c r="R186" s="84" t="e">
        <f t="shared" si="100"/>
        <v>#DIV/0!</v>
      </c>
      <c r="S186" s="84" t="e">
        <f t="shared" si="100"/>
        <v>#DIV/0!</v>
      </c>
      <c r="T186" s="84" t="e">
        <f t="shared" si="100"/>
        <v>#DIV/0!</v>
      </c>
      <c r="U186" s="84" t="e">
        <f t="shared" si="100"/>
        <v>#DIV/0!</v>
      </c>
      <c r="V186" s="84" t="e">
        <f t="shared" si="100"/>
        <v>#DIV/0!</v>
      </c>
      <c r="W186" s="84" t="e">
        <f t="shared" si="100"/>
        <v>#DIV/0!</v>
      </c>
      <c r="X186" s="84" t="e">
        <f t="shared" si="100"/>
        <v>#DIV/0!</v>
      </c>
      <c r="Y186" s="84" t="e">
        <f t="shared" si="100"/>
        <v>#DIV/0!</v>
      </c>
      <c r="Z186" s="84" t="e">
        <f>Y185/Y184*10</f>
        <v>#DIV/0!</v>
      </c>
      <c r="AD186" s="59"/>
      <c r="AE186" s="59"/>
    </row>
    <row r="187" spans="1:31" s="9" customFormat="1" ht="30" customHeight="1" x14ac:dyDescent="0.2">
      <c r="A187" s="24" t="s">
        <v>185</v>
      </c>
      <c r="B187" s="16">
        <v>50</v>
      </c>
      <c r="C187" s="16">
        <f t="shared" si="62"/>
        <v>14.25</v>
      </c>
      <c r="D187" s="107">
        <f t="shared" ref="D187:D203" si="101">C187/B187</f>
        <v>0.28499999999999998</v>
      </c>
      <c r="E187" s="141">
        <v>3</v>
      </c>
      <c r="F187" s="18"/>
      <c r="G187" s="18"/>
      <c r="H187" s="84">
        <v>12</v>
      </c>
      <c r="I187" s="18"/>
      <c r="J187" s="80"/>
      <c r="K187" s="80"/>
      <c r="L187" s="80"/>
      <c r="M187" s="80">
        <v>1.5</v>
      </c>
      <c r="N187" s="80">
        <v>0.75</v>
      </c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D187" s="59"/>
      <c r="AE187" s="59"/>
    </row>
    <row r="188" spans="1:31" s="9" customFormat="1" ht="30" customHeight="1" x14ac:dyDescent="0.2">
      <c r="A188" s="24" t="s">
        <v>187</v>
      </c>
      <c r="B188" s="16">
        <v>50</v>
      </c>
      <c r="C188" s="16">
        <f t="shared" si="62"/>
        <v>14.25</v>
      </c>
      <c r="D188" s="107">
        <f t="shared" si="101"/>
        <v>0.28499999999999998</v>
      </c>
      <c r="E188" s="141">
        <v>3</v>
      </c>
      <c r="F188" s="18"/>
      <c r="G188" s="18"/>
      <c r="H188" s="84">
        <v>12</v>
      </c>
      <c r="I188" s="18"/>
      <c r="J188" s="80"/>
      <c r="K188" s="80"/>
      <c r="L188" s="80"/>
      <c r="M188" s="80">
        <v>1.5</v>
      </c>
      <c r="N188" s="80">
        <v>0.75</v>
      </c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D188" s="59"/>
      <c r="AE188" s="59"/>
    </row>
    <row r="189" spans="1:31" s="9" customFormat="1" ht="30" customHeight="1" x14ac:dyDescent="0.2">
      <c r="A189" s="19" t="s">
        <v>186</v>
      </c>
      <c r="B189" s="16">
        <v>62.5</v>
      </c>
      <c r="C189" s="16">
        <f t="shared" si="62"/>
        <v>25.3</v>
      </c>
      <c r="D189" s="107">
        <f t="shared" si="101"/>
        <v>0.40479999999999999</v>
      </c>
      <c r="E189" s="141">
        <v>3</v>
      </c>
      <c r="F189" s="18"/>
      <c r="G189" s="18"/>
      <c r="H189" s="84">
        <v>11.3</v>
      </c>
      <c r="I189" s="18"/>
      <c r="J189" s="80"/>
      <c r="K189" s="80"/>
      <c r="L189" s="80"/>
      <c r="M189" s="80">
        <v>9</v>
      </c>
      <c r="N189" s="80">
        <v>5</v>
      </c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D189" s="59"/>
      <c r="AE189" s="59"/>
    </row>
    <row r="190" spans="1:31" s="9" customFormat="1" ht="30" customHeight="1" x14ac:dyDescent="0.2">
      <c r="A190" s="19" t="s">
        <v>189</v>
      </c>
      <c r="B190" s="113">
        <v>63</v>
      </c>
      <c r="C190" s="16">
        <f t="shared" si="62"/>
        <v>25.3</v>
      </c>
      <c r="D190" s="107">
        <f t="shared" si="101"/>
        <v>0.4015873015873016</v>
      </c>
      <c r="E190" s="141">
        <v>3</v>
      </c>
      <c r="F190" s="18"/>
      <c r="G190" s="18"/>
      <c r="H190" s="84">
        <v>11.3</v>
      </c>
      <c r="I190" s="18"/>
      <c r="J190" s="80"/>
      <c r="K190" s="80"/>
      <c r="L190" s="80"/>
      <c r="M190" s="80">
        <v>9</v>
      </c>
      <c r="N190" s="80">
        <v>5</v>
      </c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D190" s="59"/>
      <c r="AE190" s="59"/>
    </row>
    <row r="191" spans="1:31" s="9" customFormat="1" ht="30" customHeight="1" x14ac:dyDescent="0.2">
      <c r="A191" s="24" t="s">
        <v>94</v>
      </c>
      <c r="B191" s="16">
        <v>12.5</v>
      </c>
      <c r="C191" s="84">
        <f>C189/C187*10</f>
        <v>17.754385964912281</v>
      </c>
      <c r="D191" s="84">
        <f t="shared" ref="D191:L191" si="102">D189/D187*10</f>
        <v>14.203508771929824</v>
      </c>
      <c r="E191" s="84"/>
      <c r="F191" s="84" t="e">
        <f t="shared" si="102"/>
        <v>#DIV/0!</v>
      </c>
      <c r="G191" s="84" t="e">
        <f t="shared" si="102"/>
        <v>#DIV/0!</v>
      </c>
      <c r="H191" s="84">
        <f t="shared" si="102"/>
        <v>9.4166666666666679</v>
      </c>
      <c r="I191" s="84" t="e">
        <f t="shared" si="102"/>
        <v>#DIV/0!</v>
      </c>
      <c r="J191" s="84" t="e">
        <f t="shared" si="102"/>
        <v>#DIV/0!</v>
      </c>
      <c r="K191" s="84" t="e">
        <f t="shared" si="102"/>
        <v>#DIV/0!</v>
      </c>
      <c r="L191" s="84" t="e">
        <f t="shared" si="102"/>
        <v>#DIV/0!</v>
      </c>
      <c r="M191" s="84">
        <f>M189/M187*10</f>
        <v>60</v>
      </c>
      <c r="N191" s="84">
        <f>N189/N187*10</f>
        <v>66.666666666666671</v>
      </c>
      <c r="O191" s="84"/>
      <c r="P191" s="84"/>
      <c r="Q191" s="84"/>
      <c r="R191" s="84"/>
      <c r="S191" s="84"/>
      <c r="T191" s="84"/>
      <c r="U191" s="84"/>
      <c r="V191" s="80"/>
      <c r="W191" s="80"/>
      <c r="X191" s="80"/>
      <c r="Y191" s="80"/>
      <c r="Z191" s="80"/>
      <c r="AD191" s="59"/>
      <c r="AE191" s="59"/>
    </row>
    <row r="192" spans="1:31" s="9" customFormat="1" ht="30" customHeight="1" x14ac:dyDescent="0.2">
      <c r="A192" s="24" t="s">
        <v>188</v>
      </c>
      <c r="B192" s="16">
        <v>13</v>
      </c>
      <c r="C192" s="101">
        <f t="shared" ref="C192:M192" si="103">C190/C188*10</f>
        <v>17.754385964912281</v>
      </c>
      <c r="D192" s="101">
        <f t="shared" si="103"/>
        <v>14.090782511835144</v>
      </c>
      <c r="E192" s="101"/>
      <c r="F192" s="101" t="e">
        <f t="shared" si="103"/>
        <v>#DIV/0!</v>
      </c>
      <c r="G192" s="101" t="e">
        <f t="shared" si="103"/>
        <v>#DIV/0!</v>
      </c>
      <c r="H192" s="101">
        <f t="shared" si="103"/>
        <v>9.4166666666666679</v>
      </c>
      <c r="I192" s="101" t="e">
        <f t="shared" si="103"/>
        <v>#DIV/0!</v>
      </c>
      <c r="J192" s="101" t="e">
        <f t="shared" si="103"/>
        <v>#DIV/0!</v>
      </c>
      <c r="K192" s="101" t="e">
        <f t="shared" si="103"/>
        <v>#DIV/0!</v>
      </c>
      <c r="L192" s="101" t="e">
        <f t="shared" si="103"/>
        <v>#DIV/0!</v>
      </c>
      <c r="M192" s="101">
        <f t="shared" si="103"/>
        <v>60</v>
      </c>
      <c r="N192" s="101">
        <f>N190/N188*10</f>
        <v>66.666666666666671</v>
      </c>
      <c r="O192" s="101"/>
      <c r="P192" s="101"/>
      <c r="Q192" s="101"/>
      <c r="R192" s="101"/>
      <c r="S192" s="101"/>
      <c r="T192" s="101"/>
      <c r="U192" s="101"/>
      <c r="V192" s="98"/>
      <c r="W192" s="98"/>
      <c r="X192" s="98"/>
      <c r="Y192" s="98"/>
      <c r="Z192" s="98"/>
      <c r="AD192" s="59"/>
      <c r="AE192" s="59"/>
    </row>
    <row r="193" spans="1:31" s="9" customFormat="1" ht="30" hidden="1" customHeight="1" x14ac:dyDescent="0.2">
      <c r="A193" s="24" t="s">
        <v>194</v>
      </c>
      <c r="B193" s="113"/>
      <c r="C193" s="16">
        <f t="shared" si="62"/>
        <v>0</v>
      </c>
      <c r="D193" s="107" t="e">
        <f t="shared" si="101"/>
        <v>#DIV/0!</v>
      </c>
      <c r="E193" s="141"/>
      <c r="F193" s="98"/>
      <c r="G193" s="98"/>
      <c r="H193" s="98"/>
      <c r="I193" s="98"/>
      <c r="J193" s="98"/>
      <c r="K193" s="98"/>
      <c r="L193" s="98"/>
      <c r="M193" s="101"/>
      <c r="N193" s="101"/>
      <c r="O193" s="101"/>
      <c r="P193" s="101"/>
      <c r="Q193" s="101"/>
      <c r="R193" s="101"/>
      <c r="S193" s="101"/>
      <c r="T193" s="101"/>
      <c r="U193" s="101"/>
      <c r="V193" s="98"/>
      <c r="W193" s="98"/>
      <c r="X193" s="98"/>
      <c r="Y193" s="98"/>
      <c r="Z193" s="98"/>
      <c r="AD193" s="59"/>
      <c r="AE193" s="59"/>
    </row>
    <row r="194" spans="1:31" s="9" customFormat="1" ht="30" hidden="1" customHeight="1" x14ac:dyDescent="0.2">
      <c r="A194" s="19" t="s">
        <v>195</v>
      </c>
      <c r="B194" s="113"/>
      <c r="C194" s="16">
        <f t="shared" si="62"/>
        <v>0</v>
      </c>
      <c r="D194" s="107" t="e">
        <f t="shared" si="101"/>
        <v>#DIV/0!</v>
      </c>
      <c r="E194" s="141"/>
      <c r="F194" s="98"/>
      <c r="G194" s="98"/>
      <c r="H194" s="101"/>
      <c r="I194" s="98"/>
      <c r="J194" s="98"/>
      <c r="K194" s="98"/>
      <c r="L194" s="98"/>
      <c r="M194" s="101"/>
      <c r="N194" s="101"/>
      <c r="O194" s="101"/>
      <c r="P194" s="101"/>
      <c r="Q194" s="101"/>
      <c r="R194" s="101"/>
      <c r="S194" s="101"/>
      <c r="T194" s="101"/>
      <c r="U194" s="101"/>
      <c r="V194" s="98"/>
      <c r="W194" s="98"/>
      <c r="X194" s="98"/>
      <c r="Y194" s="98"/>
      <c r="Z194" s="98"/>
      <c r="AD194" s="59"/>
      <c r="AE194" s="59"/>
    </row>
    <row r="195" spans="1:31" s="9" customFormat="1" ht="30" hidden="1" customHeight="1" x14ac:dyDescent="0.2">
      <c r="A195" s="19" t="s">
        <v>94</v>
      </c>
      <c r="B195" s="117" t="e">
        <f>B194/B193*10</f>
        <v>#DIV/0!</v>
      </c>
      <c r="C195" s="16" t="e">
        <f>SUM(F195:Z195)</f>
        <v>#DIV/0!</v>
      </c>
      <c r="D195" s="107" t="e">
        <f t="shared" si="101"/>
        <v>#DIV/0!</v>
      </c>
      <c r="E195" s="141"/>
      <c r="F195" s="101" t="e">
        <f>H194/H193*10</f>
        <v>#DIV/0!</v>
      </c>
      <c r="G195" s="101" t="e">
        <f>I194/I193*10</f>
        <v>#DIV/0!</v>
      </c>
      <c r="H195" s="101" t="e">
        <f>J194/J193*10</f>
        <v>#DIV/0!</v>
      </c>
      <c r="I195" s="101" t="e">
        <f>I194/I193*10</f>
        <v>#DIV/0!</v>
      </c>
      <c r="J195" s="101" t="e">
        <f t="shared" ref="J195:M195" si="104">J194/J193*10</f>
        <v>#DIV/0!</v>
      </c>
      <c r="K195" s="101" t="e">
        <f t="shared" si="104"/>
        <v>#DIV/0!</v>
      </c>
      <c r="L195" s="101" t="e">
        <f t="shared" si="104"/>
        <v>#DIV/0!</v>
      </c>
      <c r="M195" s="101" t="e">
        <f t="shared" si="104"/>
        <v>#DIV/0!</v>
      </c>
      <c r="N195" s="101" t="e">
        <f>N194/N193*10</f>
        <v>#DIV/0!</v>
      </c>
      <c r="O195" s="101" t="e">
        <f>O194/O193*10</f>
        <v>#DIV/0!</v>
      </c>
      <c r="P195" s="101" t="e">
        <f t="shared" ref="P195:R195" si="105">P194/P193*10</f>
        <v>#DIV/0!</v>
      </c>
      <c r="Q195" s="101" t="e">
        <f t="shared" si="105"/>
        <v>#DIV/0!</v>
      </c>
      <c r="R195" s="101" t="e">
        <f t="shared" si="105"/>
        <v>#DIV/0!</v>
      </c>
      <c r="S195" s="101" t="e">
        <f t="shared" ref="S195:W195" si="106">S194/S193*10</f>
        <v>#DIV/0!</v>
      </c>
      <c r="T195" s="101" t="e">
        <f t="shared" si="106"/>
        <v>#DIV/0!</v>
      </c>
      <c r="U195" s="101" t="e">
        <f t="shared" si="106"/>
        <v>#DIV/0!</v>
      </c>
      <c r="V195" s="101" t="e">
        <f t="shared" si="106"/>
        <v>#DIV/0!</v>
      </c>
      <c r="W195" s="101" t="e">
        <f t="shared" si="106"/>
        <v>#DIV/0!</v>
      </c>
      <c r="X195" s="101" t="e">
        <f>X194/X193*10</f>
        <v>#DIV/0!</v>
      </c>
      <c r="Y195" s="101" t="e">
        <f t="shared" ref="Y195:Z195" si="107">Y194/Y193*10</f>
        <v>#DIV/0!</v>
      </c>
      <c r="Z195" s="101" t="e">
        <f t="shared" si="107"/>
        <v>#DIV/0!</v>
      </c>
      <c r="AD195" s="59"/>
      <c r="AE195" s="59"/>
    </row>
    <row r="196" spans="1:31" s="23" customFormat="1" ht="30" customHeight="1" x14ac:dyDescent="0.2">
      <c r="A196" s="19" t="s">
        <v>114</v>
      </c>
      <c r="B196" s="16">
        <v>47736</v>
      </c>
      <c r="C196" s="16">
        <f t="shared" si="62"/>
        <v>40370</v>
      </c>
      <c r="D196" s="107">
        <f t="shared" si="101"/>
        <v>0.84569297804591925</v>
      </c>
      <c r="E196" s="141">
        <v>21</v>
      </c>
      <c r="F196" s="49">
        <v>8100</v>
      </c>
      <c r="G196" s="49">
        <v>1318</v>
      </c>
      <c r="H196" s="49">
        <v>1700</v>
      </c>
      <c r="I196" s="49">
        <v>595</v>
      </c>
      <c r="J196" s="49">
        <v>2099</v>
      </c>
      <c r="K196" s="49">
        <v>1350</v>
      </c>
      <c r="L196" s="49">
        <v>3000</v>
      </c>
      <c r="M196" s="49">
        <v>2500</v>
      </c>
      <c r="N196" s="49">
        <v>400</v>
      </c>
      <c r="O196" s="49">
        <v>415</v>
      </c>
      <c r="P196" s="49"/>
      <c r="Q196" s="49">
        <v>2720</v>
      </c>
      <c r="R196" s="49">
        <v>3757</v>
      </c>
      <c r="S196" s="49">
        <v>2150</v>
      </c>
      <c r="T196" s="49">
        <v>900</v>
      </c>
      <c r="U196" s="49">
        <v>335</v>
      </c>
      <c r="V196" s="49"/>
      <c r="W196" s="49">
        <v>1430</v>
      </c>
      <c r="X196" s="49">
        <v>4286</v>
      </c>
      <c r="Y196" s="49">
        <v>1865</v>
      </c>
      <c r="Z196" s="49">
        <v>1450</v>
      </c>
      <c r="AD196" s="62"/>
      <c r="AE196" s="62"/>
    </row>
    <row r="197" spans="1:31" s="23" customFormat="1" ht="30" hidden="1" customHeight="1" x14ac:dyDescent="0.2">
      <c r="A197" s="10" t="s">
        <v>115</v>
      </c>
      <c r="B197" s="150">
        <f>B196/B199</f>
        <v>0.45462857142857144</v>
      </c>
      <c r="C197" s="16" t="e">
        <f t="shared" si="62"/>
        <v>#DIV/0!</v>
      </c>
      <c r="D197" s="107" t="e">
        <f t="shared" si="101"/>
        <v>#DIV/0!</v>
      </c>
      <c r="E197" s="141"/>
      <c r="F197" s="48">
        <f>F196/F199</f>
        <v>1.0876863166375721</v>
      </c>
      <c r="G197" s="48">
        <f t="shared" ref="G197:Z197" si="108">G196/G199</f>
        <v>0.32256485560450321</v>
      </c>
      <c r="H197" s="48">
        <f t="shared" si="108"/>
        <v>0.30937215650591449</v>
      </c>
      <c r="I197" s="48" t="e">
        <f>I196/I199</f>
        <v>#DIV/0!</v>
      </c>
      <c r="J197" s="48" t="e">
        <f t="shared" si="108"/>
        <v>#DIV/0!</v>
      </c>
      <c r="K197" s="48" t="e">
        <f t="shared" si="108"/>
        <v>#DIV/0!</v>
      </c>
      <c r="L197" s="48" t="e">
        <f t="shared" si="108"/>
        <v>#DIV/0!</v>
      </c>
      <c r="M197" s="48" t="e">
        <f t="shared" si="108"/>
        <v>#DIV/0!</v>
      </c>
      <c r="N197" s="48">
        <f t="shared" si="108"/>
        <v>133.33333333333334</v>
      </c>
      <c r="O197" s="48" t="e">
        <f t="shared" si="108"/>
        <v>#DIV/0!</v>
      </c>
      <c r="P197" s="48" t="e">
        <f t="shared" si="108"/>
        <v>#DIV/0!</v>
      </c>
      <c r="Q197" s="48" t="e">
        <f t="shared" si="108"/>
        <v>#DIV/0!</v>
      </c>
      <c r="R197" s="48" t="e">
        <f t="shared" si="108"/>
        <v>#DIV/0!</v>
      </c>
      <c r="S197" s="48" t="e">
        <f t="shared" si="108"/>
        <v>#DIV/0!</v>
      </c>
      <c r="T197" s="48" t="e">
        <f t="shared" si="108"/>
        <v>#DIV/0!</v>
      </c>
      <c r="U197" s="48" t="e">
        <f t="shared" si="108"/>
        <v>#DIV/0!</v>
      </c>
      <c r="V197" s="48" t="e">
        <f t="shared" si="108"/>
        <v>#DIV/0!</v>
      </c>
      <c r="W197" s="48">
        <f t="shared" si="108"/>
        <v>0.7409326424870466</v>
      </c>
      <c r="X197" s="48" t="e">
        <f t="shared" si="108"/>
        <v>#DIV/0!</v>
      </c>
      <c r="Y197" s="48" t="e">
        <f t="shared" si="108"/>
        <v>#DIV/0!</v>
      </c>
      <c r="Z197" s="48" t="e">
        <f t="shared" si="108"/>
        <v>#DIV/0!</v>
      </c>
      <c r="AD197" s="62"/>
      <c r="AE197" s="62"/>
    </row>
    <row r="198" spans="1:31" s="9" customFormat="1" ht="30" hidden="1" customHeight="1" x14ac:dyDescent="0.2">
      <c r="A198" s="19" t="s">
        <v>116</v>
      </c>
      <c r="B198" s="16">
        <v>1200</v>
      </c>
      <c r="C198" s="16">
        <f t="shared" si="62"/>
        <v>131035</v>
      </c>
      <c r="D198" s="107">
        <f t="shared" si="101"/>
        <v>109.19583333333334</v>
      </c>
      <c r="E198" s="141"/>
      <c r="F198" s="88">
        <v>9545</v>
      </c>
      <c r="G198" s="88">
        <v>3513</v>
      </c>
      <c r="H198" s="88">
        <v>1910</v>
      </c>
      <c r="I198" s="88">
        <v>7003</v>
      </c>
      <c r="J198" s="88">
        <v>6085</v>
      </c>
      <c r="K198" s="88">
        <v>14900</v>
      </c>
      <c r="L198" s="88">
        <v>5590</v>
      </c>
      <c r="M198" s="88">
        <v>8100</v>
      </c>
      <c r="N198" s="88">
        <v>770</v>
      </c>
      <c r="O198" s="88">
        <v>5400</v>
      </c>
      <c r="P198" s="88">
        <v>1545</v>
      </c>
      <c r="Q198" s="88">
        <v>3560</v>
      </c>
      <c r="R198" s="88">
        <v>11949</v>
      </c>
      <c r="S198" s="88">
        <v>9000</v>
      </c>
      <c r="T198" s="88">
        <v>5618</v>
      </c>
      <c r="U198" s="88">
        <v>3273</v>
      </c>
      <c r="V198" s="88">
        <v>3221</v>
      </c>
      <c r="W198" s="88">
        <v>3490</v>
      </c>
      <c r="X198" s="88">
        <v>4200</v>
      </c>
      <c r="Y198" s="88">
        <v>22363</v>
      </c>
      <c r="Z198" s="88"/>
      <c r="AD198" s="59"/>
      <c r="AE198" s="59"/>
    </row>
    <row r="199" spans="1:31" s="9" customFormat="1" ht="30" hidden="1" customHeight="1" outlineLevel="1" x14ac:dyDescent="0.2">
      <c r="A199" s="19" t="s">
        <v>117</v>
      </c>
      <c r="B199" s="16">
        <v>105000</v>
      </c>
      <c r="C199" s="16">
        <f t="shared" si="62"/>
        <v>18961</v>
      </c>
      <c r="D199" s="107">
        <f t="shared" si="101"/>
        <v>0.18058095238095237</v>
      </c>
      <c r="E199" s="141"/>
      <c r="F199" s="88">
        <v>7447</v>
      </c>
      <c r="G199" s="88">
        <v>4086</v>
      </c>
      <c r="H199" s="88">
        <v>5495</v>
      </c>
      <c r="I199" s="88"/>
      <c r="J199" s="88"/>
      <c r="K199" s="88"/>
      <c r="L199" s="88"/>
      <c r="M199" s="88"/>
      <c r="N199" s="88">
        <v>3</v>
      </c>
      <c r="O199" s="88"/>
      <c r="P199" s="88"/>
      <c r="Q199" s="88"/>
      <c r="R199" s="88"/>
      <c r="S199" s="88"/>
      <c r="T199" s="88"/>
      <c r="U199" s="88"/>
      <c r="V199" s="88"/>
      <c r="W199" s="88">
        <v>1930</v>
      </c>
      <c r="X199" s="88"/>
      <c r="Y199" s="88"/>
      <c r="Z199" s="88"/>
      <c r="AD199" s="59"/>
      <c r="AE199" s="59"/>
    </row>
    <row r="200" spans="1:31" s="9" customFormat="1" ht="30" hidden="1" customHeight="1" outlineLevel="1" x14ac:dyDescent="0.2">
      <c r="A200" s="19" t="s">
        <v>118</v>
      </c>
      <c r="B200" s="16">
        <v>81875</v>
      </c>
      <c r="C200" s="16">
        <f t="shared" si="62"/>
        <v>86001</v>
      </c>
      <c r="D200" s="107">
        <f t="shared" si="101"/>
        <v>1.0503938931297709</v>
      </c>
      <c r="E200" s="141"/>
      <c r="F200" s="49">
        <v>5715</v>
      </c>
      <c r="G200" s="49">
        <v>3242</v>
      </c>
      <c r="H200" s="49">
        <v>2270</v>
      </c>
      <c r="I200" s="49">
        <v>4408</v>
      </c>
      <c r="J200" s="49">
        <v>2314</v>
      </c>
      <c r="K200" s="49">
        <v>6683</v>
      </c>
      <c r="L200" s="49">
        <v>3927</v>
      </c>
      <c r="M200" s="49">
        <v>2926</v>
      </c>
      <c r="N200" s="49">
        <v>5009</v>
      </c>
      <c r="O200" s="49">
        <v>1364</v>
      </c>
      <c r="P200" s="49">
        <v>2344</v>
      </c>
      <c r="Q200" s="49">
        <v>6712</v>
      </c>
      <c r="R200" s="49">
        <v>6729</v>
      </c>
      <c r="S200" s="49">
        <v>4409</v>
      </c>
      <c r="T200" s="49">
        <v>7858</v>
      </c>
      <c r="U200" s="49">
        <v>4434</v>
      </c>
      <c r="V200" s="49">
        <v>2712</v>
      </c>
      <c r="W200" s="49">
        <v>0</v>
      </c>
      <c r="X200" s="49">
        <v>5809</v>
      </c>
      <c r="Y200" s="49">
        <v>4885</v>
      </c>
      <c r="Z200" s="49">
        <v>2251</v>
      </c>
      <c r="AD200" s="59"/>
      <c r="AE200" s="59"/>
    </row>
    <row r="201" spans="1:31" s="9" customFormat="1" ht="30" hidden="1" customHeight="1" x14ac:dyDescent="0.2">
      <c r="A201" s="10" t="s">
        <v>52</v>
      </c>
      <c r="B201" s="151">
        <f>B200/B199</f>
        <v>0.77976190476190477</v>
      </c>
      <c r="C201" s="16" t="e">
        <f t="shared" si="62"/>
        <v>#DIV/0!</v>
      </c>
      <c r="D201" s="107" t="e">
        <f t="shared" si="101"/>
        <v>#DIV/0!</v>
      </c>
      <c r="E201" s="141"/>
      <c r="F201" s="102">
        <f t="shared" ref="F201:Z201" si="109">F200/F199</f>
        <v>0.7674231234053982</v>
      </c>
      <c r="G201" s="102">
        <f t="shared" si="109"/>
        <v>0.79344101811062162</v>
      </c>
      <c r="H201" s="102">
        <f t="shared" si="109"/>
        <v>0.41310282074613286</v>
      </c>
      <c r="I201" s="102" t="e">
        <f t="shared" si="109"/>
        <v>#DIV/0!</v>
      </c>
      <c r="J201" s="102" t="e">
        <f t="shared" si="109"/>
        <v>#DIV/0!</v>
      </c>
      <c r="K201" s="102" t="e">
        <f t="shared" si="109"/>
        <v>#DIV/0!</v>
      </c>
      <c r="L201" s="102" t="e">
        <f t="shared" si="109"/>
        <v>#DIV/0!</v>
      </c>
      <c r="M201" s="102" t="e">
        <f>M200/M199</f>
        <v>#DIV/0!</v>
      </c>
      <c r="N201" s="102">
        <f t="shared" si="109"/>
        <v>1669.6666666666667</v>
      </c>
      <c r="O201" s="102" t="e">
        <f t="shared" si="109"/>
        <v>#DIV/0!</v>
      </c>
      <c r="P201" s="102" t="e">
        <f t="shared" si="109"/>
        <v>#DIV/0!</v>
      </c>
      <c r="Q201" s="102" t="e">
        <f t="shared" si="109"/>
        <v>#DIV/0!</v>
      </c>
      <c r="R201" s="102" t="e">
        <f t="shared" si="109"/>
        <v>#DIV/0!</v>
      </c>
      <c r="S201" s="102" t="e">
        <f t="shared" si="109"/>
        <v>#DIV/0!</v>
      </c>
      <c r="T201" s="102" t="e">
        <f t="shared" si="109"/>
        <v>#DIV/0!</v>
      </c>
      <c r="U201" s="102" t="e">
        <f t="shared" si="109"/>
        <v>#DIV/0!</v>
      </c>
      <c r="V201" s="102" t="e">
        <f t="shared" si="109"/>
        <v>#DIV/0!</v>
      </c>
      <c r="W201" s="102">
        <f t="shared" si="109"/>
        <v>0</v>
      </c>
      <c r="X201" s="102" t="e">
        <f t="shared" si="109"/>
        <v>#DIV/0!</v>
      </c>
      <c r="Y201" s="102" t="e">
        <f t="shared" si="109"/>
        <v>#DIV/0!</v>
      </c>
      <c r="Z201" s="102" t="e">
        <f t="shared" si="109"/>
        <v>#DIV/0!</v>
      </c>
      <c r="AD201" s="59"/>
      <c r="AE201" s="59"/>
    </row>
    <row r="202" spans="1:31" s="9" customFormat="1" ht="30" hidden="1" customHeight="1" x14ac:dyDescent="0.2">
      <c r="A202" s="8" t="s">
        <v>119</v>
      </c>
      <c r="B202" s="79">
        <v>75052</v>
      </c>
      <c r="C202" s="16">
        <f t="shared" si="62"/>
        <v>78594</v>
      </c>
      <c r="D202" s="107">
        <f t="shared" si="101"/>
        <v>1.0471939455310983</v>
      </c>
      <c r="E202" s="141"/>
      <c r="F202" s="88">
        <v>5415</v>
      </c>
      <c r="G202" s="88">
        <v>2815</v>
      </c>
      <c r="H202" s="88">
        <v>2225</v>
      </c>
      <c r="I202" s="88">
        <v>4077</v>
      </c>
      <c r="J202" s="88">
        <v>2236</v>
      </c>
      <c r="K202" s="88">
        <v>6278</v>
      </c>
      <c r="L202" s="88">
        <v>3445</v>
      </c>
      <c r="M202" s="88">
        <v>2672</v>
      </c>
      <c r="N202" s="88">
        <v>5009</v>
      </c>
      <c r="O202" s="88">
        <v>1224</v>
      </c>
      <c r="P202" s="88">
        <v>1448</v>
      </c>
      <c r="Q202" s="88">
        <v>6340</v>
      </c>
      <c r="R202" s="88">
        <v>6729</v>
      </c>
      <c r="S202" s="88">
        <v>4110</v>
      </c>
      <c r="T202" s="88">
        <v>7672</v>
      </c>
      <c r="U202" s="88">
        <v>3959</v>
      </c>
      <c r="V202" s="88">
        <v>2707</v>
      </c>
      <c r="W202" s="88">
        <v>0</v>
      </c>
      <c r="X202" s="88">
        <v>5254</v>
      </c>
      <c r="Y202" s="88">
        <v>3457</v>
      </c>
      <c r="Z202" s="88">
        <v>1522</v>
      </c>
      <c r="AD202" s="59"/>
      <c r="AE202" s="59"/>
    </row>
    <row r="203" spans="1:31" s="9" customFormat="1" ht="30" hidden="1" customHeight="1" x14ac:dyDescent="0.2">
      <c r="A203" s="8" t="s">
        <v>120</v>
      </c>
      <c r="B203" s="79">
        <v>10126</v>
      </c>
      <c r="C203" s="16">
        <f t="shared" si="62"/>
        <v>6770</v>
      </c>
      <c r="D203" s="107">
        <f t="shared" si="101"/>
        <v>0.66857594311672919</v>
      </c>
      <c r="E203" s="141"/>
      <c r="F203" s="88">
        <v>300</v>
      </c>
      <c r="G203" s="88">
        <v>427</v>
      </c>
      <c r="H203" s="88">
        <v>45</v>
      </c>
      <c r="I203" s="88">
        <v>331</v>
      </c>
      <c r="J203" s="88">
        <v>78</v>
      </c>
      <c r="K203" s="88">
        <v>300</v>
      </c>
      <c r="L203" s="88">
        <v>482</v>
      </c>
      <c r="M203" s="88">
        <v>254</v>
      </c>
      <c r="N203" s="88">
        <v>0</v>
      </c>
      <c r="O203" s="88">
        <v>101</v>
      </c>
      <c r="P203" s="88">
        <v>896</v>
      </c>
      <c r="Q203" s="88">
        <v>337</v>
      </c>
      <c r="R203" s="88">
        <v>0</v>
      </c>
      <c r="S203" s="88">
        <v>299</v>
      </c>
      <c r="T203" s="88">
        <v>186</v>
      </c>
      <c r="U203" s="88">
        <v>22</v>
      </c>
      <c r="V203" s="88">
        <v>0</v>
      </c>
      <c r="W203" s="88">
        <v>0</v>
      </c>
      <c r="X203" s="88">
        <v>555</v>
      </c>
      <c r="Y203" s="88">
        <v>1428</v>
      </c>
      <c r="Z203" s="88">
        <v>729</v>
      </c>
      <c r="AD203" s="59"/>
      <c r="AE203" s="59"/>
    </row>
    <row r="204" spans="1:31" s="9" customFormat="1" ht="30" hidden="1" customHeight="1" x14ac:dyDescent="0.2">
      <c r="A204" s="19" t="s">
        <v>141</v>
      </c>
      <c r="B204" s="16">
        <v>0</v>
      </c>
      <c r="C204" s="16">
        <f t="shared" si="62"/>
        <v>70</v>
      </c>
      <c r="D204" s="107"/>
      <c r="E204" s="141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>
        <v>70</v>
      </c>
      <c r="S204" s="103"/>
      <c r="T204" s="103"/>
      <c r="U204" s="103"/>
      <c r="V204" s="103"/>
      <c r="W204" s="103"/>
      <c r="X204" s="103"/>
      <c r="Y204" s="103"/>
      <c r="Z204" s="103"/>
      <c r="AD204" s="59"/>
      <c r="AE204" s="59"/>
    </row>
    <row r="205" spans="1:31" s="23" customFormat="1" ht="45" hidden="1" outlineLevel="1" x14ac:dyDescent="0.2">
      <c r="A205" s="8" t="s">
        <v>184</v>
      </c>
      <c r="B205" s="18">
        <v>90210</v>
      </c>
      <c r="C205" s="16">
        <f t="shared" si="62"/>
        <v>84321</v>
      </c>
      <c r="D205" s="107">
        <f t="shared" ref="D205:D210" si="110">C205/B205</f>
        <v>0.93471898902560691</v>
      </c>
      <c r="E205" s="141"/>
      <c r="F205" s="95">
        <v>525</v>
      </c>
      <c r="G205" s="95">
        <v>1935</v>
      </c>
      <c r="H205" s="95">
        <v>8650</v>
      </c>
      <c r="I205" s="95">
        <v>7161</v>
      </c>
      <c r="J205" s="95">
        <v>5166</v>
      </c>
      <c r="K205" s="95">
        <v>4954</v>
      </c>
      <c r="L205" s="95">
        <v>3099</v>
      </c>
      <c r="M205" s="95">
        <v>4544</v>
      </c>
      <c r="N205" s="95">
        <v>2352</v>
      </c>
      <c r="O205" s="95">
        <v>2851</v>
      </c>
      <c r="P205" s="80">
        <v>2583</v>
      </c>
      <c r="Q205" s="80">
        <v>4265</v>
      </c>
      <c r="R205" s="80">
        <v>4509</v>
      </c>
      <c r="S205" s="80">
        <v>2954</v>
      </c>
      <c r="T205" s="80">
        <v>3251</v>
      </c>
      <c r="U205" s="80">
        <v>4037</v>
      </c>
      <c r="V205" s="80">
        <v>928</v>
      </c>
      <c r="W205" s="80">
        <v>1557</v>
      </c>
      <c r="X205" s="80">
        <v>5674</v>
      </c>
      <c r="Y205" s="80">
        <v>8411</v>
      </c>
      <c r="Z205" s="95">
        <v>4915</v>
      </c>
      <c r="AD205" s="62"/>
      <c r="AE205" s="62"/>
    </row>
    <row r="206" spans="1:31" s="26" customFormat="1" ht="30" customHeight="1" outlineLevel="1" x14ac:dyDescent="0.2">
      <c r="A206" s="19" t="s">
        <v>215</v>
      </c>
      <c r="B206" s="18">
        <v>85007</v>
      </c>
      <c r="C206" s="16">
        <f>SUM(F206:Z206)</f>
        <v>76796.800000000003</v>
      </c>
      <c r="D206" s="107">
        <f t="shared" si="110"/>
        <v>0.903417365628713</v>
      </c>
      <c r="E206" s="141">
        <v>21</v>
      </c>
      <c r="F206" s="80">
        <v>570</v>
      </c>
      <c r="G206" s="80">
        <v>1879</v>
      </c>
      <c r="H206" s="80">
        <v>8650</v>
      </c>
      <c r="I206" s="80">
        <v>4399</v>
      </c>
      <c r="J206" s="80">
        <v>4500</v>
      </c>
      <c r="K206" s="80">
        <v>4910</v>
      </c>
      <c r="L206" s="83">
        <v>3080</v>
      </c>
      <c r="M206" s="80">
        <v>3833</v>
      </c>
      <c r="N206" s="80">
        <v>2515</v>
      </c>
      <c r="O206" s="80">
        <v>2719</v>
      </c>
      <c r="P206" s="80">
        <v>1839</v>
      </c>
      <c r="Q206" s="80">
        <v>4021</v>
      </c>
      <c r="R206" s="80">
        <v>4811</v>
      </c>
      <c r="S206" s="80">
        <v>1898</v>
      </c>
      <c r="T206" s="80">
        <v>3800</v>
      </c>
      <c r="U206" s="80">
        <v>3736.8</v>
      </c>
      <c r="V206" s="80">
        <v>928</v>
      </c>
      <c r="W206" s="80">
        <v>1557</v>
      </c>
      <c r="X206" s="80">
        <v>4090</v>
      </c>
      <c r="Y206" s="80">
        <v>8411</v>
      </c>
      <c r="Z206" s="80">
        <v>4650</v>
      </c>
      <c r="AD206" s="63"/>
      <c r="AE206" s="63"/>
    </row>
    <row r="207" spans="1:31" s="23" customFormat="1" ht="30" hidden="1" customHeight="1" x14ac:dyDescent="0.2">
      <c r="A207" s="8" t="s">
        <v>121</v>
      </c>
      <c r="B207" s="119">
        <f>B206/B205</f>
        <v>0.94232346746480433</v>
      </c>
      <c r="C207" s="16">
        <f t="shared" si="62"/>
        <v>18.565646475500476</v>
      </c>
      <c r="D207" s="107">
        <f t="shared" si="110"/>
        <v>19.701988878032374</v>
      </c>
      <c r="E207" s="141"/>
      <c r="F207" s="104">
        <f t="shared" ref="F207:Z207" si="111">F206/F205</f>
        <v>1.0857142857142856</v>
      </c>
      <c r="G207" s="104">
        <f t="shared" si="111"/>
        <v>0.97105943152454777</v>
      </c>
      <c r="H207" s="104">
        <f t="shared" si="111"/>
        <v>1</v>
      </c>
      <c r="I207" s="104">
        <f t="shared" si="111"/>
        <v>0.61429967881580783</v>
      </c>
      <c r="J207" s="104">
        <f t="shared" si="111"/>
        <v>0.87108013937282225</v>
      </c>
      <c r="K207" s="104">
        <f t="shared" si="111"/>
        <v>0.99111828825191761</v>
      </c>
      <c r="L207" s="104">
        <f t="shared" si="111"/>
        <v>0.9938689899967732</v>
      </c>
      <c r="M207" s="104">
        <f t="shared" si="111"/>
        <v>0.84352992957746475</v>
      </c>
      <c r="N207" s="104">
        <f t="shared" si="111"/>
        <v>1.0693027210884354</v>
      </c>
      <c r="O207" s="104" t="s">
        <v>41</v>
      </c>
      <c r="P207" s="104">
        <f t="shared" si="111"/>
        <v>0.71196283391405346</v>
      </c>
      <c r="Q207" s="104">
        <f t="shared" si="111"/>
        <v>0.94279015240328257</v>
      </c>
      <c r="R207" s="104">
        <f t="shared" si="111"/>
        <v>1.0669771567975161</v>
      </c>
      <c r="S207" s="104">
        <f t="shared" si="111"/>
        <v>0.64251861882193639</v>
      </c>
      <c r="T207" s="104">
        <f t="shared" si="111"/>
        <v>1.168871116579514</v>
      </c>
      <c r="U207" s="104">
        <f t="shared" si="111"/>
        <v>0.92563784988853115</v>
      </c>
      <c r="V207" s="104">
        <f t="shared" si="111"/>
        <v>1</v>
      </c>
      <c r="W207" s="104">
        <f t="shared" si="111"/>
        <v>1</v>
      </c>
      <c r="X207" s="104">
        <f t="shared" si="111"/>
        <v>0.72083186464575255</v>
      </c>
      <c r="Y207" s="104">
        <f t="shared" si="111"/>
        <v>1</v>
      </c>
      <c r="Z207" s="104">
        <f t="shared" si="111"/>
        <v>0.94608341810783314</v>
      </c>
      <c r="AD207" s="62"/>
      <c r="AE207" s="62"/>
    </row>
    <row r="208" spans="1:31" s="23" customFormat="1" ht="30" hidden="1" customHeight="1" outlineLevel="1" x14ac:dyDescent="0.2">
      <c r="A208" s="8" t="s">
        <v>122</v>
      </c>
      <c r="B208" s="18"/>
      <c r="C208" s="16">
        <f t="shared" si="62"/>
        <v>3611</v>
      </c>
      <c r="D208" s="107" t="e">
        <f t="shared" si="110"/>
        <v>#DIV/0!</v>
      </c>
      <c r="E208" s="141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102"/>
      <c r="R208" s="83"/>
      <c r="S208" s="83"/>
      <c r="T208" s="83"/>
      <c r="U208" s="83"/>
      <c r="V208" s="83"/>
      <c r="W208" s="83">
        <v>121</v>
      </c>
      <c r="X208" s="83"/>
      <c r="Y208" s="83">
        <v>3490</v>
      </c>
      <c r="Z208" s="83"/>
      <c r="AD208" s="62"/>
      <c r="AE208" s="62"/>
    </row>
    <row r="209" spans="1:36" s="26" customFormat="1" ht="30" customHeight="1" outlineLevel="1" x14ac:dyDescent="0.2">
      <c r="A209" s="19" t="s">
        <v>123</v>
      </c>
      <c r="B209" s="16">
        <v>1701</v>
      </c>
      <c r="C209" s="16">
        <f>SUM(F209:Z209)</f>
        <v>14368</v>
      </c>
      <c r="D209" s="107">
        <f t="shared" si="110"/>
        <v>8.446796002351558</v>
      </c>
      <c r="E209" s="141">
        <v>18</v>
      </c>
      <c r="F209" s="83"/>
      <c r="G209" s="80">
        <v>116</v>
      </c>
      <c r="H209" s="80">
        <v>2450</v>
      </c>
      <c r="I209" s="80">
        <v>93</v>
      </c>
      <c r="J209" s="80">
        <v>253</v>
      </c>
      <c r="K209" s="80">
        <v>925</v>
      </c>
      <c r="L209" s="80"/>
      <c r="M209" s="80">
        <v>545</v>
      </c>
      <c r="N209" s="80">
        <v>167</v>
      </c>
      <c r="O209" s="80">
        <v>274</v>
      </c>
      <c r="P209" s="83">
        <v>232</v>
      </c>
      <c r="Q209" s="80">
        <v>130</v>
      </c>
      <c r="R209" s="80">
        <v>1592</v>
      </c>
      <c r="S209" s="80">
        <v>1350</v>
      </c>
      <c r="T209" s="80"/>
      <c r="U209" s="80">
        <v>659</v>
      </c>
      <c r="V209" s="80">
        <v>322</v>
      </c>
      <c r="W209" s="80">
        <v>121</v>
      </c>
      <c r="X209" s="80">
        <v>499</v>
      </c>
      <c r="Y209" s="80">
        <v>3490</v>
      </c>
      <c r="Z209" s="80">
        <v>1150</v>
      </c>
      <c r="AD209" s="63"/>
      <c r="AE209" s="63"/>
    </row>
    <row r="210" spans="1:36" s="23" customFormat="1" ht="30" hidden="1" customHeight="1" x14ac:dyDescent="0.2">
      <c r="A210" s="8" t="s">
        <v>124</v>
      </c>
      <c r="B210" s="107"/>
      <c r="C210" s="16">
        <f t="shared" ref="C210:C214" si="112">SUM(F210:Z210)</f>
        <v>0</v>
      </c>
      <c r="D210" s="107" t="e">
        <f t="shared" si="110"/>
        <v>#DIV/0!</v>
      </c>
      <c r="E210" s="141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D210" s="62"/>
      <c r="AE210" s="62"/>
    </row>
    <row r="211" spans="1:36" s="23" customFormat="1" ht="30" customHeight="1" x14ac:dyDescent="0.2">
      <c r="A211" s="10" t="s">
        <v>125</v>
      </c>
      <c r="B211" s="16"/>
      <c r="C211" s="16"/>
      <c r="D211" s="18"/>
      <c r="E211" s="145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D211" s="62"/>
      <c r="AE211" s="62"/>
    </row>
    <row r="212" spans="1:36" s="26" customFormat="1" ht="30" customHeight="1" outlineLevel="1" x14ac:dyDescent="0.2">
      <c r="A212" s="24" t="s">
        <v>126</v>
      </c>
      <c r="B212" s="16">
        <v>85027</v>
      </c>
      <c r="C212" s="16">
        <f t="shared" si="112"/>
        <v>77470</v>
      </c>
      <c r="D212" s="111">
        <f t="shared" ref="D212:D240" si="113">C212/B212</f>
        <v>0.91112234937137615</v>
      </c>
      <c r="E212" s="145">
        <v>21</v>
      </c>
      <c r="F212" s="79">
        <v>1689</v>
      </c>
      <c r="G212" s="79">
        <v>3250</v>
      </c>
      <c r="H212" s="79">
        <v>7280</v>
      </c>
      <c r="I212" s="79">
        <v>5162</v>
      </c>
      <c r="J212" s="79">
        <v>3576</v>
      </c>
      <c r="K212" s="79">
        <v>4710</v>
      </c>
      <c r="L212" s="79">
        <v>3932</v>
      </c>
      <c r="M212" s="79">
        <v>6257</v>
      </c>
      <c r="N212" s="79">
        <v>1177</v>
      </c>
      <c r="O212" s="79">
        <v>3102</v>
      </c>
      <c r="P212" s="79">
        <v>2530</v>
      </c>
      <c r="Q212" s="79">
        <v>3052</v>
      </c>
      <c r="R212" s="79">
        <v>6477</v>
      </c>
      <c r="S212" s="79">
        <v>1881</v>
      </c>
      <c r="T212" s="79">
        <v>1500</v>
      </c>
      <c r="U212" s="79">
        <v>2787</v>
      </c>
      <c r="V212" s="79">
        <v>2727</v>
      </c>
      <c r="W212" s="79">
        <v>426</v>
      </c>
      <c r="X212" s="79">
        <v>4367</v>
      </c>
      <c r="Y212" s="79">
        <v>5438</v>
      </c>
      <c r="Z212" s="79">
        <v>6150</v>
      </c>
      <c r="AD212" s="63"/>
      <c r="AE212" s="63"/>
    </row>
    <row r="213" spans="1:36" s="23" customFormat="1" ht="30" hidden="1" customHeight="1" outlineLevel="1" x14ac:dyDescent="0.2">
      <c r="A213" s="10" t="s">
        <v>127</v>
      </c>
      <c r="B213" s="16"/>
      <c r="C213" s="16">
        <f t="shared" si="112"/>
        <v>106915.70431111111</v>
      </c>
      <c r="D213" s="111" t="e">
        <f t="shared" si="113"/>
        <v>#DIV/0!</v>
      </c>
      <c r="E213" s="145"/>
      <c r="F213" s="95">
        <v>1207.7333333333333</v>
      </c>
      <c r="G213" s="95">
        <v>3157.7</v>
      </c>
      <c r="H213" s="95">
        <v>13421.670444444446</v>
      </c>
      <c r="I213" s="95">
        <v>9597</v>
      </c>
      <c r="J213" s="95">
        <v>6738.656133333332</v>
      </c>
      <c r="K213" s="95">
        <v>4332.9066666666668</v>
      </c>
      <c r="L213" s="95">
        <v>4557.2115555555547</v>
      </c>
      <c r="M213" s="95">
        <v>7321.0106666666661</v>
      </c>
      <c r="N213" s="95">
        <v>5194.1657333333324</v>
      </c>
      <c r="O213" s="95">
        <v>4366.3360000000002</v>
      </c>
      <c r="P213" s="95">
        <v>3312.66</v>
      </c>
      <c r="Q213" s="95">
        <v>5970.848</v>
      </c>
      <c r="R213" s="95">
        <v>4207</v>
      </c>
      <c r="S213" s="95">
        <v>2807.9999999999995</v>
      </c>
      <c r="T213" s="95">
        <v>5640.8266666666668</v>
      </c>
      <c r="U213" s="95">
        <v>3639.125</v>
      </c>
      <c r="V213" s="95">
        <v>3434.9038888888881</v>
      </c>
      <c r="W213" s="95">
        <v>377</v>
      </c>
      <c r="X213" s="95">
        <v>5788</v>
      </c>
      <c r="Y213" s="95">
        <v>4971</v>
      </c>
      <c r="Z213" s="95">
        <v>6871.9502222222209</v>
      </c>
      <c r="AD213" s="62"/>
      <c r="AE213" s="62"/>
      <c r="AJ213" s="23" t="s">
        <v>0</v>
      </c>
    </row>
    <row r="214" spans="1:36" s="23" customFormat="1" ht="30" hidden="1" customHeight="1" outlineLevel="1" x14ac:dyDescent="0.2">
      <c r="A214" s="10" t="s">
        <v>128</v>
      </c>
      <c r="B214" s="18"/>
      <c r="C214" s="16">
        <f t="shared" si="112"/>
        <v>34861.500000000015</v>
      </c>
      <c r="D214" s="111" t="e">
        <f>C214/B214</f>
        <v>#DIV/0!</v>
      </c>
      <c r="E214" s="145"/>
      <c r="F214" s="79">
        <f>F212*0.45</f>
        <v>760.05000000000007</v>
      </c>
      <c r="G214" s="79">
        <f t="shared" ref="G214:Z214" si="114">G212*0.45</f>
        <v>1462.5</v>
      </c>
      <c r="H214" s="79">
        <f t="shared" si="114"/>
        <v>3276</v>
      </c>
      <c r="I214" s="79">
        <f t="shared" si="114"/>
        <v>2322.9</v>
      </c>
      <c r="J214" s="79">
        <f t="shared" si="114"/>
        <v>1609.2</v>
      </c>
      <c r="K214" s="79">
        <f t="shared" si="114"/>
        <v>2119.5</v>
      </c>
      <c r="L214" s="79">
        <f t="shared" si="114"/>
        <v>1769.4</v>
      </c>
      <c r="M214" s="79">
        <f t="shared" si="114"/>
        <v>2815.65</v>
      </c>
      <c r="N214" s="79">
        <f t="shared" si="114"/>
        <v>529.65</v>
      </c>
      <c r="O214" s="79">
        <f t="shared" si="114"/>
        <v>1395.9</v>
      </c>
      <c r="P214" s="79">
        <f t="shared" si="114"/>
        <v>1138.5</v>
      </c>
      <c r="Q214" s="79">
        <f t="shared" si="114"/>
        <v>1373.4</v>
      </c>
      <c r="R214" s="79">
        <f t="shared" si="114"/>
        <v>2914.65</v>
      </c>
      <c r="S214" s="79">
        <f t="shared" si="114"/>
        <v>846.45</v>
      </c>
      <c r="T214" s="79">
        <f t="shared" si="114"/>
        <v>675</v>
      </c>
      <c r="U214" s="79">
        <f t="shared" si="114"/>
        <v>1254.1500000000001</v>
      </c>
      <c r="V214" s="79">
        <f t="shared" si="114"/>
        <v>1227.1500000000001</v>
      </c>
      <c r="W214" s="79">
        <f t="shared" si="114"/>
        <v>191.70000000000002</v>
      </c>
      <c r="X214" s="79">
        <f t="shared" si="114"/>
        <v>1965.15</v>
      </c>
      <c r="Y214" s="79">
        <f t="shared" si="114"/>
        <v>2447.1</v>
      </c>
      <c r="Z214" s="79">
        <f t="shared" si="114"/>
        <v>2767.5</v>
      </c>
      <c r="AA214" s="27"/>
      <c r="AD214" s="62"/>
      <c r="AE214" s="62"/>
    </row>
    <row r="215" spans="1:36" s="23" customFormat="1" ht="30" hidden="1" customHeight="1" x14ac:dyDescent="0.2">
      <c r="A215" s="10" t="s">
        <v>129</v>
      </c>
      <c r="B215" s="119">
        <v>0.63300000000000001</v>
      </c>
      <c r="C215" s="119">
        <f>C212/C213</f>
        <v>0.72458953059479592</v>
      </c>
      <c r="D215" s="111">
        <f t="shared" si="113"/>
        <v>1.1446912015715576</v>
      </c>
      <c r="E215" s="145"/>
      <c r="F215" s="104">
        <f t="shared" ref="F215" si="115">F212/F213</f>
        <v>1.3984875248399204</v>
      </c>
      <c r="G215" s="104">
        <f>G212/G213</f>
        <v>1.029230135858378</v>
      </c>
      <c r="H215" s="104">
        <f>H212/H213</f>
        <v>0.54240640389239836</v>
      </c>
      <c r="I215" s="104">
        <f>I212/I213</f>
        <v>0.53787641971449407</v>
      </c>
      <c r="J215" s="104">
        <f>J212/J213</f>
        <v>0.53066960670555863</v>
      </c>
      <c r="K215" s="104">
        <f>K212/K213</f>
        <v>1.0870301075798232</v>
      </c>
      <c r="L215" s="104">
        <f t="shared" ref="L215:N215" si="116">L212/L213</f>
        <v>0.86280830987681956</v>
      </c>
      <c r="M215" s="104">
        <f t="shared" si="116"/>
        <v>0.85466341805630486</v>
      </c>
      <c r="N215" s="104">
        <f t="shared" si="116"/>
        <v>0.22660039367759363</v>
      </c>
      <c r="O215" s="104">
        <f t="shared" ref="O215:R215" si="117">O212/O213</f>
        <v>0.7104354772514071</v>
      </c>
      <c r="P215" s="104">
        <f t="shared" si="117"/>
        <v>0.76373669498228014</v>
      </c>
      <c r="Q215" s="104">
        <f t="shared" si="117"/>
        <v>0.51115017498351989</v>
      </c>
      <c r="R215" s="104">
        <f t="shared" si="117"/>
        <v>1.539576895650107</v>
      </c>
      <c r="S215" s="104">
        <f>S212/S213</f>
        <v>0.66987179487179493</v>
      </c>
      <c r="T215" s="104">
        <f>T212/T213</f>
        <v>0.26591847057878043</v>
      </c>
      <c r="U215" s="104">
        <f>U212/U213</f>
        <v>0.76584343763954243</v>
      </c>
      <c r="V215" s="104"/>
      <c r="W215" s="104"/>
      <c r="X215" s="104">
        <f>X212/X213</f>
        <v>0.75449205252246021</v>
      </c>
      <c r="Y215" s="104">
        <f>Y212/Y213</f>
        <v>1.0939448803057734</v>
      </c>
      <c r="Z215" s="104">
        <f>Z212/Z213</f>
        <v>0.89494245463425959</v>
      </c>
      <c r="AD215" s="62"/>
      <c r="AE215" s="62"/>
    </row>
    <row r="216" spans="1:36" s="26" customFormat="1" ht="30" customHeight="1" outlineLevel="1" x14ac:dyDescent="0.2">
      <c r="A216" s="24" t="s">
        <v>130</v>
      </c>
      <c r="B216" s="16">
        <v>266253</v>
      </c>
      <c r="C216" s="18">
        <f>SUM(F216:Z216)</f>
        <v>273269.8</v>
      </c>
      <c r="D216" s="111">
        <f t="shared" si="113"/>
        <v>1.0263538814586126</v>
      </c>
      <c r="E216" s="145">
        <v>21</v>
      </c>
      <c r="F216" s="79">
        <v>540</v>
      </c>
      <c r="G216" s="79">
        <v>8146</v>
      </c>
      <c r="H216" s="79">
        <v>27910</v>
      </c>
      <c r="I216" s="79">
        <v>17473</v>
      </c>
      <c r="J216" s="79">
        <v>7800</v>
      </c>
      <c r="K216" s="79">
        <v>11900</v>
      </c>
      <c r="L216" s="79">
        <v>6331</v>
      </c>
      <c r="M216" s="79">
        <v>15498</v>
      </c>
      <c r="N216" s="79">
        <v>12138</v>
      </c>
      <c r="O216" s="79">
        <v>11645</v>
      </c>
      <c r="P216" s="79">
        <v>7780</v>
      </c>
      <c r="Q216" s="79">
        <v>18718</v>
      </c>
      <c r="R216" s="79">
        <v>1700</v>
      </c>
      <c r="S216" s="79">
        <v>3005</v>
      </c>
      <c r="T216" s="79">
        <v>9030</v>
      </c>
      <c r="U216" s="100">
        <v>34059.800000000003</v>
      </c>
      <c r="V216" s="79">
        <v>3800</v>
      </c>
      <c r="W216" s="79">
        <v>1000</v>
      </c>
      <c r="X216" s="79">
        <v>9856</v>
      </c>
      <c r="Y216" s="79">
        <v>42940</v>
      </c>
      <c r="Z216" s="79">
        <v>22000</v>
      </c>
      <c r="AD216" s="63"/>
      <c r="AE216" s="63"/>
    </row>
    <row r="217" spans="1:36" s="23" customFormat="1" ht="27.75" hidden="1" customHeight="1" outlineLevel="1" x14ac:dyDescent="0.2">
      <c r="A217" s="10" t="s">
        <v>127</v>
      </c>
      <c r="B217" s="16"/>
      <c r="C217" s="18">
        <f>SUM(F217:Z217)</f>
        <v>301570.22546666668</v>
      </c>
      <c r="D217" s="111" t="e">
        <f t="shared" si="113"/>
        <v>#DIV/0!</v>
      </c>
      <c r="E217" s="145"/>
      <c r="F217" s="95">
        <v>345.06666666666666</v>
      </c>
      <c r="G217" s="95">
        <v>8525.7899999999991</v>
      </c>
      <c r="H217" s="95">
        <v>27910</v>
      </c>
      <c r="I217" s="95">
        <v>19630</v>
      </c>
      <c r="J217" s="95">
        <v>9167.7065999999995</v>
      </c>
      <c r="K217" s="95">
        <v>11327.456</v>
      </c>
      <c r="L217" s="95">
        <v>749.13066666666668</v>
      </c>
      <c r="M217" s="95">
        <v>18161.738000000001</v>
      </c>
      <c r="N217" s="95">
        <v>14325.844200000001</v>
      </c>
      <c r="O217" s="95">
        <v>15009.280000000002</v>
      </c>
      <c r="P217" s="95">
        <v>8026.83</v>
      </c>
      <c r="Q217" s="95">
        <v>17005</v>
      </c>
      <c r="R217" s="95">
        <v>3549</v>
      </c>
      <c r="S217" s="95">
        <v>3285.3599999999997</v>
      </c>
      <c r="T217" s="95">
        <v>12194.140000000001</v>
      </c>
      <c r="U217" s="95">
        <v>65504.250000000007</v>
      </c>
      <c r="V217" s="95"/>
      <c r="W217" s="95">
        <v>456</v>
      </c>
      <c r="X217" s="95">
        <v>7379.7</v>
      </c>
      <c r="Y217" s="95">
        <v>39195</v>
      </c>
      <c r="Z217" s="95">
        <v>19822.933333333331</v>
      </c>
      <c r="AD217" s="62"/>
      <c r="AE217" s="62"/>
    </row>
    <row r="218" spans="1:36" s="23" customFormat="1" ht="27" hidden="1" customHeight="1" outlineLevel="1" x14ac:dyDescent="0.2">
      <c r="A218" s="10" t="s">
        <v>128</v>
      </c>
      <c r="B218" s="18"/>
      <c r="C218" s="18">
        <f>C216*0.3</f>
        <v>81980.939999999988</v>
      </c>
      <c r="D218" s="111" t="e">
        <f t="shared" si="113"/>
        <v>#DIV/0!</v>
      </c>
      <c r="E218" s="145"/>
      <c r="F218" s="79">
        <f>F216*0.3</f>
        <v>162</v>
      </c>
      <c r="G218" s="79">
        <f t="shared" ref="G218:Z218" si="118">G216*0.3</f>
        <v>2443.7999999999997</v>
      </c>
      <c r="H218" s="79">
        <f t="shared" si="118"/>
        <v>8373</v>
      </c>
      <c r="I218" s="79">
        <f t="shared" si="118"/>
        <v>5241.8999999999996</v>
      </c>
      <c r="J218" s="79">
        <f t="shared" si="118"/>
        <v>2340</v>
      </c>
      <c r="K218" s="79">
        <f t="shared" si="118"/>
        <v>3570</v>
      </c>
      <c r="L218" s="79">
        <f t="shared" si="118"/>
        <v>1899.3</v>
      </c>
      <c r="M218" s="79">
        <f t="shared" si="118"/>
        <v>4649.3999999999996</v>
      </c>
      <c r="N218" s="79">
        <f t="shared" si="118"/>
        <v>3641.4</v>
      </c>
      <c r="O218" s="79">
        <f t="shared" si="118"/>
        <v>3493.5</v>
      </c>
      <c r="P218" s="79">
        <f t="shared" si="118"/>
        <v>2334</v>
      </c>
      <c r="Q218" s="79">
        <f t="shared" si="118"/>
        <v>5615.4</v>
      </c>
      <c r="R218" s="79">
        <f t="shared" si="118"/>
        <v>510</v>
      </c>
      <c r="S218" s="79">
        <f t="shared" si="118"/>
        <v>901.5</v>
      </c>
      <c r="T218" s="79">
        <f t="shared" si="118"/>
        <v>2709</v>
      </c>
      <c r="U218" s="79">
        <f t="shared" si="118"/>
        <v>10217.94</v>
      </c>
      <c r="V218" s="79">
        <f t="shared" si="118"/>
        <v>1140</v>
      </c>
      <c r="W218" s="79">
        <f t="shared" si="118"/>
        <v>300</v>
      </c>
      <c r="X218" s="79">
        <f t="shared" si="118"/>
        <v>2956.7999999999997</v>
      </c>
      <c r="Y218" s="79">
        <f t="shared" si="118"/>
        <v>12882</v>
      </c>
      <c r="Z218" s="79">
        <f t="shared" si="118"/>
        <v>6600</v>
      </c>
      <c r="AD218" s="62"/>
      <c r="AE218" s="62"/>
    </row>
    <row r="219" spans="1:36" s="26" customFormat="1" ht="30" hidden="1" customHeight="1" x14ac:dyDescent="0.2">
      <c r="A219" s="10" t="s">
        <v>129</v>
      </c>
      <c r="B219" s="111">
        <v>0.44500000000000001</v>
      </c>
      <c r="C219" s="111">
        <f>C216/C217</f>
        <v>0.906156433637064</v>
      </c>
      <c r="D219" s="111">
        <f t="shared" si="113"/>
        <v>2.0363065924428403</v>
      </c>
      <c r="E219" s="145"/>
      <c r="F219" s="48">
        <f t="shared" ref="F219:Z219" si="119">F216/F217</f>
        <v>1.5649149922720247</v>
      </c>
      <c r="G219" s="48">
        <f t="shared" si="119"/>
        <v>0.95545398139058091</v>
      </c>
      <c r="H219" s="48">
        <f>H216/H217</f>
        <v>1</v>
      </c>
      <c r="I219" s="48">
        <f t="shared" si="119"/>
        <v>0.89011716760061133</v>
      </c>
      <c r="J219" s="48">
        <f t="shared" si="119"/>
        <v>0.85081256854358756</v>
      </c>
      <c r="K219" s="48">
        <f t="shared" si="119"/>
        <v>1.0505448001740196</v>
      </c>
      <c r="L219" s="48">
        <f t="shared" si="119"/>
        <v>8.4511291310105214</v>
      </c>
      <c r="M219" s="48">
        <f t="shared" si="119"/>
        <v>0.85333242886776584</v>
      </c>
      <c r="N219" s="48">
        <f t="shared" si="119"/>
        <v>0.8472799110854492</v>
      </c>
      <c r="O219" s="48">
        <f t="shared" si="119"/>
        <v>0.77585333873443618</v>
      </c>
      <c r="P219" s="48">
        <f t="shared" si="119"/>
        <v>0.96924937989218662</v>
      </c>
      <c r="Q219" s="48">
        <f t="shared" si="119"/>
        <v>1.1007350779182594</v>
      </c>
      <c r="R219" s="48">
        <f t="shared" si="119"/>
        <v>0.47900817131586365</v>
      </c>
      <c r="S219" s="48">
        <f t="shared" si="119"/>
        <v>0.91466384201426942</v>
      </c>
      <c r="T219" s="48">
        <f t="shared" si="119"/>
        <v>0.74051962664033699</v>
      </c>
      <c r="U219" s="48" t="s">
        <v>41</v>
      </c>
      <c r="V219" s="48" t="e">
        <f t="shared" si="119"/>
        <v>#DIV/0!</v>
      </c>
      <c r="W219" s="48">
        <f t="shared" si="119"/>
        <v>2.192982456140351</v>
      </c>
      <c r="X219" s="48">
        <f t="shared" si="119"/>
        <v>1.3355556458934645</v>
      </c>
      <c r="Y219" s="48">
        <f t="shared" si="119"/>
        <v>1.0955479015180507</v>
      </c>
      <c r="Z219" s="48">
        <f t="shared" si="119"/>
        <v>1.1098256564786915</v>
      </c>
      <c r="AD219" s="63"/>
      <c r="AE219" s="63"/>
    </row>
    <row r="220" spans="1:36" s="26" customFormat="1" ht="30" customHeight="1" outlineLevel="1" x14ac:dyDescent="0.2">
      <c r="A220" s="24" t="s">
        <v>131</v>
      </c>
      <c r="B220" s="16">
        <v>8010</v>
      </c>
      <c r="C220" s="18">
        <f>SUM(F220:Z220)</f>
        <v>7529</v>
      </c>
      <c r="D220" s="111">
        <f t="shared" si="113"/>
        <v>0.93995006242197254</v>
      </c>
      <c r="E220" s="145">
        <v>8</v>
      </c>
      <c r="F220" s="79"/>
      <c r="G220" s="105">
        <v>877</v>
      </c>
      <c r="H220" s="79"/>
      <c r="I220" s="120">
        <v>552</v>
      </c>
      <c r="J220" s="120">
        <v>2300</v>
      </c>
      <c r="K220" s="105">
        <v>900</v>
      </c>
      <c r="L220" s="105">
        <v>600</v>
      </c>
      <c r="M220" s="79"/>
      <c r="N220" s="105"/>
      <c r="O220" s="105">
        <v>300</v>
      </c>
      <c r="P220" s="79">
        <v>2000</v>
      </c>
      <c r="Q220" s="79">
        <v>0</v>
      </c>
      <c r="R220" s="105"/>
      <c r="S220" s="105"/>
      <c r="T220" s="105"/>
      <c r="U220" s="105"/>
      <c r="V220" s="105"/>
      <c r="W220" s="105"/>
      <c r="X220" s="79"/>
      <c r="Y220" s="105"/>
      <c r="Z220" s="79"/>
      <c r="AD220" s="63"/>
      <c r="AE220" s="63"/>
    </row>
    <row r="221" spans="1:36" s="23" customFormat="1" ht="30" hidden="1" customHeight="1" outlineLevel="1" x14ac:dyDescent="0.2">
      <c r="A221" s="10" t="s">
        <v>127</v>
      </c>
      <c r="B221" s="16"/>
      <c r="C221" s="18">
        <f>SUM(F221:Z221)</f>
        <v>275603.56455555552</v>
      </c>
      <c r="D221" s="111" t="e">
        <f t="shared" si="113"/>
        <v>#DIV/0!</v>
      </c>
      <c r="E221" s="145"/>
      <c r="F221" s="95"/>
      <c r="G221" s="95">
        <v>9473.1</v>
      </c>
      <c r="H221" s="95">
        <v>35868.257222222222</v>
      </c>
      <c r="I221" s="95">
        <v>20721</v>
      </c>
      <c r="J221" s="95">
        <v>7052.0819999999994</v>
      </c>
      <c r="K221" s="95">
        <v>1237.9733333333334</v>
      </c>
      <c r="L221" s="95">
        <v>2965.3088888888888</v>
      </c>
      <c r="M221" s="95">
        <v>21822.243333333336</v>
      </c>
      <c r="N221" s="95">
        <v>5026.6120000000001</v>
      </c>
      <c r="O221" s="95">
        <v>9551.36</v>
      </c>
      <c r="P221" s="95">
        <v>10192.799999999999</v>
      </c>
      <c r="Q221" s="95">
        <v>18036.936666666668</v>
      </c>
      <c r="R221" s="95">
        <v>7230</v>
      </c>
      <c r="S221" s="95">
        <v>1544.3999999999999</v>
      </c>
      <c r="T221" s="95">
        <v>7051.0333333333347</v>
      </c>
      <c r="U221" s="95">
        <v>63684.6875</v>
      </c>
      <c r="V221" s="95">
        <v>6133.7569444444425</v>
      </c>
      <c r="W221" s="95">
        <v>1449</v>
      </c>
      <c r="X221" s="95">
        <v>9405.5</v>
      </c>
      <c r="Y221" s="95">
        <v>21299.166666666668</v>
      </c>
      <c r="Z221" s="95">
        <v>15858.346666666666</v>
      </c>
      <c r="AD221" s="62"/>
      <c r="AE221" s="62"/>
    </row>
    <row r="222" spans="1:36" s="23" customFormat="1" ht="30" hidden="1" customHeight="1" outlineLevel="1" x14ac:dyDescent="0.2">
      <c r="A222" s="10" t="s">
        <v>132</v>
      </c>
      <c r="B222" s="16"/>
      <c r="C222" s="18">
        <f>C220*0.19</f>
        <v>1430.51</v>
      </c>
      <c r="D222" s="111" t="e">
        <f t="shared" si="113"/>
        <v>#DIV/0!</v>
      </c>
      <c r="E222" s="145"/>
      <c r="F222" s="79"/>
      <c r="G222" s="79">
        <f t="shared" ref="G222:Z222" si="120">G220*0.19</f>
        <v>166.63</v>
      </c>
      <c r="H222" s="79">
        <f t="shared" si="120"/>
        <v>0</v>
      </c>
      <c r="I222" s="79">
        <f t="shared" si="120"/>
        <v>104.88</v>
      </c>
      <c r="J222" s="79">
        <f t="shared" si="120"/>
        <v>437</v>
      </c>
      <c r="K222" s="79">
        <f t="shared" si="120"/>
        <v>171</v>
      </c>
      <c r="L222" s="79">
        <f t="shared" si="120"/>
        <v>114</v>
      </c>
      <c r="M222" s="79">
        <f t="shared" si="120"/>
        <v>0</v>
      </c>
      <c r="N222" s="79">
        <f t="shared" si="120"/>
        <v>0</v>
      </c>
      <c r="O222" s="79">
        <f t="shared" si="120"/>
        <v>57</v>
      </c>
      <c r="P222" s="79">
        <f t="shared" si="120"/>
        <v>380</v>
      </c>
      <c r="Q222" s="79">
        <f t="shared" si="120"/>
        <v>0</v>
      </c>
      <c r="R222" s="79">
        <f t="shared" si="120"/>
        <v>0</v>
      </c>
      <c r="S222" s="79">
        <f t="shared" si="120"/>
        <v>0</v>
      </c>
      <c r="T222" s="79">
        <f t="shared" si="120"/>
        <v>0</v>
      </c>
      <c r="U222" s="79">
        <f t="shared" si="120"/>
        <v>0</v>
      </c>
      <c r="V222" s="79">
        <f t="shared" si="120"/>
        <v>0</v>
      </c>
      <c r="W222" s="79"/>
      <c r="X222" s="79">
        <f t="shared" si="120"/>
        <v>0</v>
      </c>
      <c r="Y222" s="79">
        <f t="shared" si="120"/>
        <v>0</v>
      </c>
      <c r="Z222" s="79">
        <f t="shared" si="120"/>
        <v>0</v>
      </c>
      <c r="AD222" s="62"/>
      <c r="AE222" s="62"/>
    </row>
    <row r="223" spans="1:36" s="26" customFormat="1" ht="30" hidden="1" customHeight="1" x14ac:dyDescent="0.2">
      <c r="A223" s="10" t="s">
        <v>133</v>
      </c>
      <c r="B223" s="111"/>
      <c r="C223" s="111">
        <f>C220/C221</f>
        <v>2.7318224320289304E-2</v>
      </c>
      <c r="D223" s="111" t="e">
        <f t="shared" si="113"/>
        <v>#DIV/0!</v>
      </c>
      <c r="E223" s="145"/>
      <c r="F223" s="48"/>
      <c r="G223" s="48">
        <f>G220/G221</f>
        <v>9.2577931194645885E-2</v>
      </c>
      <c r="H223" s="48">
        <f>H220/H221</f>
        <v>0</v>
      </c>
      <c r="I223" s="48">
        <f>I220/I221</f>
        <v>2.6639640943969884E-2</v>
      </c>
      <c r="J223" s="48">
        <f t="shared" ref="J223" si="121">J220/J221</f>
        <v>0.32614481794170858</v>
      </c>
      <c r="K223" s="48">
        <f t="shared" ref="K223:Q223" si="122">K220/K221</f>
        <v>0.72699465793555051</v>
      </c>
      <c r="L223" s="48">
        <f t="shared" si="122"/>
        <v>0.20233979746535682</v>
      </c>
      <c r="M223" s="48">
        <f t="shared" si="122"/>
        <v>0</v>
      </c>
      <c r="N223" s="48">
        <f t="shared" si="122"/>
        <v>0</v>
      </c>
      <c r="O223" s="48">
        <f t="shared" si="122"/>
        <v>3.1409139640846954E-2</v>
      </c>
      <c r="P223" s="48">
        <f t="shared" si="122"/>
        <v>0.19621693744604035</v>
      </c>
      <c r="Q223" s="48">
        <f t="shared" si="122"/>
        <v>0</v>
      </c>
      <c r="R223" s="48">
        <f t="shared" ref="R223" si="123">R220/R221</f>
        <v>0</v>
      </c>
      <c r="S223" s="48">
        <f>S220/S221</f>
        <v>0</v>
      </c>
      <c r="T223" s="48">
        <f>T220/T221</f>
        <v>0</v>
      </c>
      <c r="U223" s="48">
        <f>U220/U221</f>
        <v>0</v>
      </c>
      <c r="V223" s="48">
        <f t="shared" ref="V223:Z223" si="124">V220/V221</f>
        <v>0</v>
      </c>
      <c r="W223" s="48"/>
      <c r="X223" s="48">
        <f t="shared" si="124"/>
        <v>0</v>
      </c>
      <c r="Y223" s="48">
        <f t="shared" si="124"/>
        <v>0</v>
      </c>
      <c r="Z223" s="48">
        <f t="shared" si="124"/>
        <v>0</v>
      </c>
      <c r="AD223" s="63"/>
      <c r="AE223" s="63"/>
    </row>
    <row r="224" spans="1:36" s="23" customFormat="1" ht="30" hidden="1" customHeight="1" x14ac:dyDescent="0.2">
      <c r="A224" s="24" t="s">
        <v>134</v>
      </c>
      <c r="B224" s="18">
        <v>12</v>
      </c>
      <c r="C224" s="18">
        <f>SUM(F224:Z224)</f>
        <v>0</v>
      </c>
      <c r="D224" s="111">
        <f t="shared" si="113"/>
        <v>0</v>
      </c>
      <c r="E224" s="145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3"/>
      <c r="R224" s="80"/>
      <c r="S224" s="80"/>
      <c r="T224" s="80"/>
      <c r="U224" s="80"/>
      <c r="V224" s="80"/>
      <c r="W224" s="80"/>
      <c r="X224" s="80"/>
      <c r="Y224" s="80"/>
      <c r="Z224" s="80"/>
      <c r="AD224" s="62"/>
      <c r="AE224" s="62"/>
    </row>
    <row r="225" spans="1:31" s="23" customFormat="1" ht="30" hidden="1" customHeight="1" x14ac:dyDescent="0.2">
      <c r="A225" s="10" t="s">
        <v>132</v>
      </c>
      <c r="B225" s="18"/>
      <c r="C225" s="18">
        <f>C224*0.7</f>
        <v>0</v>
      </c>
      <c r="D225" s="111" t="e">
        <f t="shared" si="113"/>
        <v>#DIV/0!</v>
      </c>
      <c r="E225" s="145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83"/>
      <c r="R225" s="79"/>
      <c r="S225" s="79"/>
      <c r="T225" s="79"/>
      <c r="U225" s="79"/>
      <c r="V225" s="79"/>
      <c r="W225" s="79"/>
      <c r="X225" s="79"/>
      <c r="Y225" s="79"/>
      <c r="Z225" s="79"/>
      <c r="AD225" s="62"/>
      <c r="AE225" s="62"/>
    </row>
    <row r="226" spans="1:31" s="23" customFormat="1" ht="47.25" hidden="1" customHeight="1" x14ac:dyDescent="0.2">
      <c r="A226" s="19" t="s">
        <v>135</v>
      </c>
      <c r="B226" s="18"/>
      <c r="C226" s="18">
        <f>SUM(F226:Z226)</f>
        <v>0</v>
      </c>
      <c r="D226" s="111" t="e">
        <f t="shared" si="113"/>
        <v>#DIV/0!</v>
      </c>
      <c r="E226" s="145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D226" s="62"/>
      <c r="AE226" s="62"/>
    </row>
    <row r="227" spans="1:31" s="23" customFormat="1" ht="30" hidden="1" customHeight="1" x14ac:dyDescent="0.2">
      <c r="A227" s="10" t="s">
        <v>132</v>
      </c>
      <c r="B227" s="18"/>
      <c r="C227" s="18">
        <f>C226*0.2</f>
        <v>0</v>
      </c>
      <c r="D227" s="111" t="e">
        <f t="shared" si="113"/>
        <v>#DIV/0!</v>
      </c>
      <c r="E227" s="145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83"/>
      <c r="R227" s="79"/>
      <c r="S227" s="79"/>
      <c r="T227" s="79"/>
      <c r="U227" s="79"/>
      <c r="V227" s="79"/>
      <c r="W227" s="79"/>
      <c r="X227" s="79"/>
      <c r="Y227" s="79"/>
      <c r="Z227" s="79"/>
      <c r="AD227" s="62"/>
      <c r="AE227" s="62"/>
    </row>
    <row r="228" spans="1:31" s="23" customFormat="1" ht="30" hidden="1" customHeight="1" x14ac:dyDescent="0.2">
      <c r="A228" s="19" t="s">
        <v>151</v>
      </c>
      <c r="B228" s="18" t="e">
        <f>229:241</f>
        <v>#VALUE!</v>
      </c>
      <c r="C228" s="18">
        <f>SUM(F228:Z228)</f>
        <v>0</v>
      </c>
      <c r="D228" s="111" t="e">
        <f t="shared" si="113"/>
        <v>#VALUE!</v>
      </c>
      <c r="E228" s="145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D228" s="62"/>
      <c r="AE228" s="62"/>
    </row>
    <row r="229" spans="1:31" s="23" customFormat="1" ht="30" customHeight="1" x14ac:dyDescent="0.2">
      <c r="A229" s="19" t="s">
        <v>136</v>
      </c>
      <c r="B229" s="18"/>
      <c r="C229" s="18">
        <f>C227+C225+C222+C218+C214</f>
        <v>118272.95</v>
      </c>
      <c r="D229" s="111" t="e">
        <f t="shared" si="113"/>
        <v>#DIV/0!</v>
      </c>
      <c r="E229" s="145">
        <v>21</v>
      </c>
      <c r="F229" s="79">
        <f>F227+F225+F222+F218+F214</f>
        <v>922.05000000000007</v>
      </c>
      <c r="G229" s="79">
        <f t="shared" ref="G229:V229" si="125">G227+G225+G222+G218+G214</f>
        <v>4072.93</v>
      </c>
      <c r="H229" s="79">
        <f t="shared" si="125"/>
        <v>11649</v>
      </c>
      <c r="I229" s="79">
        <f t="shared" si="125"/>
        <v>7669.68</v>
      </c>
      <c r="J229" s="79">
        <f t="shared" si="125"/>
        <v>4386.2</v>
      </c>
      <c r="K229" s="79">
        <f t="shared" si="125"/>
        <v>5860.5</v>
      </c>
      <c r="L229" s="79">
        <f t="shared" si="125"/>
        <v>3782.7</v>
      </c>
      <c r="M229" s="79">
        <f t="shared" si="125"/>
        <v>7465.0499999999993</v>
      </c>
      <c r="N229" s="79">
        <f t="shared" si="125"/>
        <v>4171.05</v>
      </c>
      <c r="O229" s="79">
        <f t="shared" si="125"/>
        <v>4946.3999999999996</v>
      </c>
      <c r="P229" s="79">
        <f t="shared" si="125"/>
        <v>3852.5</v>
      </c>
      <c r="Q229" s="79">
        <f t="shared" si="125"/>
        <v>6988.7999999999993</v>
      </c>
      <c r="R229" s="79">
        <f t="shared" si="125"/>
        <v>3424.65</v>
      </c>
      <c r="S229" s="79">
        <f t="shared" si="125"/>
        <v>1747.95</v>
      </c>
      <c r="T229" s="79">
        <f t="shared" si="125"/>
        <v>3384</v>
      </c>
      <c r="U229" s="79">
        <f t="shared" si="125"/>
        <v>11472.09</v>
      </c>
      <c r="V229" s="79">
        <f t="shared" si="125"/>
        <v>2367.15</v>
      </c>
      <c r="W229" s="79">
        <f>W227+W225+W222+W218+W214</f>
        <v>491.70000000000005</v>
      </c>
      <c r="X229" s="79">
        <f>X227+X225+X222+X218+X214</f>
        <v>4921.95</v>
      </c>
      <c r="Y229" s="79">
        <f>Y227+Y225+Y222+Y218+Y214</f>
        <v>15329.1</v>
      </c>
      <c r="Z229" s="79">
        <f t="shared" ref="Z229:AA229" si="126">Z227+Z225+Z222+Z218+Z214</f>
        <v>9367.5</v>
      </c>
      <c r="AA229" s="79">
        <f t="shared" si="126"/>
        <v>0</v>
      </c>
      <c r="AD229" s="62"/>
      <c r="AE229" s="62"/>
    </row>
    <row r="230" spans="1:31" s="23" customFormat="1" ht="45" x14ac:dyDescent="0.2">
      <c r="A230" s="10" t="s">
        <v>156</v>
      </c>
      <c r="B230" s="79">
        <v>73664</v>
      </c>
      <c r="C230" s="79">
        <f>SUM(F230:Z230)</f>
        <v>74465.899999999994</v>
      </c>
      <c r="D230" s="111">
        <f t="shared" si="113"/>
        <v>1.0108859144222415</v>
      </c>
      <c r="E230" s="145"/>
      <c r="F230" s="79">
        <v>323.5</v>
      </c>
      <c r="G230" s="79">
        <v>2186.1</v>
      </c>
      <c r="H230" s="79">
        <v>6718.2999999999993</v>
      </c>
      <c r="I230" s="79">
        <v>7270.4999999999991</v>
      </c>
      <c r="J230" s="79">
        <v>2681.3999999999996</v>
      </c>
      <c r="K230" s="79">
        <v>2652.8</v>
      </c>
      <c r="L230" s="79">
        <v>1003.3</v>
      </c>
      <c r="M230" s="79">
        <v>6033.8</v>
      </c>
      <c r="N230" s="79">
        <v>3181</v>
      </c>
      <c r="O230" s="79">
        <v>3148.8</v>
      </c>
      <c r="P230" s="79">
        <v>2123.5</v>
      </c>
      <c r="Q230" s="83">
        <v>4305.8999999999996</v>
      </c>
      <c r="R230" s="79">
        <v>2075.6</v>
      </c>
      <c r="S230" s="79">
        <v>1263.5999999999999</v>
      </c>
      <c r="T230" s="79">
        <v>2488.6</v>
      </c>
      <c r="U230" s="79">
        <v>10397.5</v>
      </c>
      <c r="V230" s="79">
        <v>1318.2999999999997</v>
      </c>
      <c r="W230" s="79">
        <v>284</v>
      </c>
      <c r="X230" s="79">
        <v>2170.5</v>
      </c>
      <c r="Y230" s="79">
        <v>7667.7</v>
      </c>
      <c r="Z230" s="79">
        <v>5171.2</v>
      </c>
      <c r="AD230" s="62"/>
      <c r="AE230" s="62"/>
    </row>
    <row r="231" spans="1:31" s="23" customFormat="1" ht="22.5" x14ac:dyDescent="0.2">
      <c r="A231" s="24" t="s">
        <v>150</v>
      </c>
      <c r="B231" s="117">
        <v>16.2</v>
      </c>
      <c r="C231" s="117">
        <f>C229/C230*10</f>
        <v>15.882833619146483</v>
      </c>
      <c r="D231" s="111">
        <f t="shared" si="113"/>
        <v>0.98042182834237557</v>
      </c>
      <c r="E231" s="145">
        <v>21</v>
      </c>
      <c r="F231" s="100">
        <f>F229/F230*10</f>
        <v>28.502318392581145</v>
      </c>
      <c r="G231" s="100">
        <f>G229/G230*10</f>
        <v>18.631032432185172</v>
      </c>
      <c r="H231" s="100">
        <f t="shared" ref="H231:W231" si="127">H229/H230*10</f>
        <v>17.339207835315484</v>
      </c>
      <c r="I231" s="100">
        <f>I229/I230*10</f>
        <v>10.549040643697134</v>
      </c>
      <c r="J231" s="100">
        <f t="shared" si="127"/>
        <v>16.357872753039459</v>
      </c>
      <c r="K231" s="100">
        <f t="shared" si="127"/>
        <v>22.09175211097708</v>
      </c>
      <c r="L231" s="100">
        <f t="shared" si="127"/>
        <v>37.702581481112325</v>
      </c>
      <c r="M231" s="100">
        <f t="shared" si="127"/>
        <v>12.372054095263348</v>
      </c>
      <c r="N231" s="100">
        <f>N229/N230*10</f>
        <v>13.11238604212512</v>
      </c>
      <c r="O231" s="100">
        <f t="shared" si="127"/>
        <v>15.708841463414631</v>
      </c>
      <c r="P231" s="100">
        <f>P229/P230*10</f>
        <v>18.142218036260893</v>
      </c>
      <c r="Q231" s="100">
        <f t="shared" si="127"/>
        <v>16.230753152651015</v>
      </c>
      <c r="R231" s="100">
        <f t="shared" si="127"/>
        <v>16.49956639044132</v>
      </c>
      <c r="S231" s="100">
        <f t="shared" si="127"/>
        <v>13.833095916429253</v>
      </c>
      <c r="T231" s="100">
        <f t="shared" si="127"/>
        <v>13.598006911516515</v>
      </c>
      <c r="U231" s="100">
        <f>U229/U230*10</f>
        <v>11.033508054820871</v>
      </c>
      <c r="V231" s="100">
        <f t="shared" si="127"/>
        <v>17.956079799742099</v>
      </c>
      <c r="W231" s="100">
        <f t="shared" si="127"/>
        <v>17.313380281690144</v>
      </c>
      <c r="X231" s="100">
        <f>X229/X230*10</f>
        <v>22.676572218382862</v>
      </c>
      <c r="Y231" s="100">
        <f>Y229/Y230*10</f>
        <v>19.991783716107829</v>
      </c>
      <c r="Z231" s="100">
        <f t="shared" ref="Z231:AA231" si="128">Z229/Z230*10</f>
        <v>18.114750928217823</v>
      </c>
      <c r="AA231" s="100" t="e">
        <f t="shared" si="128"/>
        <v>#DIV/0!</v>
      </c>
      <c r="AD231" s="62"/>
      <c r="AE231" s="62"/>
    </row>
    <row r="232" spans="1:31" ht="22.5" hidden="1" x14ac:dyDescent="0.25">
      <c r="A232" s="45"/>
      <c r="B232" s="45"/>
      <c r="C232" s="45"/>
      <c r="D232" s="111" t="e">
        <f t="shared" si="113"/>
        <v>#DIV/0!</v>
      </c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31" ht="27" hidden="1" customHeight="1" x14ac:dyDescent="0.25">
      <c r="A233" s="10" t="s">
        <v>169</v>
      </c>
      <c r="B233" s="41"/>
      <c r="C233" s="41">
        <f>SUM(F233:Z233)</f>
        <v>0</v>
      </c>
      <c r="D233" s="111" t="e">
        <f t="shared" si="113"/>
        <v>#DIV/0!</v>
      </c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31" ht="18" hidden="1" customHeight="1" x14ac:dyDescent="0.25">
      <c r="A234" s="10" t="s">
        <v>173</v>
      </c>
      <c r="B234" s="41">
        <v>108</v>
      </c>
      <c r="C234" s="41">
        <f>SUM(F234:Z234)</f>
        <v>0</v>
      </c>
      <c r="D234" s="111">
        <f t="shared" si="113"/>
        <v>0</v>
      </c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31" ht="18" hidden="1" customHeight="1" x14ac:dyDescent="0.25">
      <c r="A235" s="21"/>
      <c r="B235" s="29"/>
      <c r="C235" s="29"/>
      <c r="D235" s="111" t="e">
        <f t="shared" si="113"/>
        <v>#DIV/0!</v>
      </c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31" ht="24" hidden="1" customHeight="1" x14ac:dyDescent="0.35">
      <c r="A236" s="130" t="s">
        <v>137</v>
      </c>
      <c r="B236" s="29"/>
      <c r="C236" s="29">
        <f>SUM(F236:Z236)</f>
        <v>0</v>
      </c>
      <c r="D236" s="111" t="e">
        <f t="shared" si="113"/>
        <v>#DIV/0!</v>
      </c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129" t="s">
        <v>138</v>
      </c>
      <c r="B237" s="30"/>
      <c r="C237" s="30">
        <f>SUM(F237:Z237)</f>
        <v>0</v>
      </c>
      <c r="D237" s="111" t="e">
        <f t="shared" si="113"/>
        <v>#DIV/0!</v>
      </c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4"/>
      <c r="AE237" s="64"/>
    </row>
    <row r="238" spans="1:31" s="31" customFormat="1" ht="32.25" hidden="1" customHeight="1" x14ac:dyDescent="0.35">
      <c r="A238" s="129" t="s">
        <v>216</v>
      </c>
      <c r="B238" s="30"/>
      <c r="C238" s="30">
        <f>SUM(F238:Z238)</f>
        <v>0</v>
      </c>
      <c r="D238" s="111" t="e">
        <f t="shared" si="113"/>
        <v>#DIV/0!</v>
      </c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4"/>
      <c r="AE238" s="64"/>
    </row>
    <row r="239" spans="1:31" s="31" customFormat="1" ht="21" hidden="1" customHeight="1" x14ac:dyDescent="0.35">
      <c r="A239" s="32"/>
      <c r="B239" s="32"/>
      <c r="C239" s="32"/>
      <c r="D239" s="111" t="e">
        <f t="shared" si="113"/>
        <v>#DIV/0!</v>
      </c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4"/>
      <c r="AE239" s="64"/>
    </row>
    <row r="240" spans="1:31" s="31" customFormat="1" ht="21" hidden="1" customHeight="1" x14ac:dyDescent="0.35">
      <c r="A240" s="32" t="s">
        <v>139</v>
      </c>
      <c r="B240" s="32"/>
      <c r="C240" s="32"/>
      <c r="D240" s="111" t="e">
        <f t="shared" si="113"/>
        <v>#DIV/0!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4"/>
      <c r="AE240" s="64"/>
    </row>
    <row r="241" spans="1:32" ht="16.5" hidden="1" customHeight="1" x14ac:dyDescent="0.25">
      <c r="A241" s="42"/>
      <c r="B241" s="43"/>
      <c r="C241" s="43"/>
      <c r="D241" s="43"/>
      <c r="E241" s="4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68"/>
      <c r="B242" s="168"/>
      <c r="C242" s="168"/>
      <c r="D242" s="168"/>
      <c r="E242" s="168"/>
      <c r="F242" s="168"/>
      <c r="G242" s="168"/>
      <c r="H242" s="168"/>
      <c r="I242" s="168"/>
      <c r="J242" s="168"/>
      <c r="K242" s="168"/>
      <c r="L242" s="168"/>
      <c r="M242" s="168"/>
      <c r="N242" s="168"/>
      <c r="O242" s="168"/>
      <c r="P242" s="168"/>
      <c r="Q242" s="168"/>
      <c r="R242" s="168"/>
      <c r="S242" s="168"/>
      <c r="T242" s="168"/>
      <c r="U242" s="168"/>
      <c r="V242" s="168"/>
      <c r="W242" s="168"/>
      <c r="X242" s="168"/>
      <c r="Y242" s="168"/>
      <c r="Z242" s="168"/>
    </row>
    <row r="243" spans="1:32" ht="20.25" hidden="1" customHeight="1" x14ac:dyDescent="0.25">
      <c r="A243" s="166"/>
      <c r="B243" s="167"/>
      <c r="C243" s="167"/>
      <c r="D243" s="167"/>
      <c r="E243" s="167"/>
      <c r="F243" s="167"/>
      <c r="G243" s="167"/>
      <c r="H243" s="167"/>
      <c r="I243" s="167"/>
      <c r="J243" s="167"/>
      <c r="K243" s="167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4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140</v>
      </c>
      <c r="B246" s="18"/>
      <c r="C246" s="18">
        <f>SUM(F246:Z246)</f>
        <v>259083</v>
      </c>
      <c r="D246" s="18"/>
      <c r="E246" s="16"/>
      <c r="F246" s="49">
        <v>9345</v>
      </c>
      <c r="G246" s="49">
        <v>9100</v>
      </c>
      <c r="H246" s="49">
        <v>16579</v>
      </c>
      <c r="I246" s="49">
        <v>16195</v>
      </c>
      <c r="J246" s="49">
        <v>7250</v>
      </c>
      <c r="K246" s="49">
        <v>17539</v>
      </c>
      <c r="L246" s="49">
        <v>12001</v>
      </c>
      <c r="M246" s="49">
        <v>14609</v>
      </c>
      <c r="N246" s="49">
        <v>13004</v>
      </c>
      <c r="O246" s="49">
        <v>3780</v>
      </c>
      <c r="P246" s="49">
        <v>8536</v>
      </c>
      <c r="Q246" s="49">
        <v>11438</v>
      </c>
      <c r="R246" s="49">
        <v>16561</v>
      </c>
      <c r="S246" s="49">
        <v>15418</v>
      </c>
      <c r="T246" s="49">
        <v>18986</v>
      </c>
      <c r="U246" s="49">
        <v>13238</v>
      </c>
      <c r="V246" s="49">
        <v>7143</v>
      </c>
      <c r="W246" s="49">
        <v>4504</v>
      </c>
      <c r="X246" s="49">
        <v>11688</v>
      </c>
      <c r="Y246" s="49">
        <v>21385</v>
      </c>
      <c r="Z246" s="49">
        <v>10784</v>
      </c>
      <c r="AD246" s="59"/>
      <c r="AE246" s="59"/>
    </row>
    <row r="247" spans="1:32" ht="21" hidden="1" customHeight="1" x14ac:dyDescent="0.25">
      <c r="A247" s="28" t="s">
        <v>142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143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143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>
      <c r="B251" s="2"/>
      <c r="V251" s="1"/>
    </row>
    <row r="252" spans="1:32" s="28" customFormat="1" ht="16.5" hidden="1" customHeight="1" x14ac:dyDescent="0.25">
      <c r="A252" s="28" t="s">
        <v>146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6"/>
      <c r="AF252" s="57"/>
    </row>
    <row r="253" spans="1:32" ht="16.5" hidden="1" customHeight="1" x14ac:dyDescent="0.25">
      <c r="B253" s="2"/>
      <c r="V253" s="1"/>
    </row>
    <row r="254" spans="1:32" ht="21" hidden="1" customHeight="1" x14ac:dyDescent="0.25">
      <c r="A254" s="28" t="s">
        <v>149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>
      <c r="B255" s="2"/>
      <c r="V255" s="1"/>
    </row>
    <row r="256" spans="1:32" ht="16.5" hidden="1" customHeight="1" x14ac:dyDescent="0.25">
      <c r="B256" s="2"/>
      <c r="V256" s="1"/>
    </row>
    <row r="257" spans="1:26" ht="13.5" hidden="1" customHeight="1" x14ac:dyDescent="0.25">
      <c r="B257" s="2"/>
      <c r="V257" s="1"/>
    </row>
    <row r="258" spans="1:26" ht="16.5" hidden="1" customHeight="1" x14ac:dyDescent="0.25">
      <c r="B258" s="2"/>
      <c r="K258" s="1" t="s">
        <v>158</v>
      </c>
      <c r="T258" s="1" t="s">
        <v>161</v>
      </c>
      <c r="V258" s="1" t="s">
        <v>159</v>
      </c>
      <c r="Y258" s="1" t="s">
        <v>160</v>
      </c>
      <c r="Z258" s="1" t="s">
        <v>157</v>
      </c>
    </row>
    <row r="259" spans="1:26" ht="16.5" hidden="1" customHeight="1" x14ac:dyDescent="0.25">
      <c r="B259" s="2"/>
      <c r="V259" s="1"/>
    </row>
    <row r="260" spans="1:26" ht="22.5" hidden="1" customHeight="1" x14ac:dyDescent="0.25">
      <c r="A260" s="10" t="s">
        <v>174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>
      <c r="B261" s="2"/>
      <c r="V261" s="1"/>
    </row>
    <row r="262" spans="1:26" hidden="1" x14ac:dyDescent="0.25">
      <c r="B262" s="2"/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>
      <c r="B263" s="2"/>
      <c r="V263" s="1"/>
    </row>
    <row r="264" spans="1:26" hidden="1" x14ac:dyDescent="0.25">
      <c r="B264" s="2"/>
      <c r="V264" s="1"/>
    </row>
    <row r="265" spans="1:26" hidden="1" x14ac:dyDescent="0.25">
      <c r="B265" s="2"/>
      <c r="V265" s="1"/>
    </row>
    <row r="266" spans="1:26" hidden="1" x14ac:dyDescent="0.25">
      <c r="B266" s="2"/>
      <c r="V266" s="1"/>
    </row>
    <row r="267" spans="1:26" hidden="1" x14ac:dyDescent="0.25">
      <c r="B267" s="2"/>
      <c r="C267" s="2">
        <f>SUM(F267:Z267)</f>
        <v>91993</v>
      </c>
      <c r="F267" s="69">
        <v>7450</v>
      </c>
      <c r="G267" s="69">
        <v>2273</v>
      </c>
      <c r="H267" s="69">
        <v>2632</v>
      </c>
      <c r="I267" s="69">
        <v>5776</v>
      </c>
      <c r="J267" s="69">
        <v>2995</v>
      </c>
      <c r="K267" s="70">
        <v>5799</v>
      </c>
      <c r="L267" s="69">
        <v>4262</v>
      </c>
      <c r="M267" s="69">
        <v>3174</v>
      </c>
      <c r="N267" s="69">
        <v>5009</v>
      </c>
      <c r="O267" s="69">
        <v>1437</v>
      </c>
      <c r="P267" s="69">
        <v>1895</v>
      </c>
      <c r="Q267" s="70">
        <v>7055</v>
      </c>
      <c r="R267" s="69">
        <v>6899</v>
      </c>
      <c r="S267" s="69">
        <v>4489</v>
      </c>
      <c r="T267" s="70">
        <v>7908</v>
      </c>
      <c r="U267" s="69">
        <v>4099</v>
      </c>
      <c r="V267" s="69">
        <v>2782</v>
      </c>
      <c r="W267" s="69">
        <v>2085</v>
      </c>
      <c r="X267" s="69">
        <v>6228</v>
      </c>
      <c r="Y267" s="69">
        <v>5162</v>
      </c>
      <c r="Z267" s="71">
        <v>2584</v>
      </c>
    </row>
    <row r="268" spans="1:26" hidden="1" x14ac:dyDescent="0.25">
      <c r="B268" s="2"/>
      <c r="C268" s="2">
        <f>SUM(F268:Z268)</f>
        <v>4424</v>
      </c>
      <c r="F268" s="65">
        <f t="shared" ref="F268:Z268" si="129">F20-F267</f>
        <v>0</v>
      </c>
      <c r="G268" s="65">
        <f t="shared" si="129"/>
        <v>887</v>
      </c>
      <c r="H268" s="65">
        <f t="shared" si="129"/>
        <v>2868</v>
      </c>
      <c r="I268" s="65">
        <f t="shared" si="129"/>
        <v>0</v>
      </c>
      <c r="J268" s="65">
        <f t="shared" si="129"/>
        <v>0</v>
      </c>
      <c r="K268" s="65">
        <f t="shared" si="129"/>
        <v>151</v>
      </c>
      <c r="L268" s="65">
        <f t="shared" si="129"/>
        <v>0</v>
      </c>
      <c r="M268" s="65">
        <f t="shared" si="129"/>
        <v>286</v>
      </c>
      <c r="N268" s="65">
        <f t="shared" si="129"/>
        <v>0</v>
      </c>
      <c r="O268" s="65">
        <f t="shared" si="129"/>
        <v>0</v>
      </c>
      <c r="P268" s="65">
        <f t="shared" si="129"/>
        <v>213</v>
      </c>
      <c r="Q268" s="65">
        <f t="shared" si="129"/>
        <v>0</v>
      </c>
      <c r="R268" s="65">
        <f t="shared" si="129"/>
        <v>144</v>
      </c>
      <c r="S268" s="65">
        <f t="shared" si="129"/>
        <v>-9</v>
      </c>
      <c r="T268" s="65">
        <f t="shared" si="129"/>
        <v>150</v>
      </c>
      <c r="U268" s="65">
        <f t="shared" si="129"/>
        <v>314</v>
      </c>
      <c r="V268" s="65">
        <f t="shared" si="129"/>
        <v>18</v>
      </c>
      <c r="W268" s="65">
        <f t="shared" si="129"/>
        <v>-573</v>
      </c>
      <c r="X268" s="65">
        <f t="shared" si="129"/>
        <v>-44</v>
      </c>
      <c r="Y268" s="65">
        <f t="shared" si="129"/>
        <v>0</v>
      </c>
      <c r="Z268" s="65">
        <f t="shared" si="129"/>
        <v>19</v>
      </c>
    </row>
    <row r="269" spans="1:26" hidden="1" x14ac:dyDescent="0.25">
      <c r="B269" s="2"/>
      <c r="V269" s="1"/>
    </row>
    <row r="270" spans="1:26" hidden="1" x14ac:dyDescent="0.25">
      <c r="B270" s="2"/>
      <c r="V270" s="1"/>
    </row>
    <row r="271" spans="1:26" hidden="1" x14ac:dyDescent="0.25">
      <c r="B271" s="2"/>
      <c r="V271" s="1"/>
    </row>
    <row r="272" spans="1:26" hidden="1" x14ac:dyDescent="0.25">
      <c r="A272" s="38" t="s">
        <v>213</v>
      </c>
      <c r="B272" s="67">
        <f t="shared" ref="B272:Z272" si="130">B42/$C42</f>
        <v>1.1301191014684941</v>
      </c>
      <c r="C272" s="67">
        <f t="shared" si="130"/>
        <v>1</v>
      </c>
      <c r="D272" s="67">
        <f t="shared" si="130"/>
        <v>4.4821342130268748E-6</v>
      </c>
      <c r="E272" s="67">
        <f t="shared" si="130"/>
        <v>1.0637225527922968E-4</v>
      </c>
      <c r="F272" s="68">
        <f t="shared" si="130"/>
        <v>7.2682642428650801E-2</v>
      </c>
      <c r="G272" s="68">
        <f t="shared" si="130"/>
        <v>3.0625078829439177E-2</v>
      </c>
      <c r="H272" s="68">
        <f t="shared" si="130"/>
        <v>7.498737462636744E-2</v>
      </c>
      <c r="I272" s="68">
        <f t="shared" si="130"/>
        <v>6.7605140109988901E-2</v>
      </c>
      <c r="J272" s="68">
        <f t="shared" si="130"/>
        <v>3.8101528771922175E-2</v>
      </c>
      <c r="K272" s="68">
        <f t="shared" si="130"/>
        <v>6.0404244962134E-2</v>
      </c>
      <c r="L272" s="68">
        <f t="shared" si="130"/>
        <v>3.1891415201810956E-2</v>
      </c>
      <c r="M272" s="68">
        <f t="shared" si="130"/>
        <v>5.0871264750919229E-2</v>
      </c>
      <c r="N272" s="68">
        <f t="shared" si="130"/>
        <v>4.3754454338189815E-2</v>
      </c>
      <c r="O272" s="68">
        <f t="shared" si="130"/>
        <v>2.0921396475228685E-2</v>
      </c>
      <c r="P272" s="68">
        <f t="shared" si="130"/>
        <v>2.1269385710356453E-2</v>
      </c>
      <c r="Q272" s="68">
        <f t="shared" si="130"/>
        <v>4.4098897831474936E-2</v>
      </c>
      <c r="R272" s="68">
        <f t="shared" si="130"/>
        <v>5.6265857697223018E-2</v>
      </c>
      <c r="S272" s="68">
        <f t="shared" si="130"/>
        <v>5.4270111574365093E-2</v>
      </c>
      <c r="T272" s="68">
        <f t="shared" si="130"/>
        <v>5.7223207994736083E-2</v>
      </c>
      <c r="U272" s="68">
        <f t="shared" si="130"/>
        <v>3.88410692133873E-2</v>
      </c>
      <c r="V272" s="68">
        <f t="shared" si="130"/>
        <v>3.9464106708594217E-2</v>
      </c>
      <c r="W272" s="68">
        <f t="shared" si="130"/>
        <v>1.9106483186345447E-2</v>
      </c>
      <c r="X272" s="68">
        <f t="shared" si="130"/>
        <v>4.0461979770023179E-2</v>
      </c>
      <c r="Y272" s="68">
        <f t="shared" si="130"/>
        <v>9.085710204493061E-2</v>
      </c>
      <c r="Z272" s="68">
        <f t="shared" si="130"/>
        <v>4.6297257773912352E-2</v>
      </c>
    </row>
    <row r="273" spans="2:27" hidden="1" x14ac:dyDescent="0.25">
      <c r="B273" s="2"/>
      <c r="C273" s="2">
        <v>222344</v>
      </c>
      <c r="V273" s="1"/>
    </row>
    <row r="274" spans="2:27" hidden="1" x14ac:dyDescent="0.25">
      <c r="B274" s="2"/>
      <c r="C274" s="66">
        <f>C273-C42</f>
        <v>24924.099999999977</v>
      </c>
      <c r="V274" s="1"/>
    </row>
    <row r="275" spans="2:27" hidden="1" x14ac:dyDescent="0.25">
      <c r="B275" s="2"/>
      <c r="C275" s="2">
        <f>C274/6000</f>
        <v>4.1540166666666627</v>
      </c>
      <c r="V275" s="1"/>
    </row>
    <row r="276" spans="2:27" hidden="1" x14ac:dyDescent="0.25">
      <c r="B276" s="2"/>
      <c r="V276" s="1"/>
    </row>
    <row r="277" spans="2:27" hidden="1" x14ac:dyDescent="0.25">
      <c r="B277" s="2"/>
      <c r="F277" s="68">
        <f t="shared" ref="F277:AA277" si="131">F64/$C64</f>
        <v>0.11106030165822063</v>
      </c>
      <c r="G277" s="68">
        <f t="shared" si="131"/>
        <v>1.4280788029626075E-2</v>
      </c>
      <c r="H277" s="68">
        <f t="shared" si="131"/>
        <v>0.11733860085759693</v>
      </c>
      <c r="I277" s="68">
        <f t="shared" si="131"/>
        <v>4.8108638939698342E-2</v>
      </c>
      <c r="J277" s="68">
        <f t="shared" si="131"/>
        <v>2.5536747728567569E-2</v>
      </c>
      <c r="K277" s="68">
        <f t="shared" si="131"/>
        <v>4.0799574200125942E-2</v>
      </c>
      <c r="L277" s="68">
        <f t="shared" si="131"/>
        <v>7.0785480824012717E-2</v>
      </c>
      <c r="M277" s="68">
        <f t="shared" si="131"/>
        <v>5.5848751086989112E-2</v>
      </c>
      <c r="N277" s="68">
        <f t="shared" si="131"/>
        <v>3.7032594680500165E-2</v>
      </c>
      <c r="O277" s="68">
        <f t="shared" si="131"/>
        <v>2.7718222435455336E-2</v>
      </c>
      <c r="P277" s="68">
        <f t="shared" si="131"/>
        <v>3.0960448589163091E-2</v>
      </c>
      <c r="Q277" s="68">
        <f t="shared" si="131"/>
        <v>4.3442082221355961E-2</v>
      </c>
      <c r="R277" s="68">
        <f t="shared" si="131"/>
        <v>4.0368526792407565E-2</v>
      </c>
      <c r="S277" s="68">
        <f t="shared" si="131"/>
        <v>4.063652583285856E-2</v>
      </c>
      <c r="T277" s="68">
        <f t="shared" si="131"/>
        <v>3.1354013613601607E-2</v>
      </c>
      <c r="U277" s="68">
        <f t="shared" si="131"/>
        <v>5.5155326996311732E-2</v>
      </c>
      <c r="V277" s="68">
        <f t="shared" si="131"/>
        <v>1.7148190350535247E-2</v>
      </c>
      <c r="W277" s="68">
        <f t="shared" si="131"/>
        <v>1.7466790608414044E-2</v>
      </c>
      <c r="X277" s="68">
        <f t="shared" si="131"/>
        <v>2.5075714414225313E-2</v>
      </c>
      <c r="Y277" s="68">
        <f t="shared" si="131"/>
        <v>9.7669720231491203E-2</v>
      </c>
      <c r="Z277" s="68">
        <f t="shared" si="131"/>
        <v>5.2212959908842844E-2</v>
      </c>
      <c r="AA277" s="68">
        <f t="shared" si="131"/>
        <v>0</v>
      </c>
    </row>
    <row r="278" spans="2:27" hidden="1" x14ac:dyDescent="0.25">
      <c r="B278" s="2"/>
      <c r="H278" s="68">
        <f t="shared" ref="H278:Z278" si="132">H70/$C70</f>
        <v>0.20185903171289393</v>
      </c>
      <c r="I278" s="68">
        <f t="shared" si="132"/>
        <v>4.8911422606620937E-2</v>
      </c>
      <c r="J278" s="68">
        <f t="shared" si="132"/>
        <v>1.92862113530172E-2</v>
      </c>
      <c r="K278" s="68">
        <f t="shared" si="132"/>
        <v>6.7203499353812507E-2</v>
      </c>
      <c r="L278" s="68">
        <f t="shared" si="132"/>
        <v>2.2914802664280743E-2</v>
      </c>
      <c r="M278" s="68">
        <f t="shared" si="132"/>
        <v>7.132915796798886E-2</v>
      </c>
      <c r="N278" s="68">
        <f t="shared" si="132"/>
        <v>8.3010239586440004E-3</v>
      </c>
      <c r="O278" s="68">
        <f t="shared" si="132"/>
        <v>3.2856148722537032E-2</v>
      </c>
      <c r="P278" s="68">
        <f t="shared" si="132"/>
        <v>3.0321105477681676E-2</v>
      </c>
      <c r="Q278" s="68">
        <f t="shared" si="132"/>
        <v>2.1523014216124865E-2</v>
      </c>
      <c r="R278" s="68">
        <f t="shared" si="132"/>
        <v>7.9133114623720052E-2</v>
      </c>
      <c r="S278" s="68">
        <f t="shared" si="132"/>
        <v>7.9679888656924144E-2</v>
      </c>
      <c r="T278" s="68">
        <f t="shared" si="132"/>
        <v>3.1961427577293963E-2</v>
      </c>
      <c r="U278" s="68">
        <f t="shared" si="132"/>
        <v>1.7496769062531066E-2</v>
      </c>
      <c r="V278" s="68">
        <f t="shared" si="132"/>
        <v>1.3967591211850084E-2</v>
      </c>
      <c r="W278" s="68">
        <f t="shared" si="132"/>
        <v>6.0145143652450541E-3</v>
      </c>
      <c r="X278" s="68">
        <f t="shared" si="132"/>
        <v>7.7542499254399048E-3</v>
      </c>
      <c r="Y278" s="68">
        <f t="shared" si="132"/>
        <v>0.17347648871657223</v>
      </c>
      <c r="Z278" s="68">
        <f t="shared" si="132"/>
        <v>5.8604235013420818E-2</v>
      </c>
    </row>
    <row r="279" spans="2:27" hidden="1" x14ac:dyDescent="0.25">
      <c r="B279" s="2"/>
      <c r="V279" s="1"/>
    </row>
    <row r="280" spans="2:27" hidden="1" x14ac:dyDescent="0.25">
      <c r="B280" s="2"/>
      <c r="V280" s="1"/>
    </row>
    <row r="281" spans="2:27" hidden="1" x14ac:dyDescent="0.25">
      <c r="B281" s="2"/>
      <c r="V281" s="1"/>
    </row>
    <row r="282" spans="2:27" hidden="1" x14ac:dyDescent="0.25">
      <c r="B282" s="2"/>
      <c r="C282" s="66">
        <f>SUM(F282:Z282)</f>
        <v>299395.5</v>
      </c>
      <c r="F282" s="65">
        <f t="shared" ref="F282:Z282" si="133">F42+F55+F59+F61+F63++F64</f>
        <v>28929.5</v>
      </c>
      <c r="G282" s="65">
        <f t="shared" si="133"/>
        <v>8109.5</v>
      </c>
      <c r="H282" s="65">
        <f t="shared" si="133"/>
        <v>23745</v>
      </c>
      <c r="I282" s="65">
        <f t="shared" si="133"/>
        <v>18225.599999999999</v>
      </c>
      <c r="J282" s="65">
        <f t="shared" si="133"/>
        <v>10090.6</v>
      </c>
      <c r="K282" s="65">
        <f t="shared" si="133"/>
        <v>19777</v>
      </c>
      <c r="L282" s="65">
        <f t="shared" si="133"/>
        <v>11141</v>
      </c>
      <c r="M282" s="65">
        <f t="shared" si="133"/>
        <v>15623</v>
      </c>
      <c r="N282" s="65">
        <f t="shared" si="133"/>
        <v>11719</v>
      </c>
      <c r="O282" s="65">
        <f t="shared" si="133"/>
        <v>6402.3</v>
      </c>
      <c r="P282" s="65">
        <f t="shared" si="133"/>
        <v>8039.7</v>
      </c>
      <c r="Q282" s="65">
        <f t="shared" si="133"/>
        <v>11940</v>
      </c>
      <c r="R282" s="65">
        <f t="shared" si="133"/>
        <v>17311</v>
      </c>
      <c r="S282" s="65">
        <f t="shared" si="133"/>
        <v>15536.3</v>
      </c>
      <c r="T282" s="65">
        <f t="shared" si="133"/>
        <v>14417.5</v>
      </c>
      <c r="U282" s="65">
        <f t="shared" si="133"/>
        <v>11704</v>
      </c>
      <c r="V282" s="65">
        <f t="shared" si="133"/>
        <v>11709</v>
      </c>
      <c r="W282" s="65">
        <f t="shared" si="133"/>
        <v>5256</v>
      </c>
      <c r="X282" s="65">
        <f t="shared" si="133"/>
        <v>10895</v>
      </c>
      <c r="Y282" s="65">
        <f t="shared" si="133"/>
        <v>26132.5</v>
      </c>
      <c r="Z282" s="65">
        <f t="shared" si="133"/>
        <v>12692</v>
      </c>
    </row>
    <row r="283" spans="2:27" hidden="1" x14ac:dyDescent="0.25">
      <c r="B283" s="2"/>
      <c r="V283" s="1"/>
    </row>
    <row r="284" spans="2:27" hidden="1" x14ac:dyDescent="0.25">
      <c r="B284" s="2"/>
      <c r="V284" s="1"/>
    </row>
    <row r="285" spans="2:27" hidden="1" x14ac:dyDescent="0.25">
      <c r="B285" s="2"/>
      <c r="V285" s="1"/>
    </row>
    <row r="286" spans="2:27" x14ac:dyDescent="0.25">
      <c r="B286" s="2"/>
      <c r="V286" s="1"/>
    </row>
    <row r="287" spans="2:27" x14ac:dyDescent="0.25">
      <c r="B287" s="2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>
        <f>AA41-AA20</f>
        <v>0</v>
      </c>
    </row>
    <row r="288" spans="2:27" x14ac:dyDescent="0.25">
      <c r="B288" s="2"/>
      <c r="V288" s="1"/>
    </row>
  </sheetData>
  <dataConsolidate/>
  <mergeCells count="30"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4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2024-07-22T05:10:22Z</cp:lastPrinted>
  <dcterms:created xsi:type="dcterms:W3CDTF">2017-06-08T05:54:08Z</dcterms:created>
  <dcterms:modified xsi:type="dcterms:W3CDTF">2024-07-25T12:07:27Z</dcterms:modified>
</cp:coreProperties>
</file>