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оперативка!$A$2:$Y$230</definedName>
  </definedNames>
  <calcPr calcId="145621" refMode="R1C1"/>
</workbook>
</file>

<file path=xl/calcChain.xml><?xml version="1.0" encoding="utf-8"?>
<calcChain xmlns="http://schemas.openxmlformats.org/spreadsheetml/2006/main">
  <c r="D21" i="1" l="1"/>
  <c r="D22" i="1"/>
  <c r="D23" i="1"/>
  <c r="D24" i="1"/>
  <c r="D41" i="1"/>
  <c r="D9" i="1"/>
  <c r="I62" i="1" l="1"/>
  <c r="J62" i="1"/>
  <c r="L62" i="1"/>
  <c r="M62" i="1"/>
  <c r="P62" i="1"/>
  <c r="R62" i="1"/>
  <c r="S62" i="1"/>
  <c r="W62" i="1"/>
  <c r="X62" i="1"/>
  <c r="Y62" i="1"/>
  <c r="H62" i="1"/>
  <c r="G62" i="1"/>
  <c r="C68" i="1"/>
  <c r="C67" i="1"/>
  <c r="P86" i="1" l="1"/>
  <c r="E86" i="1"/>
  <c r="K86" i="1" l="1"/>
  <c r="G86" i="1" l="1"/>
  <c r="C41" i="1" l="1"/>
  <c r="U86" i="1" l="1"/>
  <c r="S26" i="1" l="1"/>
  <c r="F62" i="1" l="1"/>
  <c r="C62" i="1" s="1"/>
  <c r="B26" i="1" l="1"/>
  <c r="V26" i="1" l="1"/>
  <c r="N26" i="1"/>
  <c r="L26" i="1"/>
  <c r="I26" i="1"/>
  <c r="C42" i="1" l="1"/>
  <c r="C44" i="1" s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T86" i="1"/>
  <c r="S86" i="1"/>
  <c r="R86" i="1"/>
  <c r="Q86" i="1"/>
  <c r="O86" i="1"/>
  <c r="N86" i="1"/>
  <c r="M86" i="1"/>
  <c r="L86" i="1"/>
  <c r="J86" i="1"/>
  <c r="H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D20" i="1"/>
  <c r="C26" i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29" i="1"/>
  <c r="C182" i="1"/>
  <c r="D182" i="1" s="1"/>
  <c r="D7" i="1"/>
  <c r="C13" i="1"/>
  <c r="C32" i="1"/>
  <c r="C36" i="1"/>
  <c r="C34" i="1"/>
  <c r="C59" i="1"/>
  <c r="D143" i="1"/>
  <c r="C159" i="1"/>
  <c r="D159" i="1" s="1"/>
  <c r="D230" i="1"/>
  <c r="C39" i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<sst xmlns="http://schemas.openxmlformats.org/spreadsheetml/2006/main" count="275" uniqueCount="219">
  <si>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</si>
  <si>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</si>
  <si>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</si>
  <si>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</si>
  <si>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</si>
  <si>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</si>
  <si>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</si>
  <si>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</si>
  <si>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</si>
  <si>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</si>
  <si>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</si>
  <si>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</si>
  <si>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</si>
  <si>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</si>
  <si>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</si>
  <si>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</si>
  <si>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</si>
  <si>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</si>
  <si>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</si>
  <si>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</si>
  <si>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</si>
  <si>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</si>
  <si>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</si>
  <si>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</si>
  <si>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</si>
  <si>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</si>
  <si>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</si>
  <si>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</si>
  <si>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</si>
  <si>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</si>
  <si>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</si>
  <si>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</si>
  <si>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</si>
  <si>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</si>
  <si>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</si>
  <si>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</si>
  <si>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</si>
  <si>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</si>
  <si>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</si>
  <si>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</si>
  <si>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</si>
  <si>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</si>
  <si>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</si>
  <si>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</si>
  <si>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</si>
  <si>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</si>
  <si>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</si>
  <si>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</si>
  <si>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</si>
  <si>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</si>
  <si>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</si>
  <si>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</si>
  <si>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</si>
  <si>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</si>
  <si>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</si>
  <si>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</si>
  <si>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</si>
  <si>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</si>
  <si>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</si>
  <si>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</si>
  <si>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</si>
  <si>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</si>
  <si>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</si>
  <si>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</si>
  <si>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</si>
  <si>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</si>
  <si>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</si>
  <si>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</si>
  <si>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</si>
  <si>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</si>
  <si>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</si>
  <si>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</si>
  <si>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</si>
  <si>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</si>
  <si>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</si>
  <si>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</si>
  <si>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</si>
  <si>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</si>
  <si>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</si>
  <si>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</si>
  <si>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</si>
  <si>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</si>
  <si>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</si>
  <si>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</si>
  <si>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</si>
  <si>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</si>
  <si>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</si>
  <si>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</si>
  <si>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</si>
  <si>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</si>
  <si>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</si>
  <si>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</si>
  <si>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</si>
  <si>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</si>
  <si>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</si>
  <si>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</si>
  <si>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</si>
  <si>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</si>
  <si>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</si>
  <si>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</si>
  <si>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</si>
  <si>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</si>
  <si>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</si>
  <si>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</si>
  <si>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</si>
  <si>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</si>
  <si>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</si>
  <si>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</si>
  <si>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</si>
  <si>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</si>
  <si>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</si>
  <si>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</si>
  <si>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</si>
  <si>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</si>
  <si>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</si>
  <si>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</si>
  <si>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</si>
  <si>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</si>
  <si>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</si>
  <si>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</si>
  <si>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</si>
  <si>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</si>
  <si>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</si>
  <si>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</si>
  <si>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</si>
  <si>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</si>
  <si>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</si>
  <si>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</si>
  <si>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</si>
  <si>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</si>
  <si>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</si>
  <si>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</si>
  <si>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</si>
  <si>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</si>
  <si>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</si>
  <si>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</si>
  <si>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</si>
  <si>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</si>
  <si>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</si>
  <si>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</si>
  <si>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</si>
  <si>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</si>
  <si>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</si>
  <si>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</si>
  <si>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</si>
  <si>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</si>
  <si>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</si>
  <si>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</si>
  <si>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</si>
  <si>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</si>
  <si>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</si>
  <si>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</si>
  <si>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</si>
  <si>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</si>
  <si>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</si>
  <si>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</si>
  <si>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</si>
  <si>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</si>
  <si>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</si>
  <si>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</si>
  <si>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</si>
  <si>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</si>
  <si>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</si>
  <si>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</si>
  <si>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</si>
  <si>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</si>
  <si>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</si>
  <si>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</si>
  <si>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</si>
  <si>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</si>
  <si>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</si>
  <si>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</si>
  <si>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</si>
  <si>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</si>
  <si>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</si>
  <si>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</si>
  <si>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</si>
  <si>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</si>
  <si>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</si>
  <si>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</si>
  <si>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</si>
  <si>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</si>
  <si>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</si>
  <si>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</si>
  <si>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</si>
  <si>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</si>
  <si>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</si>
  <si>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</si>
  <si>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</si>
  <si>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</si>
  <si>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</si>
  <si>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</si>
  <si>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</si>
  <si>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</si>
  <si>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</si>
  <si>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</si>
  <si>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</si>
  <si>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</si>
  <si>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</si>
  <si>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</si>
  <si>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</si>
  <si>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</si>
  <si>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</si>
  <si>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</si>
  <si>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</si>
  <si>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</si>
  <si>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</si>
  <si>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</si>
  <si>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</si>
  <si>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</si>
  <si>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</si>
  <si>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</si>
  <si>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</si>
  <si>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</si>
  <si>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</si>
  <si>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</si>
  <si>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</si>
  <si>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</si>
  <si>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25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</si>
</sst>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45" sqref="E45:E49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4" t="s">
        <v>218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205" t="s">
        <v>3</v>
      </c>
      <c r="B4" s="208" t="s">
        <v>214</v>
      </c>
      <c r="C4" s="201" t="s">
        <v>215</v>
      </c>
      <c r="D4" s="201" t="s">
        <v>216</v>
      </c>
      <c r="E4" s="211" t="s">
        <v>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2" t="s">
        <v>0</v>
      </c>
    </row>
    <row r="5" spans="1:26" s="2" customFormat="1" ht="87" customHeight="1" x14ac:dyDescent="0.25">
      <c r="A5" s="206"/>
      <c r="B5" s="209"/>
      <c r="C5" s="202"/>
      <c r="D5" s="202"/>
      <c r="E5" s="199" t="s">
        <v>5</v>
      </c>
      <c r="F5" s="199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199" t="s">
        <v>11</v>
      </c>
      <c r="L5" s="199" t="s">
        <v>12</v>
      </c>
      <c r="M5" s="199" t="s">
        <v>13</v>
      </c>
      <c r="N5" s="199" t="s">
        <v>14</v>
      </c>
      <c r="O5" s="199" t="s">
        <v>15</v>
      </c>
      <c r="P5" s="199" t="s">
        <v>16</v>
      </c>
      <c r="Q5" s="199" t="s">
        <v>17</v>
      </c>
      <c r="R5" s="199" t="s">
        <v>18</v>
      </c>
      <c r="S5" s="199" t="s">
        <v>19</v>
      </c>
      <c r="T5" s="199" t="s">
        <v>20</v>
      </c>
      <c r="U5" s="199" t="s">
        <v>21</v>
      </c>
      <c r="V5" s="199" t="s">
        <v>22</v>
      </c>
      <c r="W5" s="199" t="s">
        <v>23</v>
      </c>
      <c r="X5" s="199" t="s">
        <v>24</v>
      </c>
      <c r="Y5" s="199" t="s">
        <v>25</v>
      </c>
    </row>
    <row r="6" spans="1:26" s="2" customFormat="1" ht="69.75" customHeight="1" thickBot="1" x14ac:dyDescent="0.3">
      <c r="A6" s="207"/>
      <c r="B6" s="210"/>
      <c r="C6" s="203"/>
      <c r="D6" s="203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57" si="0">C7/B7</f>
        <v>1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49534</v>
      </c>
      <c r="C8" s="8">
        <v>53669</v>
      </c>
      <c r="D8" s="15">
        <f t="shared" si="0"/>
        <v>1.0834780151007388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1.029577435513708</v>
      </c>
      <c r="C9" s="14">
        <f t="shared" si="1"/>
        <v>1.1155245162229013</v>
      </c>
      <c r="D9" s="15">
        <f t="shared" si="0"/>
        <v>1.0834780151007388</v>
      </c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46772</v>
      </c>
      <c r="C10" s="8">
        <v>50402</v>
      </c>
      <c r="D10" s="15">
        <f t="shared" si="0"/>
        <v>1.0776105362182502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2228</v>
      </c>
    </row>
    <row r="11" spans="1:26" s="12" customFormat="1" ht="30" customHeight="1" x14ac:dyDescent="0.2">
      <c r="A11" s="11" t="s">
        <v>30</v>
      </c>
      <c r="B11" s="14">
        <v>0.95</v>
      </c>
      <c r="C11" s="15">
        <v>0.97499999999999998</v>
      </c>
      <c r="D11" s="15">
        <f t="shared" si="0"/>
        <v>1.0263157894736843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0.94008438818565399</v>
      </c>
    </row>
    <row r="12" spans="1:26" s="12" customFormat="1" ht="30" customHeight="1" x14ac:dyDescent="0.2">
      <c r="A12" s="13" t="s">
        <v>31</v>
      </c>
      <c r="B12" s="8">
        <v>6053</v>
      </c>
      <c r="C12" s="8">
        <f>SUM(E12:Y12)</f>
        <v>21664</v>
      </c>
      <c r="D12" s="15"/>
      <c r="E12" s="141">
        <v>110</v>
      </c>
      <c r="F12" s="141">
        <v>520</v>
      </c>
      <c r="G12" s="141">
        <v>2610</v>
      </c>
      <c r="H12" s="141">
        <v>1800</v>
      </c>
      <c r="I12" s="141">
        <v>850</v>
      </c>
      <c r="J12" s="141">
        <v>3250</v>
      </c>
      <c r="K12" s="141">
        <v>514</v>
      </c>
      <c r="L12" s="141">
        <v>681</v>
      </c>
      <c r="M12" s="141">
        <v>705</v>
      </c>
      <c r="N12" s="141">
        <v>380</v>
      </c>
      <c r="O12" s="141">
        <v>520</v>
      </c>
      <c r="P12" s="141">
        <v>560</v>
      </c>
      <c r="Q12" s="141">
        <v>1513</v>
      </c>
      <c r="R12" s="141"/>
      <c r="S12" s="141">
        <v>1642</v>
      </c>
      <c r="T12" s="141">
        <v>675</v>
      </c>
      <c r="U12" s="141">
        <v>620</v>
      </c>
      <c r="V12" s="141">
        <v>534</v>
      </c>
      <c r="W12" s="141">
        <v>240</v>
      </c>
      <c r="X12" s="141">
        <v>3030</v>
      </c>
      <c r="Y12" s="141">
        <v>910</v>
      </c>
    </row>
    <row r="13" spans="1:26" s="12" customFormat="1" ht="30" hidden="1" customHeight="1" x14ac:dyDescent="0.2">
      <c r="A13" s="13" t="s">
        <v>32</v>
      </c>
      <c r="B13" s="15">
        <f>B12/B8</f>
        <v>0.12219889368918319</v>
      </c>
      <c r="C13" s="15">
        <f>C12/C8</f>
        <v>0.40365946822187854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2190</v>
      </c>
      <c r="C14" s="23">
        <f t="shared" ref="C14:C19" si="3">SUM(E14:Y14)</f>
        <v>3265</v>
      </c>
      <c r="D14" s="15"/>
      <c r="E14" s="113">
        <v>75</v>
      </c>
      <c r="F14" s="113">
        <v>125</v>
      </c>
      <c r="G14" s="113">
        <v>1810</v>
      </c>
      <c r="H14" s="113"/>
      <c r="I14" s="113"/>
      <c r="J14" s="113">
        <v>120</v>
      </c>
      <c r="K14" s="113"/>
      <c r="L14" s="113"/>
      <c r="M14" s="113">
        <v>400</v>
      </c>
      <c r="N14" s="113">
        <v>20</v>
      </c>
      <c r="O14" s="113"/>
      <c r="P14" s="113">
        <v>565</v>
      </c>
      <c r="Q14" s="113"/>
      <c r="R14" s="113"/>
      <c r="S14" s="113"/>
      <c r="T14" s="113"/>
      <c r="U14" s="113">
        <v>125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89005</v>
      </c>
      <c r="C20" s="23">
        <f>SUM(E20:Y20)</f>
        <v>81491.5</v>
      </c>
      <c r="D20" s="15">
        <f t="shared" si="0"/>
        <v>0.91558339419133761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3156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6843</v>
      </c>
      <c r="T20" s="115">
        <v>3550</v>
      </c>
      <c r="U20" s="115">
        <v>1693</v>
      </c>
      <c r="V20" s="115">
        <v>691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8094</v>
      </c>
      <c r="C25" s="23">
        <f>SUM(E25:Y25)</f>
        <v>78111</v>
      </c>
      <c r="D25" s="15"/>
      <c r="E25" s="94">
        <v>7600</v>
      </c>
      <c r="F25" s="94">
        <v>1895</v>
      </c>
      <c r="G25" s="94">
        <v>4437</v>
      </c>
      <c r="H25" s="94">
        <v>4073</v>
      </c>
      <c r="I25" s="94">
        <v>2576</v>
      </c>
      <c r="J25" s="94">
        <v>5900</v>
      </c>
      <c r="K25" s="94">
        <v>2046</v>
      </c>
      <c r="L25" s="94">
        <v>2679</v>
      </c>
      <c r="M25" s="94">
        <v>3693</v>
      </c>
      <c r="N25" s="94">
        <v>1459</v>
      </c>
      <c r="O25" s="94">
        <v>1807</v>
      </c>
      <c r="P25" s="94">
        <v>5069</v>
      </c>
      <c r="Q25" s="94">
        <v>3126</v>
      </c>
      <c r="R25" s="94">
        <v>5112</v>
      </c>
      <c r="S25" s="94">
        <v>6843</v>
      </c>
      <c r="T25" s="94">
        <v>3550</v>
      </c>
      <c r="U25" s="94">
        <v>1693</v>
      </c>
      <c r="V25" s="94">
        <v>691</v>
      </c>
      <c r="W25" s="94">
        <v>6300</v>
      </c>
      <c r="X25" s="94">
        <v>5492</v>
      </c>
      <c r="Y25" s="94">
        <v>2070</v>
      </c>
    </row>
    <row r="26" spans="1:26" s="12" customFormat="1" ht="30" customHeight="1" x14ac:dyDescent="0.2">
      <c r="A26" s="18" t="s">
        <v>45</v>
      </c>
      <c r="B26" s="28">
        <f>B25/B20</f>
        <v>9.0938711308353459E-2</v>
      </c>
      <c r="C26" s="28">
        <f>C25/C20</f>
        <v>0.95851714596000814</v>
      </c>
      <c r="D26" s="15"/>
      <c r="E26" s="117">
        <f t="shared" ref="E26:Y26" si="7">E25/E20</f>
        <v>1</v>
      </c>
      <c r="F26" s="117">
        <f t="shared" si="7"/>
        <v>0.95610494450050454</v>
      </c>
      <c r="G26" s="117">
        <f t="shared" si="7"/>
        <v>1</v>
      </c>
      <c r="H26" s="117">
        <f t="shared" si="7"/>
        <v>0.84572259136212624</v>
      </c>
      <c r="I26" s="117">
        <f t="shared" si="7"/>
        <v>0.81622306717363746</v>
      </c>
      <c r="J26" s="117">
        <f t="shared" si="7"/>
        <v>1</v>
      </c>
      <c r="K26" s="117">
        <f t="shared" si="7"/>
        <v>0.83990147783251234</v>
      </c>
      <c r="L26" s="117">
        <f t="shared" si="7"/>
        <v>0.99850913156913901</v>
      </c>
      <c r="M26" s="117">
        <f t="shared" si="7"/>
        <v>0.8732560889099078</v>
      </c>
      <c r="N26" s="117">
        <f t="shared" si="7"/>
        <v>1.0003428179636613</v>
      </c>
      <c r="O26" s="117">
        <f t="shared" si="7"/>
        <v>0.85035294117647053</v>
      </c>
      <c r="P26" s="117">
        <f t="shared" si="7"/>
        <v>0.96829035339063996</v>
      </c>
      <c r="Q26" s="117">
        <f t="shared" si="7"/>
        <v>0.85761316872427984</v>
      </c>
      <c r="R26" s="117">
        <f t="shared" si="7"/>
        <v>1</v>
      </c>
      <c r="S26" s="117">
        <f t="shared" si="7"/>
        <v>1</v>
      </c>
      <c r="T26" s="117">
        <f t="shared" si="7"/>
        <v>1</v>
      </c>
      <c r="U26" s="117">
        <f t="shared" si="7"/>
        <v>1</v>
      </c>
      <c r="V26" s="117">
        <f t="shared" si="7"/>
        <v>1</v>
      </c>
      <c r="W26" s="117">
        <f t="shared" si="7"/>
        <v>0.99400441779741244</v>
      </c>
      <c r="X26" s="117">
        <f t="shared" si="7"/>
        <v>1</v>
      </c>
      <c r="Y26" s="117">
        <f t="shared" si="7"/>
        <v>1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>
        <v>850</v>
      </c>
      <c r="C28" s="23">
        <f t="shared" si="8"/>
        <v>64770</v>
      </c>
      <c r="D28" s="15"/>
      <c r="E28" s="94">
        <v>7600</v>
      </c>
      <c r="F28" s="94">
        <v>1430</v>
      </c>
      <c r="G28" s="94">
        <v>4437</v>
      </c>
      <c r="H28" s="94">
        <v>838</v>
      </c>
      <c r="I28" s="94">
        <v>2576</v>
      </c>
      <c r="J28" s="94">
        <v>5126</v>
      </c>
      <c r="K28" s="94">
        <v>2426</v>
      </c>
      <c r="L28" s="94">
        <v>2679</v>
      </c>
      <c r="M28" s="94">
        <v>478</v>
      </c>
      <c r="N28" s="94">
        <v>1459</v>
      </c>
      <c r="O28" s="94">
        <v>2000</v>
      </c>
      <c r="P28" s="94">
        <v>5029</v>
      </c>
      <c r="Q28" s="94">
        <v>3495</v>
      </c>
      <c r="R28" s="94"/>
      <c r="S28" s="94">
        <v>6843</v>
      </c>
      <c r="T28" s="94">
        <v>3550</v>
      </c>
      <c r="U28" s="94">
        <v>1000</v>
      </c>
      <c r="V28" s="94">
        <v>681</v>
      </c>
      <c r="W28" s="94">
        <v>5561</v>
      </c>
      <c r="X28" s="94">
        <v>5492</v>
      </c>
      <c r="Y28" s="94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9.5500252794786817E-3</v>
      </c>
      <c r="C29" s="23">
        <f t="shared" si="8"/>
        <v>17.002584811737037</v>
      </c>
      <c r="D29" s="15"/>
      <c r="E29" s="116">
        <f t="shared" si="9"/>
        <v>1</v>
      </c>
      <c r="F29" s="116">
        <f t="shared" si="9"/>
        <v>0.72149344096871848</v>
      </c>
      <c r="G29" s="116">
        <f t="shared" si="9"/>
        <v>1</v>
      </c>
      <c r="H29" s="116">
        <f t="shared" si="9"/>
        <v>0.1740033222591362</v>
      </c>
      <c r="I29" s="116">
        <f t="shared" si="9"/>
        <v>0.81622306717363746</v>
      </c>
      <c r="J29" s="116">
        <f t="shared" si="9"/>
        <v>0.86881355932203386</v>
      </c>
      <c r="K29" s="116">
        <f t="shared" si="9"/>
        <v>0.99589490968801309</v>
      </c>
      <c r="L29" s="116">
        <f t="shared" si="9"/>
        <v>0.99850913156913901</v>
      </c>
      <c r="M29" s="116">
        <f t="shared" si="9"/>
        <v>0.11302908489004493</v>
      </c>
      <c r="N29" s="116">
        <f t="shared" si="9"/>
        <v>1.0003428179636613</v>
      </c>
      <c r="O29" s="116">
        <f t="shared" si="9"/>
        <v>0.94117647058823528</v>
      </c>
      <c r="P29" s="116">
        <f t="shared" si="9"/>
        <v>0.96064947468958928</v>
      </c>
      <c r="Q29" s="116">
        <f t="shared" si="9"/>
        <v>0.95884773662551437</v>
      </c>
      <c r="R29" s="116">
        <f t="shared" si="9"/>
        <v>0</v>
      </c>
      <c r="S29" s="116">
        <f t="shared" si="9"/>
        <v>1</v>
      </c>
      <c r="T29" s="116">
        <f t="shared" si="9"/>
        <v>1</v>
      </c>
      <c r="U29" s="116">
        <f t="shared" si="9"/>
        <v>0.59066745422327227</v>
      </c>
      <c r="V29" s="116">
        <f t="shared" si="9"/>
        <v>0.98552821997105644</v>
      </c>
      <c r="W29" s="116">
        <f t="shared" si="9"/>
        <v>0.87740612180498578</v>
      </c>
      <c r="X29" s="116">
        <f t="shared" si="9"/>
        <v>1</v>
      </c>
      <c r="Y29" s="116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/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/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6726</v>
      </c>
      <c r="C33" s="23">
        <f t="shared" si="8"/>
        <v>37392</v>
      </c>
      <c r="D33" s="15"/>
      <c r="E33" s="94">
        <v>300</v>
      </c>
      <c r="F33" s="94">
        <v>550</v>
      </c>
      <c r="G33" s="94">
        <v>8920</v>
      </c>
      <c r="H33" s="94">
        <v>1026</v>
      </c>
      <c r="I33" s="94">
        <v>720</v>
      </c>
      <c r="J33" s="94">
        <v>3300</v>
      </c>
      <c r="K33" s="94">
        <v>1280</v>
      </c>
      <c r="L33" s="94">
        <v>2578</v>
      </c>
      <c r="M33" s="94">
        <v>535</v>
      </c>
      <c r="N33" s="94">
        <v>1186</v>
      </c>
      <c r="O33" s="94">
        <v>961</v>
      </c>
      <c r="P33" s="94">
        <v>1328</v>
      </c>
      <c r="Q33" s="94"/>
      <c r="R33" s="94">
        <v>559</v>
      </c>
      <c r="S33" s="94">
        <v>2210</v>
      </c>
      <c r="T33" s="94">
        <v>4214</v>
      </c>
      <c r="U33" s="94">
        <v>1000</v>
      </c>
      <c r="V33" s="94">
        <v>481</v>
      </c>
      <c r="W33" s="94">
        <v>843</v>
      </c>
      <c r="X33" s="94">
        <v>4631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0.33478077911380505</v>
      </c>
      <c r="D34" s="15"/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0.7399419328079635</v>
      </c>
      <c r="H34" s="117">
        <f t="shared" si="11"/>
        <v>0.13288434140655356</v>
      </c>
      <c r="I34" s="117">
        <f t="shared" si="11"/>
        <v>9.1463414634146339E-2</v>
      </c>
      <c r="J34" s="117">
        <f t="shared" si="11"/>
        <v>0.5826271186440678</v>
      </c>
      <c r="K34" s="117">
        <f t="shared" si="11"/>
        <v>0.33437826541274818</v>
      </c>
      <c r="L34" s="117">
        <f t="shared" si="11"/>
        <v>0.54114189756507136</v>
      </c>
      <c r="M34" s="117">
        <f t="shared" si="11"/>
        <v>0.16594292803970223</v>
      </c>
      <c r="N34" s="117">
        <f t="shared" si="11"/>
        <v>0.28441247002398079</v>
      </c>
      <c r="O34" s="117">
        <f t="shared" si="11"/>
        <v>0.21712607320379576</v>
      </c>
      <c r="P34" s="117">
        <f>P33/Q30</f>
        <v>0.21870882740447958</v>
      </c>
      <c r="Q34" s="117">
        <f>Q33/R30</f>
        <v>0</v>
      </c>
      <c r="R34" s="117">
        <f>R33/S30</f>
        <v>9.3291054739652865E-2</v>
      </c>
      <c r="S34" s="117">
        <f>S33/T30</f>
        <v>0.41192917054986022</v>
      </c>
      <c r="T34" s="117">
        <f t="shared" si="11"/>
        <v>0.78546132339235786</v>
      </c>
      <c r="U34" s="117">
        <f t="shared" si="11"/>
        <v>0.54734537493158186</v>
      </c>
      <c r="V34" s="117">
        <f t="shared" si="11"/>
        <v>0.2401397903145282</v>
      </c>
      <c r="W34" s="117">
        <f t="shared" si="11"/>
        <v>9.921148640696717E-2</v>
      </c>
      <c r="X34" s="117">
        <f t="shared" si="11"/>
        <v>0.55474365117393387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5344</v>
      </c>
      <c r="C35" s="23">
        <f>SUM(E35:Y35)</f>
        <v>75027.3</v>
      </c>
      <c r="D35" s="15"/>
      <c r="E35" s="94">
        <v>450</v>
      </c>
      <c r="F35" s="94">
        <v>1896</v>
      </c>
      <c r="G35" s="94">
        <v>10210</v>
      </c>
      <c r="H35" s="94">
        <v>3146</v>
      </c>
      <c r="I35" s="94">
        <v>2120</v>
      </c>
      <c r="J35" s="94">
        <v>4568</v>
      </c>
      <c r="K35" s="94">
        <v>3343</v>
      </c>
      <c r="L35" s="94">
        <v>2928</v>
      </c>
      <c r="M35" s="94">
        <v>1208</v>
      </c>
      <c r="N35" s="94">
        <v>3133</v>
      </c>
      <c r="O35" s="94">
        <v>3136</v>
      </c>
      <c r="P35" s="94">
        <v>3763</v>
      </c>
      <c r="Q35" s="94">
        <v>4408</v>
      </c>
      <c r="R35" s="94">
        <v>3137.3</v>
      </c>
      <c r="S35" s="94">
        <v>2736</v>
      </c>
      <c r="T35" s="94">
        <v>4214</v>
      </c>
      <c r="U35" s="94">
        <v>1080</v>
      </c>
      <c r="V35" s="94">
        <v>531</v>
      </c>
      <c r="W35" s="94">
        <v>4315</v>
      </c>
      <c r="X35" s="94">
        <v>8305</v>
      </c>
      <c r="Y35" s="94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0.67173988951661279</v>
      </c>
      <c r="D36" s="15"/>
      <c r="E36" s="116">
        <f t="shared" si="12"/>
        <v>0.3427265803503427</v>
      </c>
      <c r="F36" s="116">
        <f t="shared" si="12"/>
        <v>0.71439336850037682</v>
      </c>
      <c r="G36" s="116">
        <f t="shared" si="12"/>
        <v>0.84695147241808377</v>
      </c>
      <c r="H36" s="116">
        <f t="shared" si="12"/>
        <v>0.40746017355264863</v>
      </c>
      <c r="I36" s="116">
        <f t="shared" si="12"/>
        <v>0.26930894308943087</v>
      </c>
      <c r="J36" s="116">
        <f t="shared" si="12"/>
        <v>0.80649717514124297</v>
      </c>
      <c r="K36" s="116">
        <f t="shared" si="12"/>
        <v>0.87330198537095094</v>
      </c>
      <c r="L36" s="116">
        <f t="shared" si="12"/>
        <v>0.61460957178841313</v>
      </c>
      <c r="M36" s="116">
        <f t="shared" si="12"/>
        <v>0.37468982630272951</v>
      </c>
      <c r="N36" s="116">
        <f t="shared" si="12"/>
        <v>0.75131894484412465</v>
      </c>
      <c r="O36" s="116">
        <f t="shared" si="12"/>
        <v>0.70854044283777673</v>
      </c>
      <c r="P36" s="116">
        <f>P35/Q30</f>
        <v>0.61972990777338599</v>
      </c>
      <c r="Q36" s="116">
        <f>Q35/R30</f>
        <v>1.1366683857658586</v>
      </c>
      <c r="R36" s="116">
        <f>R35/S30</f>
        <v>0.5235814419225634</v>
      </c>
      <c r="S36" s="116">
        <f>S35/T30</f>
        <v>0.50997204100652371</v>
      </c>
      <c r="T36" s="116">
        <f t="shared" si="12"/>
        <v>0.78546132339235786</v>
      </c>
      <c r="U36" s="116">
        <f t="shared" si="12"/>
        <v>0.59113300492610843</v>
      </c>
      <c r="V36" s="116">
        <f t="shared" si="12"/>
        <v>0.26510234648027958</v>
      </c>
      <c r="W36" s="116">
        <f t="shared" si="12"/>
        <v>0.50782629163234083</v>
      </c>
      <c r="X36" s="116">
        <f t="shared" si="12"/>
        <v>0.99484906564446574</v>
      </c>
      <c r="Y36" s="116">
        <f t="shared" si="12"/>
        <v>0.9873495834618945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>
        <v>3516</v>
      </c>
      <c r="C38" s="23">
        <f>SUM(E38:Y38)</f>
        <v>172442.5</v>
      </c>
      <c r="D38" s="15"/>
      <c r="E38" s="94">
        <v>9100</v>
      </c>
      <c r="F38" s="94">
        <v>3960</v>
      </c>
      <c r="G38" s="94">
        <v>17210</v>
      </c>
      <c r="H38" s="94">
        <v>9104</v>
      </c>
      <c r="I38" s="94">
        <v>4335</v>
      </c>
      <c r="J38" s="94">
        <v>18200</v>
      </c>
      <c r="K38" s="94">
        <v>7610</v>
      </c>
      <c r="L38" s="94">
        <v>6193</v>
      </c>
      <c r="M38" s="94">
        <v>5222</v>
      </c>
      <c r="N38" s="94">
        <v>2770</v>
      </c>
      <c r="O38" s="94">
        <v>4231</v>
      </c>
      <c r="P38" s="94">
        <v>3815</v>
      </c>
      <c r="Q38" s="94">
        <v>11292</v>
      </c>
      <c r="R38" s="94">
        <v>7759.5</v>
      </c>
      <c r="S38" s="94">
        <v>11082</v>
      </c>
      <c r="T38" s="94">
        <v>4163</v>
      </c>
      <c r="U38" s="94">
        <v>9420</v>
      </c>
      <c r="V38" s="94">
        <v>2596</v>
      </c>
      <c r="W38" s="94">
        <v>4200</v>
      </c>
      <c r="X38" s="94">
        <v>24760</v>
      </c>
      <c r="Y38" s="94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/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>
        <v>1005</v>
      </c>
      <c r="C40" s="23">
        <f>SUM(E40:Y40)</f>
        <v>122371</v>
      </c>
      <c r="D40" s="15"/>
      <c r="E40" s="94">
        <v>8950</v>
      </c>
      <c r="F40" s="94">
        <v>4405</v>
      </c>
      <c r="G40" s="94">
        <v>12800</v>
      </c>
      <c r="H40" s="94"/>
      <c r="I40" s="94">
        <v>3963</v>
      </c>
      <c r="J40" s="94">
        <v>10600</v>
      </c>
      <c r="K40" s="94">
        <v>4335</v>
      </c>
      <c r="L40" s="94">
        <v>4325</v>
      </c>
      <c r="M40" s="94">
        <v>4100</v>
      </c>
      <c r="N40" s="94">
        <v>2300</v>
      </c>
      <c r="O40" s="94">
        <v>1513</v>
      </c>
      <c r="P40" s="94">
        <v>5620</v>
      </c>
      <c r="Q40" s="94">
        <v>10339</v>
      </c>
      <c r="R40" s="94">
        <v>5842</v>
      </c>
      <c r="S40" s="94">
        <v>6599</v>
      </c>
      <c r="T40" s="94">
        <v>781</v>
      </c>
      <c r="U40" s="94">
        <v>5755</v>
      </c>
      <c r="V40" s="94">
        <v>2573</v>
      </c>
      <c r="W40" s="94">
        <v>3759</v>
      </c>
      <c r="X40" s="94">
        <v>18392</v>
      </c>
      <c r="Y40" s="94">
        <v>5420</v>
      </c>
    </row>
    <row r="41" spans="1:29" s="194" customFormat="1" ht="30" hidden="1" customHeight="1" x14ac:dyDescent="0.25">
      <c r="A41" s="191" t="s">
        <v>160</v>
      </c>
      <c r="B41" s="192">
        <v>200224</v>
      </c>
      <c r="C41" s="192">
        <f>SUM(E41:Y41)</f>
        <v>225487</v>
      </c>
      <c r="D41" s="15">
        <f t="shared" si="0"/>
        <v>1.126173685472271</v>
      </c>
      <c r="E41" s="113">
        <v>16100</v>
      </c>
      <c r="F41" s="195">
        <v>7260</v>
      </c>
      <c r="G41" s="195">
        <v>15601</v>
      </c>
      <c r="H41" s="195">
        <v>13502</v>
      </c>
      <c r="I41" s="195">
        <v>6300</v>
      </c>
      <c r="J41" s="195">
        <v>15698</v>
      </c>
      <c r="K41" s="195">
        <v>10855</v>
      </c>
      <c r="L41" s="195">
        <v>10800</v>
      </c>
      <c r="M41" s="195">
        <v>10219</v>
      </c>
      <c r="N41" s="195">
        <v>3773</v>
      </c>
      <c r="O41" s="195">
        <v>6989</v>
      </c>
      <c r="P41" s="195">
        <v>9900</v>
      </c>
      <c r="Q41" s="195">
        <v>13435</v>
      </c>
      <c r="R41" s="195">
        <v>12898</v>
      </c>
      <c r="S41" s="195">
        <v>11520</v>
      </c>
      <c r="T41" s="195">
        <v>10109</v>
      </c>
      <c r="U41" s="195">
        <v>9102</v>
      </c>
      <c r="V41" s="195">
        <v>3324</v>
      </c>
      <c r="W41" s="195">
        <v>9090</v>
      </c>
      <c r="X41" s="195">
        <v>18737</v>
      </c>
      <c r="Y41" s="195">
        <v>10275</v>
      </c>
      <c r="Z41" s="193"/>
    </row>
    <row r="42" spans="1:29" s="2" customFormat="1" ht="30" customHeight="1" x14ac:dyDescent="0.25">
      <c r="A42" s="31" t="s">
        <v>158</v>
      </c>
      <c r="B42" s="23">
        <v>163</v>
      </c>
      <c r="C42" s="23">
        <f>SUM(E42:Y42)</f>
        <v>117335.7</v>
      </c>
      <c r="D42" s="15"/>
      <c r="E42" s="135">
        <v>8215</v>
      </c>
      <c r="F42" s="113">
        <v>3299</v>
      </c>
      <c r="G42" s="113">
        <v>11462</v>
      </c>
      <c r="H42" s="113">
        <v>7518</v>
      </c>
      <c r="I42" s="113">
        <v>3392</v>
      </c>
      <c r="J42" s="113">
        <v>9116</v>
      </c>
      <c r="K42" s="113">
        <v>5140</v>
      </c>
      <c r="L42" s="113">
        <v>7546</v>
      </c>
      <c r="M42" s="113">
        <v>4165</v>
      </c>
      <c r="N42" s="113">
        <v>1140</v>
      </c>
      <c r="O42" s="113">
        <v>1808</v>
      </c>
      <c r="P42" s="113">
        <v>2255</v>
      </c>
      <c r="Q42" s="113">
        <v>7123</v>
      </c>
      <c r="R42" s="113">
        <v>7770</v>
      </c>
      <c r="S42" s="113">
        <v>5203</v>
      </c>
      <c r="T42" s="113">
        <v>2351.6999999999998</v>
      </c>
      <c r="U42" s="113">
        <v>6533</v>
      </c>
      <c r="V42" s="113">
        <v>2198</v>
      </c>
      <c r="W42" s="113">
        <v>1740</v>
      </c>
      <c r="X42" s="113">
        <v>14491</v>
      </c>
      <c r="Y42" s="113">
        <v>4870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630</v>
      </c>
      <c r="D43" s="15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>
        <v>110</v>
      </c>
      <c r="R43" s="113">
        <v>70</v>
      </c>
      <c r="S43" s="113"/>
      <c r="T43" s="113"/>
      <c r="U43" s="113"/>
      <c r="V43" s="113">
        <v>450</v>
      </c>
      <c r="W43" s="113"/>
      <c r="X43" s="113"/>
      <c r="Y43" s="113"/>
      <c r="Z43" s="20"/>
    </row>
    <row r="44" spans="1:29" s="2" customFormat="1" ht="30" customHeight="1" x14ac:dyDescent="0.25">
      <c r="A44" s="18" t="s">
        <v>52</v>
      </c>
      <c r="B44" s="32"/>
      <c r="C44" s="32">
        <f>C42/C41</f>
        <v>0.52036569735727556</v>
      </c>
      <c r="D44" s="90"/>
      <c r="E44" s="118">
        <f t="shared" ref="E44:Y44" si="14">E42/E41</f>
        <v>0.51024844720496898</v>
      </c>
      <c r="F44" s="118">
        <f t="shared" si="14"/>
        <v>0.45440771349862258</v>
      </c>
      <c r="G44" s="118">
        <f t="shared" si="14"/>
        <v>0.73469649381449909</v>
      </c>
      <c r="H44" s="118">
        <f t="shared" si="14"/>
        <v>0.55680639905199225</v>
      </c>
      <c r="I44" s="118">
        <f t="shared" si="14"/>
        <v>0.53841269841269845</v>
      </c>
      <c r="J44" s="118">
        <f t="shared" si="14"/>
        <v>0.58071091858835522</v>
      </c>
      <c r="K44" s="118">
        <f t="shared" si="14"/>
        <v>0.47351450944265316</v>
      </c>
      <c r="L44" s="118">
        <f t="shared" si="14"/>
        <v>0.69870370370370372</v>
      </c>
      <c r="M44" s="118">
        <f t="shared" si="14"/>
        <v>0.40757412662687154</v>
      </c>
      <c r="N44" s="118">
        <f t="shared" si="14"/>
        <v>0.30214683275907767</v>
      </c>
      <c r="O44" s="118">
        <f t="shared" si="14"/>
        <v>0.25869223064816138</v>
      </c>
      <c r="P44" s="118">
        <f t="shared" si="14"/>
        <v>0.22777777777777777</v>
      </c>
      <c r="Q44" s="118">
        <f t="shared" si="14"/>
        <v>0.53018235950874582</v>
      </c>
      <c r="R44" s="118">
        <f t="shared" si="14"/>
        <v>0.60241897968677316</v>
      </c>
      <c r="S44" s="118">
        <f t="shared" si="14"/>
        <v>0.45164930555555555</v>
      </c>
      <c r="T44" s="118">
        <f t="shared" si="14"/>
        <v>0.23263428627955285</v>
      </c>
      <c r="U44" s="118">
        <f t="shared" si="14"/>
        <v>0.71775433970555924</v>
      </c>
      <c r="V44" s="118">
        <f t="shared" si="14"/>
        <v>0.66125150421179302</v>
      </c>
      <c r="W44" s="118">
        <f t="shared" si="14"/>
        <v>0.19141914191419143</v>
      </c>
      <c r="X44" s="118">
        <f t="shared" si="14"/>
        <v>0.7733895500880611</v>
      </c>
      <c r="Y44" s="118">
        <f t="shared" si="14"/>
        <v>0.47396593673965937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54534</v>
      </c>
      <c r="D45" s="15"/>
      <c r="E45" s="119">
        <v>7230</v>
      </c>
      <c r="F45" s="119">
        <v>1600</v>
      </c>
      <c r="G45" s="119">
        <v>4900</v>
      </c>
      <c r="H45" s="119">
        <v>2456</v>
      </c>
      <c r="I45" s="119">
        <v>935</v>
      </c>
      <c r="J45" s="119">
        <v>4280</v>
      </c>
      <c r="K45" s="119">
        <v>2818</v>
      </c>
      <c r="L45" s="119">
        <v>3234</v>
      </c>
      <c r="M45" s="119">
        <v>1225</v>
      </c>
      <c r="N45" s="119">
        <v>358</v>
      </c>
      <c r="O45" s="119">
        <v>175</v>
      </c>
      <c r="P45" s="119">
        <v>840</v>
      </c>
      <c r="Q45" s="119">
        <v>4817</v>
      </c>
      <c r="R45" s="119">
        <v>4158</v>
      </c>
      <c r="S45" s="119">
        <v>2944</v>
      </c>
      <c r="T45" s="119">
        <v>114</v>
      </c>
      <c r="U45" s="119">
        <v>2493</v>
      </c>
      <c r="V45" s="119">
        <v>729</v>
      </c>
      <c r="W45" s="119">
        <v>649</v>
      </c>
      <c r="X45" s="119">
        <v>6929</v>
      </c>
      <c r="Y45" s="119">
        <v>1650</v>
      </c>
      <c r="Z45" s="21"/>
    </row>
    <row r="46" spans="1:29" s="2" customFormat="1" ht="30" customHeight="1" x14ac:dyDescent="0.25">
      <c r="A46" s="18" t="s">
        <v>54</v>
      </c>
      <c r="B46" s="23">
        <v>98</v>
      </c>
      <c r="C46" s="23">
        <f>SUM(E46:Y46)</f>
        <v>50702.7</v>
      </c>
      <c r="D46" s="15"/>
      <c r="E46" s="94">
        <v>674</v>
      </c>
      <c r="F46" s="94">
        <v>1430</v>
      </c>
      <c r="G46" s="94">
        <v>5110</v>
      </c>
      <c r="H46" s="94">
        <v>4662</v>
      </c>
      <c r="I46" s="94">
        <v>2100</v>
      </c>
      <c r="J46" s="94">
        <v>3836</v>
      </c>
      <c r="K46" s="94">
        <v>1461</v>
      </c>
      <c r="L46" s="94">
        <v>4022</v>
      </c>
      <c r="M46" s="94">
        <v>1420</v>
      </c>
      <c r="N46" s="94">
        <v>700</v>
      </c>
      <c r="O46" s="94">
        <v>1298</v>
      </c>
      <c r="P46" s="94">
        <v>1300</v>
      </c>
      <c r="Q46" s="94">
        <v>1396</v>
      </c>
      <c r="R46" s="94">
        <v>3262</v>
      </c>
      <c r="S46" s="94">
        <v>1582</v>
      </c>
      <c r="T46" s="94">
        <v>1710.7</v>
      </c>
      <c r="U46" s="94">
        <v>3147</v>
      </c>
      <c r="V46" s="94">
        <v>1359</v>
      </c>
      <c r="W46" s="94">
        <v>970</v>
      </c>
      <c r="X46" s="94">
        <v>6503</v>
      </c>
      <c r="Y46" s="94">
        <v>2760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7273</v>
      </c>
      <c r="D49" s="15"/>
      <c r="E49" s="94">
        <v>252</v>
      </c>
      <c r="F49" s="94">
        <v>30</v>
      </c>
      <c r="G49" s="94">
        <v>502</v>
      </c>
      <c r="H49" s="94">
        <v>383</v>
      </c>
      <c r="I49" s="94">
        <v>139</v>
      </c>
      <c r="J49" s="94">
        <v>540</v>
      </c>
      <c r="K49" s="94">
        <v>50</v>
      </c>
      <c r="L49" s="94">
        <v>290</v>
      </c>
      <c r="M49" s="94">
        <v>1450</v>
      </c>
      <c r="N49" s="94"/>
      <c r="O49" s="94">
        <v>155</v>
      </c>
      <c r="P49" s="94"/>
      <c r="Q49" s="94">
        <v>530</v>
      </c>
      <c r="R49" s="94">
        <v>350</v>
      </c>
      <c r="S49" s="94">
        <v>661</v>
      </c>
      <c r="T49" s="94">
        <v>495</v>
      </c>
      <c r="U49" s="94">
        <v>167</v>
      </c>
      <c r="V49" s="94">
        <v>40</v>
      </c>
      <c r="W49" s="94">
        <v>80</v>
      </c>
      <c r="X49" s="94">
        <v>1059</v>
      </c>
      <c r="Y49" s="94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customHeight="1" x14ac:dyDescent="0.25">
      <c r="A54" s="31" t="s">
        <v>60</v>
      </c>
      <c r="B54" s="23"/>
      <c r="C54" s="23">
        <f t="shared" si="15"/>
        <v>25</v>
      </c>
      <c r="D54" s="15"/>
      <c r="E54" s="119"/>
      <c r="F54" s="119"/>
      <c r="G54" s="119">
        <v>20</v>
      </c>
      <c r="H54" s="119">
        <v>5</v>
      </c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</v>
      </c>
      <c r="C55" s="15">
        <f>C54/C53</f>
        <v>4.5306270387821673E-3</v>
      </c>
      <c r="D55" s="15"/>
      <c r="E55" s="118">
        <f t="shared" ref="E55:X55" si="16">E54/E53</f>
        <v>0</v>
      </c>
      <c r="F55" s="118">
        <f t="shared" si="16"/>
        <v>0</v>
      </c>
      <c r="G55" s="118">
        <f t="shared" si="16"/>
        <v>2.967359050445104E-2</v>
      </c>
      <c r="H55" s="118">
        <f t="shared" si="16"/>
        <v>1.3850415512465374E-2</v>
      </c>
      <c r="I55" s="118">
        <f t="shared" si="16"/>
        <v>0</v>
      </c>
      <c r="J55" s="118">
        <f t="shared" si="16"/>
        <v>0</v>
      </c>
      <c r="K55" s="118">
        <f t="shared" si="16"/>
        <v>0</v>
      </c>
      <c r="L55" s="118">
        <f t="shared" si="16"/>
        <v>0</v>
      </c>
      <c r="M55" s="118">
        <f t="shared" si="16"/>
        <v>0</v>
      </c>
      <c r="N55" s="118">
        <f t="shared" si="16"/>
        <v>0</v>
      </c>
      <c r="O55" s="118">
        <f t="shared" si="16"/>
        <v>0</v>
      </c>
      <c r="P55" s="118">
        <f t="shared" si="16"/>
        <v>0</v>
      </c>
      <c r="Q55" s="118">
        <f t="shared" si="16"/>
        <v>0</v>
      </c>
      <c r="R55" s="118">
        <f t="shared" si="16"/>
        <v>0</v>
      </c>
      <c r="S55" s="118">
        <f t="shared" si="16"/>
        <v>0</v>
      </c>
      <c r="T55" s="118">
        <f t="shared" si="16"/>
        <v>0</v>
      </c>
      <c r="U55" s="118">
        <f t="shared" si="16"/>
        <v>0</v>
      </c>
      <c r="V55" s="118">
        <f t="shared" si="16"/>
        <v>0</v>
      </c>
      <c r="W55" s="118">
        <f t="shared" si="16"/>
        <v>0</v>
      </c>
      <c r="X55" s="118">
        <f t="shared" si="16"/>
        <v>0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5"/>
        <v>31</v>
      </c>
      <c r="D58" s="15"/>
      <c r="E58" s="94"/>
      <c r="F58" s="94"/>
      <c r="G58" s="94"/>
      <c r="H58" s="94"/>
      <c r="I58" s="94"/>
      <c r="J58" s="94"/>
      <c r="K58" s="94"/>
      <c r="L58" s="94">
        <v>20</v>
      </c>
      <c r="M58" s="94"/>
      <c r="N58" s="123"/>
      <c r="O58" s="94"/>
      <c r="P58" s="94"/>
      <c r="Q58" s="94"/>
      <c r="R58" s="94"/>
      <c r="S58" s="94"/>
      <c r="T58" s="94"/>
      <c r="U58" s="94"/>
      <c r="V58" s="94"/>
      <c r="W58" s="94"/>
      <c r="X58" s="94">
        <v>11</v>
      </c>
      <c r="Y58" s="94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3.6904761904761905E-2</v>
      </c>
      <c r="D59" s="15"/>
      <c r="E59" s="116">
        <f>E58/E57</f>
        <v>0</v>
      </c>
      <c r="F59" s="116">
        <f t="shared" ref="F59:Y59" si="17">F58/F57</f>
        <v>0</v>
      </c>
      <c r="G59" s="116">
        <f t="shared" si="17"/>
        <v>0</v>
      </c>
      <c r="H59" s="116"/>
      <c r="I59" s="116">
        <f t="shared" si="17"/>
        <v>0</v>
      </c>
      <c r="J59" s="116">
        <f t="shared" si="17"/>
        <v>0</v>
      </c>
      <c r="K59" s="116">
        <f t="shared" si="17"/>
        <v>0</v>
      </c>
      <c r="L59" s="116">
        <f t="shared" si="17"/>
        <v>0.2857142857142857</v>
      </c>
      <c r="M59" s="116">
        <f t="shared" si="17"/>
        <v>0</v>
      </c>
      <c r="N59" s="116">
        <f t="shared" si="17"/>
        <v>0</v>
      </c>
      <c r="O59" s="116">
        <f t="shared" si="17"/>
        <v>0</v>
      </c>
      <c r="P59" s="116">
        <f t="shared" si="17"/>
        <v>0</v>
      </c>
      <c r="Q59" s="116"/>
      <c r="R59" s="116">
        <f t="shared" si="17"/>
        <v>0</v>
      </c>
      <c r="S59" s="116">
        <f t="shared" si="17"/>
        <v>0</v>
      </c>
      <c r="T59" s="116">
        <f t="shared" si="17"/>
        <v>0</v>
      </c>
      <c r="U59" s="116"/>
      <c r="V59" s="116"/>
      <c r="W59" s="116">
        <f t="shared" si="17"/>
        <v>0</v>
      </c>
      <c r="X59" s="116">
        <f t="shared" si="17"/>
        <v>0.18965517241379309</v>
      </c>
      <c r="Y59" s="116">
        <f t="shared" si="17"/>
        <v>0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541.5</v>
      </c>
      <c r="D60" s="15"/>
      <c r="E60" s="94"/>
      <c r="F60" s="94"/>
      <c r="G60" s="94">
        <v>520</v>
      </c>
      <c r="H60" s="123"/>
      <c r="I60" s="94"/>
      <c r="J60" s="94"/>
      <c r="K60" s="94"/>
      <c r="L60" s="94">
        <v>6</v>
      </c>
      <c r="M60" s="123"/>
      <c r="N60" s="123"/>
      <c r="O60" s="94"/>
      <c r="P60" s="94"/>
      <c r="Q60" s="94"/>
      <c r="R60" s="94"/>
      <c r="S60" s="94"/>
      <c r="T60" s="94"/>
      <c r="U60" s="94">
        <v>15.5</v>
      </c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7456</v>
      </c>
      <c r="D62" s="15"/>
      <c r="E62" s="119"/>
      <c r="F62" s="119">
        <f>F64+F67+F68+F70+F74+F73+F75</f>
        <v>300</v>
      </c>
      <c r="G62" s="119">
        <f>G64+G67+G68+G70+G74+G73+G75</f>
        <v>265</v>
      </c>
      <c r="H62" s="119">
        <f>H64+H67+H68+H70+H74+H73+H75</f>
        <v>876</v>
      </c>
      <c r="I62" s="119">
        <f t="shared" ref="I62:Y62" si="18">I64+I67+I68+I70+I74+I73+I75</f>
        <v>453</v>
      </c>
      <c r="J62" s="119">
        <f t="shared" si="18"/>
        <v>2056</v>
      </c>
      <c r="K62" s="119"/>
      <c r="L62" s="119">
        <f t="shared" si="18"/>
        <v>185</v>
      </c>
      <c r="M62" s="119">
        <f t="shared" si="18"/>
        <v>1000</v>
      </c>
      <c r="N62" s="119"/>
      <c r="O62" s="119"/>
      <c r="P62" s="119">
        <f t="shared" si="18"/>
        <v>147</v>
      </c>
      <c r="Q62" s="119"/>
      <c r="R62" s="119">
        <f t="shared" si="18"/>
        <v>95</v>
      </c>
      <c r="S62" s="119">
        <f t="shared" si="18"/>
        <v>382</v>
      </c>
      <c r="T62" s="119"/>
      <c r="U62" s="119"/>
      <c r="V62" s="119"/>
      <c r="W62" s="119">
        <f t="shared" si="18"/>
        <v>580</v>
      </c>
      <c r="X62" s="119">
        <f t="shared" si="18"/>
        <v>927</v>
      </c>
      <c r="Y62" s="119">
        <f t="shared" si="18"/>
        <v>190</v>
      </c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5"/>
        <v>163</v>
      </c>
      <c r="D64" s="15"/>
      <c r="E64" s="119"/>
      <c r="F64" s="119"/>
      <c r="G64" s="119">
        <v>115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48</v>
      </c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19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19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>SUM(E67:Y67)</f>
        <v>3282</v>
      </c>
      <c r="D67" s="15"/>
      <c r="E67" s="110"/>
      <c r="F67" s="110">
        <v>300</v>
      </c>
      <c r="G67" s="110">
        <v>150</v>
      </c>
      <c r="H67" s="110">
        <v>60</v>
      </c>
      <c r="I67" s="110"/>
      <c r="J67" s="110">
        <v>426</v>
      </c>
      <c r="K67" s="110"/>
      <c r="L67" s="110">
        <v>185</v>
      </c>
      <c r="M67" s="110"/>
      <c r="N67" s="110"/>
      <c r="O67" s="110"/>
      <c r="P67" s="110">
        <v>147</v>
      </c>
      <c r="Q67" s="110"/>
      <c r="R67" s="110">
        <v>95</v>
      </c>
      <c r="S67" s="110">
        <v>382</v>
      </c>
      <c r="T67" s="110"/>
      <c r="U67" s="110"/>
      <c r="V67" s="110"/>
      <c r="W67" s="110">
        <v>580</v>
      </c>
      <c r="X67" s="110">
        <v>807</v>
      </c>
      <c r="Y67" s="110">
        <v>150</v>
      </c>
      <c r="Z67" s="21"/>
    </row>
    <row r="68" spans="1:26" s="2" customFormat="1" ht="30" customHeight="1" x14ac:dyDescent="0.25">
      <c r="A68" s="18" t="s">
        <v>66</v>
      </c>
      <c r="B68" s="23"/>
      <c r="C68" s="23">
        <f>SUM(E68:Y68)</f>
        <v>2582</v>
      </c>
      <c r="D68" s="15"/>
      <c r="E68" s="110"/>
      <c r="F68" s="110"/>
      <c r="G68" s="110"/>
      <c r="H68" s="110">
        <v>599</v>
      </c>
      <c r="I68" s="110">
        <v>453</v>
      </c>
      <c r="J68" s="110">
        <v>430</v>
      </c>
      <c r="K68" s="110"/>
      <c r="L68" s="110"/>
      <c r="M68" s="110">
        <v>1000</v>
      </c>
      <c r="N68" s="110"/>
      <c r="O68" s="110"/>
      <c r="P68" s="110"/>
      <c r="Q68" s="110"/>
      <c r="R68" s="110"/>
      <c r="S68" s="110"/>
      <c r="T68" s="110">
        <v>100</v>
      </c>
      <c r="U68" s="110"/>
      <c r="V68" s="110"/>
      <c r="W68" s="110"/>
      <c r="X68" s="110"/>
      <c r="Y68" s="110"/>
      <c r="Z68" s="21"/>
    </row>
    <row r="69" spans="1:26" s="2" customFormat="1" ht="30" customHeight="1" x14ac:dyDescent="0.25">
      <c r="A69" s="18" t="s">
        <v>67</v>
      </c>
      <c r="B69" s="23"/>
      <c r="C69" s="23">
        <f t="shared" si="19"/>
        <v>145</v>
      </c>
      <c r="D69" s="15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>
        <v>85</v>
      </c>
      <c r="V69" s="110"/>
      <c r="W69" s="110"/>
      <c r="X69" s="110"/>
      <c r="Y69" s="110">
        <v>60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19"/>
        <v>1280</v>
      </c>
      <c r="D70" s="15"/>
      <c r="E70" s="110"/>
      <c r="F70" s="110"/>
      <c r="G70" s="110"/>
      <c r="H70" s="110"/>
      <c r="I70" s="110"/>
      <c r="J70" s="110">
        <v>1200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>
        <v>40</v>
      </c>
      <c r="Y70" s="110">
        <v>40</v>
      </c>
      <c r="Z70" s="21"/>
    </row>
    <row r="71" spans="1:26" s="2" customFormat="1" ht="30" customHeight="1" x14ac:dyDescent="0.25">
      <c r="A71" s="18" t="s">
        <v>69</v>
      </c>
      <c r="B71" s="23"/>
      <c r="C71" s="23">
        <f t="shared" si="19"/>
        <v>8165</v>
      </c>
      <c r="D71" s="15"/>
      <c r="E71" s="110"/>
      <c r="F71" s="110"/>
      <c r="G71" s="110">
        <v>1810</v>
      </c>
      <c r="H71" s="110">
        <v>227</v>
      </c>
      <c r="I71" s="110">
        <v>77</v>
      </c>
      <c r="J71" s="110">
        <v>780</v>
      </c>
      <c r="K71" s="110"/>
      <c r="L71" s="110">
        <v>417</v>
      </c>
      <c r="M71" s="110"/>
      <c r="N71" s="110">
        <v>210</v>
      </c>
      <c r="O71" s="110">
        <v>50</v>
      </c>
      <c r="P71" s="110">
        <v>341</v>
      </c>
      <c r="Q71" s="110">
        <v>75</v>
      </c>
      <c r="R71" s="110"/>
      <c r="S71" s="110">
        <v>214</v>
      </c>
      <c r="T71" s="110">
        <v>270</v>
      </c>
      <c r="U71" s="110">
        <v>276</v>
      </c>
      <c r="V71" s="110">
        <v>35</v>
      </c>
      <c r="W71" s="110">
        <v>100</v>
      </c>
      <c r="X71" s="110">
        <v>2703</v>
      </c>
      <c r="Y71" s="110">
        <v>580</v>
      </c>
      <c r="Z71" s="21"/>
    </row>
    <row r="72" spans="1:26" s="2" customFormat="1" ht="30" customHeight="1" x14ac:dyDescent="0.25">
      <c r="A72" s="18" t="s">
        <v>70</v>
      </c>
      <c r="B72" s="23"/>
      <c r="C72" s="23">
        <f t="shared" si="19"/>
        <v>1997</v>
      </c>
      <c r="D72" s="15"/>
      <c r="E72" s="110"/>
      <c r="F72" s="110">
        <v>140</v>
      </c>
      <c r="G72" s="110"/>
      <c r="H72" s="110">
        <v>595</v>
      </c>
      <c r="I72" s="110">
        <v>33</v>
      </c>
      <c r="J72" s="35">
        <v>230</v>
      </c>
      <c r="K72" s="110"/>
      <c r="L72" s="110"/>
      <c r="M72" s="110"/>
      <c r="N72" s="110"/>
      <c r="O72" s="110"/>
      <c r="P72" s="175">
        <v>30</v>
      </c>
      <c r="Q72" s="110"/>
      <c r="R72" s="110">
        <v>10</v>
      </c>
      <c r="S72" s="110">
        <v>126</v>
      </c>
      <c r="T72" s="110"/>
      <c r="U72" s="110"/>
      <c r="V72" s="110">
        <v>17</v>
      </c>
      <c r="W72" s="110">
        <v>216</v>
      </c>
      <c r="X72" s="110">
        <v>40</v>
      </c>
      <c r="Y72" s="110">
        <v>560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19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19"/>
        <v>80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80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19"/>
        <v>217</v>
      </c>
      <c r="D75" s="15"/>
      <c r="E75" s="110"/>
      <c r="F75" s="110"/>
      <c r="G75" s="110"/>
      <c r="H75" s="110">
        <v>217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19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 x14ac:dyDescent="0.25">
      <c r="A77" s="18" t="s">
        <v>75</v>
      </c>
      <c r="B77" s="23"/>
      <c r="C77" s="19">
        <f t="shared" si="19"/>
        <v>89</v>
      </c>
      <c r="D77" s="15"/>
      <c r="E77" s="110"/>
      <c r="F77" s="110"/>
      <c r="G77" s="110"/>
      <c r="H77" s="110">
        <v>15</v>
      </c>
      <c r="I77" s="110"/>
      <c r="J77" s="110"/>
      <c r="K77" s="110"/>
      <c r="L77" s="110"/>
      <c r="M77" s="110"/>
      <c r="N77" s="110"/>
      <c r="O77" s="110"/>
      <c r="P77" s="176"/>
      <c r="Q77" s="176"/>
      <c r="R77" s="110">
        <v>36</v>
      </c>
      <c r="S77" s="110"/>
      <c r="T77" s="110"/>
      <c r="U77" s="110"/>
      <c r="V77" s="110"/>
      <c r="W77" s="110">
        <v>38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19"/>
        <v>0</v>
      </c>
      <c r="D78" s="15" t="e">
        <f t="shared" ref="D78:D79" si="20">C78/B78</f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0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1" si="21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1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1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1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1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22.5" hidden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customHeight="1" x14ac:dyDescent="0.25">
      <c r="A86" s="13" t="s">
        <v>80</v>
      </c>
      <c r="B86" s="39"/>
      <c r="C86" s="39">
        <f>SUM(E86:Y86)</f>
        <v>16768.7</v>
      </c>
      <c r="D86" s="15"/>
      <c r="E86" s="153">
        <f>(E42-E87)</f>
        <v>819</v>
      </c>
      <c r="F86" s="153">
        <f t="shared" ref="F86:Y86" si="22">(F42-F87)</f>
        <v>671</v>
      </c>
      <c r="G86" s="153">
        <f>(G42-G87)</f>
        <v>1162</v>
      </c>
      <c r="H86" s="153">
        <f t="shared" si="22"/>
        <v>920</v>
      </c>
      <c r="I86" s="153">
        <v>126</v>
      </c>
      <c r="J86" s="153">
        <f t="shared" si="22"/>
        <v>1065</v>
      </c>
      <c r="K86" s="153">
        <f t="shared" si="22"/>
        <v>260</v>
      </c>
      <c r="L86" s="153">
        <f t="shared" si="22"/>
        <v>1044</v>
      </c>
      <c r="M86" s="153">
        <f t="shared" si="22"/>
        <v>745</v>
      </c>
      <c r="N86" s="153">
        <f t="shared" si="22"/>
        <v>255</v>
      </c>
      <c r="O86" s="153">
        <f t="shared" si="22"/>
        <v>573</v>
      </c>
      <c r="P86" s="153">
        <f t="shared" si="22"/>
        <v>550</v>
      </c>
      <c r="Q86" s="153">
        <f t="shared" si="22"/>
        <v>1797</v>
      </c>
      <c r="R86" s="153">
        <f t="shared" si="22"/>
        <v>241</v>
      </c>
      <c r="S86" s="153">
        <f t="shared" si="22"/>
        <v>927</v>
      </c>
      <c r="T86" s="153">
        <f t="shared" si="22"/>
        <v>638.69999999999982</v>
      </c>
      <c r="U86" s="153">
        <f t="shared" si="22"/>
        <v>1672</v>
      </c>
      <c r="V86" s="153">
        <f t="shared" si="22"/>
        <v>681</v>
      </c>
      <c r="W86" s="153">
        <f t="shared" si="22"/>
        <v>253</v>
      </c>
      <c r="X86" s="153">
        <f t="shared" si="22"/>
        <v>1719</v>
      </c>
      <c r="Y86" s="153">
        <f t="shared" si="22"/>
        <v>650</v>
      </c>
    </row>
    <row r="87" spans="1:26" ht="30" hidden="1" customHeight="1" x14ac:dyDescent="0.25">
      <c r="A87" s="13" t="s">
        <v>81</v>
      </c>
      <c r="B87" s="23"/>
      <c r="C87" s="23">
        <f>SUM(E87:Y87)</f>
        <v>100693</v>
      </c>
      <c r="D87" s="15"/>
      <c r="E87" s="113">
        <v>7396</v>
      </c>
      <c r="F87" s="113">
        <v>2628</v>
      </c>
      <c r="G87" s="113">
        <v>10300</v>
      </c>
      <c r="H87" s="113">
        <v>6598</v>
      </c>
      <c r="I87" s="113">
        <v>3392</v>
      </c>
      <c r="J87" s="113">
        <v>8051</v>
      </c>
      <c r="K87" s="113">
        <v>4880</v>
      </c>
      <c r="L87" s="113">
        <v>6502</v>
      </c>
      <c r="M87" s="113">
        <v>3420</v>
      </c>
      <c r="N87" s="113">
        <v>885</v>
      </c>
      <c r="O87" s="113">
        <v>1235</v>
      </c>
      <c r="P87" s="113">
        <v>1705</v>
      </c>
      <c r="Q87" s="113">
        <v>5326</v>
      </c>
      <c r="R87" s="113">
        <v>7529</v>
      </c>
      <c r="S87" s="113">
        <v>4276</v>
      </c>
      <c r="T87" s="113">
        <v>1713</v>
      </c>
      <c r="U87" s="113">
        <v>4861</v>
      </c>
      <c r="V87" s="113">
        <v>1517</v>
      </c>
      <c r="W87" s="113">
        <v>1487</v>
      </c>
      <c r="X87" s="113">
        <v>12772</v>
      </c>
      <c r="Y87" s="113">
        <v>4220</v>
      </c>
      <c r="Z87" s="20"/>
    </row>
    <row r="88" spans="1:26" ht="30" hidden="1" customHeight="1" x14ac:dyDescent="0.25">
      <c r="A88" s="13"/>
      <c r="B88" s="32"/>
      <c r="C88" s="23"/>
      <c r="D88" s="15" t="e">
        <f t="shared" si="21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1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1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124847.7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3">G101-G100</f>
        <v>17818</v>
      </c>
      <c r="H103" s="93">
        <v>18910</v>
      </c>
      <c r="I103" s="93">
        <f t="shared" si="23"/>
        <v>9522</v>
      </c>
      <c r="J103" s="93">
        <f t="shared" si="23"/>
        <v>22534</v>
      </c>
      <c r="K103" s="93">
        <f t="shared" si="23"/>
        <v>13480</v>
      </c>
      <c r="L103" s="93">
        <f t="shared" si="23"/>
        <v>13503</v>
      </c>
      <c r="M103" s="93">
        <f>M101-M100</f>
        <v>15249</v>
      </c>
      <c r="N103" s="93">
        <f t="shared" si="23"/>
        <v>5835</v>
      </c>
      <c r="O103" s="93">
        <f>O101-O100-O99</f>
        <v>8520</v>
      </c>
      <c r="P103" s="93">
        <f t="shared" si="23"/>
        <v>14945</v>
      </c>
      <c r="Q103" s="93">
        <f>Q101-Q99-Q100</f>
        <v>16470</v>
      </c>
      <c r="R103" s="93">
        <v>17176</v>
      </c>
      <c r="S103" s="93">
        <f t="shared" si="23"/>
        <v>18511</v>
      </c>
      <c r="T103" s="93">
        <f>T101-T100</f>
        <v>13696</v>
      </c>
      <c r="U103" s="93">
        <f t="shared" si="23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4">C104/B104</f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7">
        <f t="shared" si="25"/>
        <v>1</v>
      </c>
      <c r="X104" s="29">
        <f>X102/X103</f>
        <v>1</v>
      </c>
      <c r="Y104" s="29">
        <f t="shared" si="25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4"/>
        <v>6.0351413292589765E-2</v>
      </c>
      <c r="E105" s="163">
        <f>E103-E102</f>
        <v>0</v>
      </c>
      <c r="F105" s="163">
        <f t="shared" ref="F105:L105" si="26">F103-F102</f>
        <v>0</v>
      </c>
      <c r="G105" s="163">
        <f t="shared" si="26"/>
        <v>0</v>
      </c>
      <c r="H105" s="163">
        <f>H103-H102</f>
        <v>0</v>
      </c>
      <c r="I105" s="163">
        <f>I103-I102</f>
        <v>0</v>
      </c>
      <c r="J105" s="163">
        <f t="shared" si="26"/>
        <v>0</v>
      </c>
      <c r="K105" s="163">
        <f t="shared" si="26"/>
        <v>0</v>
      </c>
      <c r="L105" s="163">
        <f t="shared" si="26"/>
        <v>26</v>
      </c>
      <c r="M105" s="163">
        <f>M103-M102</f>
        <v>0</v>
      </c>
      <c r="N105" s="163">
        <f>N103-N102</f>
        <v>0</v>
      </c>
      <c r="O105" s="163">
        <f t="shared" ref="O105:Y105" si="27">O103-O102</f>
        <v>102</v>
      </c>
      <c r="P105" s="163">
        <f t="shared" si="27"/>
        <v>0</v>
      </c>
      <c r="Q105" s="163">
        <f>Q103-Q102</f>
        <v>0</v>
      </c>
      <c r="R105" s="163">
        <f t="shared" si="27"/>
        <v>0</v>
      </c>
      <c r="S105" s="163">
        <f t="shared" si="27"/>
        <v>60</v>
      </c>
      <c r="T105" s="163">
        <f t="shared" si="27"/>
        <v>90</v>
      </c>
      <c r="U105" s="163">
        <f t="shared" si="27"/>
        <v>38</v>
      </c>
      <c r="V105" s="163">
        <f t="shared" si="27"/>
        <v>0</v>
      </c>
      <c r="W105" s="178">
        <f>W103-W102</f>
        <v>0</v>
      </c>
      <c r="X105" s="163">
        <f t="shared" si="27"/>
        <v>0</v>
      </c>
      <c r="Y105" s="163">
        <f t="shared" si="27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8">SUM(E106:Y106)</f>
        <v>164332.5</v>
      </c>
      <c r="D106" s="15">
        <f t="shared" si="2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8"/>
        <v>10569</v>
      </c>
      <c r="D107" s="15">
        <f t="shared" si="2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8"/>
        <v>91762.3</v>
      </c>
      <c r="D108" s="15">
        <f t="shared" si="24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8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8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4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4"/>
        <v>1.0137505628939967</v>
      </c>
      <c r="E112" s="29">
        <f t="shared" ref="E112" si="29">E111/E101</f>
        <v>1</v>
      </c>
      <c r="F112" s="29">
        <f>F111/F101</f>
        <v>0.9907904058293695</v>
      </c>
      <c r="G112" s="29">
        <f t="shared" ref="G112:Y112" si="30">G111/G101</f>
        <v>1</v>
      </c>
      <c r="H112" s="29">
        <f t="shared" si="30"/>
        <v>0.98700349705099433</v>
      </c>
      <c r="I112" s="29">
        <f t="shared" si="30"/>
        <v>1</v>
      </c>
      <c r="J112" s="29">
        <f t="shared" si="30"/>
        <v>1</v>
      </c>
      <c r="K112" s="29">
        <f t="shared" si="30"/>
        <v>1</v>
      </c>
      <c r="L112" s="29">
        <f t="shared" si="30"/>
        <v>0.99807450196252689</v>
      </c>
      <c r="M112" s="29">
        <f>M103/M102</f>
        <v>1</v>
      </c>
      <c r="N112" s="29">
        <f>N111/N101</f>
        <v>1</v>
      </c>
      <c r="O112" s="29">
        <f t="shared" si="30"/>
        <v>0.97127033575631705</v>
      </c>
      <c r="P112" s="29">
        <f t="shared" si="30"/>
        <v>0.98679432155827007</v>
      </c>
      <c r="Q112" s="29">
        <f t="shared" si="30"/>
        <v>0.94475993804852865</v>
      </c>
      <c r="R112" s="29">
        <f t="shared" si="30"/>
        <v>1.0122583686940123</v>
      </c>
      <c r="S112" s="29">
        <f t="shared" si="30"/>
        <v>0.98400085328782461</v>
      </c>
      <c r="T112" s="29">
        <f t="shared" si="30"/>
        <v>0.99342873831775702</v>
      </c>
      <c r="U112" s="29">
        <f t="shared" si="30"/>
        <v>0.99444337995784637</v>
      </c>
      <c r="V112" s="29">
        <f t="shared" si="30"/>
        <v>0.92868379653906663</v>
      </c>
      <c r="W112" s="117">
        <f t="shared" si="30"/>
        <v>0.99613077964790098</v>
      </c>
      <c r="X112" s="29">
        <f t="shared" si="30"/>
        <v>0.9851573071718539</v>
      </c>
      <c r="Y112" s="29">
        <f t="shared" si="30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1">SUM(E113:Y113)</f>
        <v>167628</v>
      </c>
      <c r="D113" s="15">
        <f t="shared" si="24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1"/>
        <v>10625</v>
      </c>
      <c r="D114" s="15">
        <f t="shared" si="24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1"/>
        <v>93152.8</v>
      </c>
      <c r="D115" s="15">
        <f t="shared" si="24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1"/>
        <v>1145</v>
      </c>
      <c r="D116" s="15">
        <f t="shared" si="24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4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4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4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4"/>
        <v>#DIV/0!</v>
      </c>
      <c r="E120" s="92" t="e">
        <f t="shared" ref="E120:Y120" si="32">E119/E117</f>
        <v>#DIV/0!</v>
      </c>
      <c r="F120" s="92" t="e">
        <f t="shared" si="32"/>
        <v>#DIV/0!</v>
      </c>
      <c r="G120" s="93" t="e">
        <f t="shared" si="32"/>
        <v>#DIV/0!</v>
      </c>
      <c r="H120" s="93" t="e">
        <f t="shared" si="32"/>
        <v>#DIV/0!</v>
      </c>
      <c r="I120" s="93" t="e">
        <f t="shared" si="32"/>
        <v>#DIV/0!</v>
      </c>
      <c r="J120" s="93" t="e">
        <f t="shared" si="32"/>
        <v>#DIV/0!</v>
      </c>
      <c r="K120" s="93" t="e">
        <f t="shared" si="32"/>
        <v>#DIV/0!</v>
      </c>
      <c r="L120" s="93" t="e">
        <f t="shared" si="32"/>
        <v>#DIV/0!</v>
      </c>
      <c r="M120" s="93" t="e">
        <f t="shared" si="32"/>
        <v>#DIV/0!</v>
      </c>
      <c r="N120" s="93" t="e">
        <f t="shared" si="32"/>
        <v>#DIV/0!</v>
      </c>
      <c r="O120" s="93" t="e">
        <f t="shared" si="32"/>
        <v>#DIV/0!</v>
      </c>
      <c r="P120" s="93" t="e">
        <f t="shared" si="32"/>
        <v>#DIV/0!</v>
      </c>
      <c r="Q120" s="93" t="e">
        <f t="shared" si="32"/>
        <v>#DIV/0!</v>
      </c>
      <c r="R120" s="93" t="e">
        <f t="shared" si="32"/>
        <v>#DIV/0!</v>
      </c>
      <c r="S120" s="93" t="e">
        <f t="shared" si="32"/>
        <v>#DIV/0!</v>
      </c>
      <c r="T120" s="93" t="e">
        <f t="shared" si="32"/>
        <v>#DIV/0!</v>
      </c>
      <c r="U120" s="93" t="e">
        <f t="shared" si="32"/>
        <v>#DIV/0!</v>
      </c>
      <c r="V120" s="93" t="e">
        <f t="shared" si="32"/>
        <v>#DIV/0!</v>
      </c>
      <c r="W120" s="115" t="e">
        <f t="shared" si="32"/>
        <v>#DIV/0!</v>
      </c>
      <c r="X120" s="93" t="e">
        <f t="shared" si="32"/>
        <v>#DIV/0!</v>
      </c>
      <c r="Y120" s="93" t="e">
        <f t="shared" si="32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1"/>
        <v>581715.6100000001</v>
      </c>
      <c r="D121" s="15">
        <f t="shared" si="24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1"/>
        <v>32792</v>
      </c>
      <c r="D122" s="15">
        <f t="shared" si="24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1"/>
        <v>303410.90000000002</v>
      </c>
      <c r="D123" s="15">
        <f t="shared" si="24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1"/>
        <v>4566.5</v>
      </c>
      <c r="D124" s="15">
        <f t="shared" si="24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4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4"/>
        <v>1.7436829744375366</v>
      </c>
      <c r="E126" s="159">
        <f t="shared" ref="E126:G126" si="33">E119/E111*10</f>
        <v>48.629786144192593</v>
      </c>
      <c r="F126" s="159">
        <f t="shared" si="33"/>
        <v>30</v>
      </c>
      <c r="G126" s="159">
        <f t="shared" si="33"/>
        <v>35.006734762599621</v>
      </c>
      <c r="H126" s="159">
        <f t="shared" ref="H126:J126" si="34">H119/H111*10</f>
        <v>33.80750925436277</v>
      </c>
      <c r="I126" s="159">
        <f t="shared" si="34"/>
        <v>30.394875026254986</v>
      </c>
      <c r="J126" s="159">
        <f t="shared" si="34"/>
        <v>35.919943196946839</v>
      </c>
      <c r="K126" s="159">
        <f t="shared" ref="K126" si="35">K119/K111*10</f>
        <v>35.371513353115731</v>
      </c>
      <c r="L126" s="159">
        <f>L119/L111*10</f>
        <v>30.673740446686949</v>
      </c>
      <c r="M126" s="159">
        <f t="shared" ref="M126:S126" si="36">M119/M111*10</f>
        <v>34.044855400354123</v>
      </c>
      <c r="N126" s="159">
        <f t="shared" si="36"/>
        <v>29.295629820051413</v>
      </c>
      <c r="O126" s="159">
        <f t="shared" si="36"/>
        <v>30.736516987407935</v>
      </c>
      <c r="P126" s="159">
        <f t="shared" si="36"/>
        <v>29.472064235530276</v>
      </c>
      <c r="Q126" s="159">
        <f t="shared" si="36"/>
        <v>30.483910139647847</v>
      </c>
      <c r="R126" s="159">
        <f t="shared" si="36"/>
        <v>33.568933395435494</v>
      </c>
      <c r="S126" s="159">
        <f t="shared" si="36"/>
        <v>39.222426968727987</v>
      </c>
      <c r="T126" s="159">
        <f t="shared" ref="T126" si="37">T119/T111*10</f>
        <v>31.45965015434367</v>
      </c>
      <c r="U126" s="159">
        <f t="shared" ref="U126:Y126" si="38">U119/U111*10</f>
        <v>32.657032755298651</v>
      </c>
      <c r="V126" s="159">
        <f t="shared" si="38"/>
        <v>29.708262751741014</v>
      </c>
      <c r="W126" s="179">
        <f t="shared" si="38"/>
        <v>30.078979737165792</v>
      </c>
      <c r="X126" s="159">
        <f>X119/X111*10</f>
        <v>38.391209168562476</v>
      </c>
      <c r="Y126" s="159">
        <f t="shared" si="38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39">B121/B113*10</f>
        <v>20.248575434828009</v>
      </c>
      <c r="C127" s="51">
        <f t="shared" si="39"/>
        <v>34.702771016775245</v>
      </c>
      <c r="D127" s="15">
        <f t="shared" si="24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0">G121/G113*10</f>
        <v>21.182547399124939</v>
      </c>
      <c r="H127" s="160">
        <f t="shared" ref="H127:J127" si="41">H121/H113*10</f>
        <v>34.243744301489215</v>
      </c>
      <c r="I127" s="160">
        <f t="shared" si="41"/>
        <v>31.350388651379713</v>
      </c>
      <c r="J127" s="160">
        <f t="shared" si="41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2">M121/M113*10</f>
        <v>34.36738619363112</v>
      </c>
      <c r="N127" s="160">
        <f t="shared" si="42"/>
        <v>28.955983994179704</v>
      </c>
      <c r="O127" s="160">
        <f t="shared" ref="O127:Y127" si="43">O121/O113*10</f>
        <v>34.034102511741878</v>
      </c>
      <c r="P127" s="160">
        <f t="shared" si="43"/>
        <v>31.070482915143106</v>
      </c>
      <c r="Q127" s="160">
        <f t="shared" si="43"/>
        <v>34.067059356592665</v>
      </c>
      <c r="R127" s="160">
        <f t="shared" si="43"/>
        <v>35.687318489835434</v>
      </c>
      <c r="S127" s="160">
        <f t="shared" si="43"/>
        <v>40.415645176382512</v>
      </c>
      <c r="T127" s="160">
        <f t="shared" si="43"/>
        <v>32.172877556738584</v>
      </c>
      <c r="U127" s="160">
        <f t="shared" si="43"/>
        <v>33.585025380710661</v>
      </c>
      <c r="V127" s="160">
        <f t="shared" si="43"/>
        <v>27.143280925541383</v>
      </c>
      <c r="W127" s="142">
        <f t="shared" si="43"/>
        <v>33.555192766545268</v>
      </c>
      <c r="X127" s="152">
        <f t="shared" si="43"/>
        <v>39.161906461977864</v>
      </c>
      <c r="Y127" s="160">
        <f t="shared" si="43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39"/>
        <v>19.234021137393057</v>
      </c>
      <c r="C128" s="51">
        <f t="shared" si="39"/>
        <v>30.863058823529414</v>
      </c>
      <c r="D128" s="15">
        <f t="shared" si="24"/>
        <v>1.604607721030743</v>
      </c>
      <c r="E128" s="152">
        <f>E122/E114*10</f>
        <v>30.416666666666664</v>
      </c>
      <c r="F128" s="152">
        <f t="shared" ref="F128" si="44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5">M122/M114*10</f>
        <v>15</v>
      </c>
      <c r="N128" s="152">
        <f t="shared" si="45"/>
        <v>27.906976744186046</v>
      </c>
      <c r="O128" s="152">
        <f t="shared" si="45"/>
        <v>28.751219512195121</v>
      </c>
      <c r="P128" s="152">
        <f t="shared" si="45"/>
        <v>30</v>
      </c>
      <c r="Q128" s="152">
        <f t="shared" si="45"/>
        <v>23.888888888888889</v>
      </c>
      <c r="R128" s="152">
        <f t="shared" si="45"/>
        <v>22.027027027027025</v>
      </c>
      <c r="S128" s="152">
        <f t="shared" si="45"/>
        <v>23.313373253493012</v>
      </c>
      <c r="T128" s="152">
        <f t="shared" si="45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39"/>
        <v>18.94015922391522</v>
      </c>
      <c r="C129" s="51">
        <f t="shared" si="39"/>
        <v>32.571312939600311</v>
      </c>
      <c r="D129" s="15">
        <f t="shared" si="24"/>
        <v>1.7196958354221967</v>
      </c>
      <c r="E129" s="152">
        <f t="shared" ref="E129:Y129" si="46">E123/E115*10</f>
        <v>43.006060606060608</v>
      </c>
      <c r="F129" s="152">
        <f t="shared" ref="F129" si="47">F123/F115*10</f>
        <v>31</v>
      </c>
      <c r="G129" s="152">
        <f t="shared" si="46"/>
        <v>28.930587337909994</v>
      </c>
      <c r="H129" s="152">
        <f t="shared" si="46"/>
        <v>33.764175433802428</v>
      </c>
      <c r="I129" s="152">
        <f t="shared" si="46"/>
        <v>29.222437137330751</v>
      </c>
      <c r="J129" s="152">
        <f t="shared" si="46"/>
        <v>37.399770904925546</v>
      </c>
      <c r="K129" s="152">
        <f t="shared" si="46"/>
        <v>36.15174506828528</v>
      </c>
      <c r="L129" s="152">
        <f t="shared" si="46"/>
        <v>30.825026511134674</v>
      </c>
      <c r="M129" s="152">
        <f t="shared" si="46"/>
        <v>32.962962962962962</v>
      </c>
      <c r="N129" s="152">
        <f t="shared" si="46"/>
        <v>28.515557847687809</v>
      </c>
      <c r="O129" s="152">
        <f t="shared" si="46"/>
        <v>34.423428920073214</v>
      </c>
      <c r="P129" s="152">
        <f t="shared" si="46"/>
        <v>27.746187158727167</v>
      </c>
      <c r="Q129" s="152">
        <f t="shared" si="46"/>
        <v>25.435793143521209</v>
      </c>
      <c r="R129" s="152">
        <f t="shared" si="46"/>
        <v>31.100455136540962</v>
      </c>
      <c r="S129" s="152">
        <f t="shared" si="46"/>
        <v>39.314484769928711</v>
      </c>
      <c r="T129" s="152">
        <f t="shared" si="46"/>
        <v>31.755359877488516</v>
      </c>
      <c r="U129" s="152">
        <f t="shared" si="46"/>
        <v>29.49984370115661</v>
      </c>
      <c r="V129" s="152">
        <f t="shared" si="46"/>
        <v>30.271800679501698</v>
      </c>
      <c r="W129" s="180">
        <f t="shared" si="46"/>
        <v>25.997719498289623</v>
      </c>
      <c r="X129" s="152">
        <f t="shared" si="46"/>
        <v>40.033281825745874</v>
      </c>
      <c r="Y129" s="152">
        <f t="shared" si="46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4"/>
        <v>2.5591011644832609</v>
      </c>
      <c r="E130" s="152">
        <f>E124/E116*10</f>
        <v>99.3993993993994</v>
      </c>
      <c r="F130" s="51"/>
      <c r="G130" s="93">
        <f t="shared" ref="G130" si="48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49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4"/>
        <v>0.72350197244841341</v>
      </c>
      <c r="E131" s="51"/>
      <c r="F131" s="51"/>
      <c r="G131" s="93">
        <f>G125/G118*10</f>
        <v>46.923076923076927</v>
      </c>
      <c r="H131" s="93">
        <f t="shared" ref="H131" si="50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1">S125/S118*10</f>
        <v>45.588235294117645</v>
      </c>
      <c r="T131" s="93">
        <f t="shared" si="51"/>
        <v>79.285714285714292</v>
      </c>
      <c r="U131" s="93"/>
      <c r="V131" s="93"/>
      <c r="W131" s="115"/>
      <c r="X131" s="93">
        <f t="shared" si="51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2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2"/>
        <v>2.265389876880985</v>
      </c>
      <c r="E133" s="48">
        <f t="shared" ref="E133:Y133" si="53">(E111-E132)/2</f>
        <v>159</v>
      </c>
      <c r="F133" s="48">
        <f t="shared" si="53"/>
        <v>50</v>
      </c>
      <c r="G133" s="48">
        <f t="shared" si="53"/>
        <v>466</v>
      </c>
      <c r="H133" s="48">
        <f t="shared" si="53"/>
        <v>518</v>
      </c>
      <c r="I133" s="48">
        <f t="shared" si="53"/>
        <v>388</v>
      </c>
      <c r="J133" s="48">
        <f t="shared" si="53"/>
        <v>175.5</v>
      </c>
      <c r="K133" s="48">
        <f t="shared" si="53"/>
        <v>207.5</v>
      </c>
      <c r="L133" s="48">
        <f t="shared" si="53"/>
        <v>604</v>
      </c>
      <c r="M133" s="48">
        <f t="shared" si="53"/>
        <v>255.5</v>
      </c>
      <c r="N133" s="48">
        <f t="shared" si="53"/>
        <v>94.5</v>
      </c>
      <c r="O133" s="48">
        <f t="shared" si="53"/>
        <v>355</v>
      </c>
      <c r="P133" s="48">
        <f t="shared" si="53"/>
        <v>81</v>
      </c>
      <c r="Q133" s="48">
        <f t="shared" si="53"/>
        <v>149</v>
      </c>
      <c r="R133" s="48">
        <f t="shared" si="53"/>
        <v>193.5</v>
      </c>
      <c r="S133" s="48">
        <f t="shared" si="53"/>
        <v>130</v>
      </c>
      <c r="T133" s="48">
        <f t="shared" si="53"/>
        <v>480</v>
      </c>
      <c r="U133" s="48">
        <f t="shared" si="53"/>
        <v>47.5</v>
      </c>
      <c r="V133" s="48">
        <f t="shared" si="53"/>
        <v>82.5</v>
      </c>
      <c r="W133" s="181">
        <f t="shared" si="53"/>
        <v>311.5</v>
      </c>
      <c r="X133" s="48">
        <f t="shared" si="53"/>
        <v>159</v>
      </c>
      <c r="Y133" s="48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2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4">SUM(E135:Y135)</f>
        <v>0</v>
      </c>
      <c r="D135" s="15" t="e">
        <f t="shared" si="52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2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2"/>
        <v>1.0360645688598284</v>
      </c>
      <c r="E138" s="48">
        <v>158</v>
      </c>
      <c r="F138" s="48">
        <f t="shared" ref="F138:Y138" si="55">F136-F137</f>
        <v>54</v>
      </c>
      <c r="G138" s="48">
        <f t="shared" si="55"/>
        <v>782</v>
      </c>
      <c r="H138" s="48">
        <f>377-H137</f>
        <v>343</v>
      </c>
      <c r="I138" s="48">
        <f t="shared" si="55"/>
        <v>10</v>
      </c>
      <c r="J138" s="48">
        <f t="shared" si="55"/>
        <v>144</v>
      </c>
      <c r="K138" s="48">
        <v>604.5</v>
      </c>
      <c r="L138" s="48">
        <f t="shared" si="55"/>
        <v>739</v>
      </c>
      <c r="M138" s="48">
        <f t="shared" si="55"/>
        <v>217</v>
      </c>
      <c r="N138" s="48">
        <f t="shared" si="55"/>
        <v>30</v>
      </c>
      <c r="O138" s="48">
        <v>194</v>
      </c>
      <c r="P138" s="48">
        <f t="shared" si="55"/>
        <v>232</v>
      </c>
      <c r="Q138" s="48">
        <v>14</v>
      </c>
      <c r="R138" s="48">
        <f t="shared" si="55"/>
        <v>679</v>
      </c>
      <c r="S138" s="48">
        <f t="shared" si="55"/>
        <v>154</v>
      </c>
      <c r="T138" s="48">
        <f>T136-T137</f>
        <v>46</v>
      </c>
      <c r="U138" s="48">
        <f t="shared" si="55"/>
        <v>115</v>
      </c>
      <c r="V138" s="48">
        <f>V136-V137</f>
        <v>23.5</v>
      </c>
      <c r="W138" s="181">
        <f>W136-W137</f>
        <v>256</v>
      </c>
      <c r="X138" s="48">
        <f t="shared" si="55"/>
        <v>383</v>
      </c>
      <c r="Y138" s="48">
        <f t="shared" si="55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6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6"/>
        <v>0.9979291983039148</v>
      </c>
      <c r="E140" s="34">
        <f>E139/E138</f>
        <v>1</v>
      </c>
      <c r="F140" s="34">
        <f t="shared" ref="F140:X140" si="57">F139/F138</f>
        <v>1</v>
      </c>
      <c r="G140" s="34">
        <f t="shared" si="57"/>
        <v>1</v>
      </c>
      <c r="H140" s="34">
        <f t="shared" si="57"/>
        <v>1</v>
      </c>
      <c r="I140" s="34">
        <f t="shared" si="57"/>
        <v>1</v>
      </c>
      <c r="J140" s="34">
        <f t="shared" si="57"/>
        <v>1</v>
      </c>
      <c r="K140" s="34">
        <f t="shared" si="57"/>
        <v>0.83788254755996694</v>
      </c>
      <c r="L140" s="34">
        <f t="shared" si="57"/>
        <v>1</v>
      </c>
      <c r="M140" s="34">
        <f t="shared" si="57"/>
        <v>1</v>
      </c>
      <c r="N140" s="34">
        <f t="shared" si="57"/>
        <v>1</v>
      </c>
      <c r="O140" s="34">
        <f t="shared" si="57"/>
        <v>1</v>
      </c>
      <c r="P140" s="34">
        <f t="shared" si="57"/>
        <v>1</v>
      </c>
      <c r="Q140" s="34">
        <f t="shared" si="57"/>
        <v>1</v>
      </c>
      <c r="R140" s="34">
        <f t="shared" si="57"/>
        <v>0.97054491899852724</v>
      </c>
      <c r="S140" s="34">
        <f t="shared" si="57"/>
        <v>1</v>
      </c>
      <c r="T140" s="34">
        <f t="shared" si="57"/>
        <v>1</v>
      </c>
      <c r="U140" s="34">
        <f t="shared" si="57"/>
        <v>1</v>
      </c>
      <c r="V140" s="34">
        <f t="shared" si="57"/>
        <v>1</v>
      </c>
      <c r="W140" s="118">
        <f t="shared" si="57"/>
        <v>1</v>
      </c>
      <c r="X140" s="34">
        <f t="shared" si="57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8">F138-F139</f>
        <v>0</v>
      </c>
      <c r="G141" s="85">
        <f t="shared" si="58"/>
        <v>0</v>
      </c>
      <c r="H141" s="85">
        <f t="shared" si="58"/>
        <v>0</v>
      </c>
      <c r="I141" s="85">
        <f t="shared" si="58"/>
        <v>0</v>
      </c>
      <c r="J141" s="85">
        <f t="shared" si="58"/>
        <v>0</v>
      </c>
      <c r="K141" s="85">
        <f>K138-K139-K137</f>
        <v>0</v>
      </c>
      <c r="L141" s="85">
        <f t="shared" si="58"/>
        <v>0</v>
      </c>
      <c r="M141" s="85">
        <f t="shared" si="58"/>
        <v>0</v>
      </c>
      <c r="N141" s="85">
        <f t="shared" si="58"/>
        <v>0</v>
      </c>
      <c r="O141" s="85">
        <f>O138-O139</f>
        <v>0</v>
      </c>
      <c r="P141" s="85">
        <f t="shared" si="58"/>
        <v>0</v>
      </c>
      <c r="Q141" s="85">
        <f t="shared" si="58"/>
        <v>0</v>
      </c>
      <c r="R141" s="85">
        <f>R138-R139</f>
        <v>20</v>
      </c>
      <c r="S141" s="85">
        <f t="shared" si="58"/>
        <v>0</v>
      </c>
      <c r="T141" s="85">
        <f>T138-T139</f>
        <v>0</v>
      </c>
      <c r="U141" s="85">
        <f t="shared" si="58"/>
        <v>0</v>
      </c>
      <c r="V141" s="85">
        <f>V138-V139</f>
        <v>0</v>
      </c>
      <c r="W141" s="182">
        <f t="shared" si="58"/>
        <v>0</v>
      </c>
      <c r="X141" s="85">
        <f t="shared" si="58"/>
        <v>0</v>
      </c>
      <c r="Y141" s="85">
        <f t="shared" si="58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6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6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59">E143/E142</f>
        <v>#DIV/0!</v>
      </c>
      <c r="F144" s="29" t="e">
        <f t="shared" si="59"/>
        <v>#DIV/0!</v>
      </c>
      <c r="G144" s="93" t="e">
        <f t="shared" si="59"/>
        <v>#DIV/0!</v>
      </c>
      <c r="H144" s="93" t="e">
        <f t="shared" si="59"/>
        <v>#DIV/0!</v>
      </c>
      <c r="I144" s="93" t="e">
        <f t="shared" si="59"/>
        <v>#DIV/0!</v>
      </c>
      <c r="J144" s="93" t="e">
        <f t="shared" si="59"/>
        <v>#DIV/0!</v>
      </c>
      <c r="K144" s="93" t="e">
        <f t="shared" si="59"/>
        <v>#DIV/0!</v>
      </c>
      <c r="L144" s="93" t="e">
        <f t="shared" si="59"/>
        <v>#DIV/0!</v>
      </c>
      <c r="M144" s="93" t="e">
        <f t="shared" si="59"/>
        <v>#DIV/0!</v>
      </c>
      <c r="N144" s="93" t="e">
        <f t="shared" si="59"/>
        <v>#DIV/0!</v>
      </c>
      <c r="O144" s="93" t="e">
        <f t="shared" si="59"/>
        <v>#DIV/0!</v>
      </c>
      <c r="P144" s="93" t="e">
        <f t="shared" si="59"/>
        <v>#DIV/0!</v>
      </c>
      <c r="Q144" s="93" t="e">
        <f t="shared" si="59"/>
        <v>#DIV/0!</v>
      </c>
      <c r="R144" s="93" t="e">
        <f t="shared" si="59"/>
        <v>#DIV/0!</v>
      </c>
      <c r="S144" s="93" t="e">
        <f t="shared" si="59"/>
        <v>#DIV/0!</v>
      </c>
      <c r="T144" s="93" t="e">
        <f t="shared" si="59"/>
        <v>#DIV/0!</v>
      </c>
      <c r="U144" s="93" t="e">
        <f t="shared" si="59"/>
        <v>#DIV/0!</v>
      </c>
      <c r="V144" s="93" t="e">
        <f t="shared" si="59"/>
        <v>#DIV/0!</v>
      </c>
      <c r="W144" s="115" t="e">
        <f t="shared" si="59"/>
        <v>#DIV/0!</v>
      </c>
      <c r="X144" s="93" t="e">
        <f t="shared" si="59"/>
        <v>#DIV/0!</v>
      </c>
      <c r="Y144" s="93" t="e">
        <f t="shared" si="59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6"/>
        <v>1.2400267638184448</v>
      </c>
      <c r="E145" s="159">
        <f t="shared" ref="E145" si="60">E143/E139*10</f>
        <v>179.62025316455697</v>
      </c>
      <c r="F145" s="159">
        <f t="shared" ref="F145:G145" si="61">F143/F139*10</f>
        <v>180.92592592592592</v>
      </c>
      <c r="G145" s="159">
        <f t="shared" si="61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2">M143/M139*10</f>
        <v>202.25806451612902</v>
      </c>
      <c r="N145" s="159">
        <f t="shared" si="62"/>
        <v>198</v>
      </c>
      <c r="O145" s="159">
        <f t="shared" si="62"/>
        <v>169.63917525773195</v>
      </c>
      <c r="P145" s="159">
        <f t="shared" si="62"/>
        <v>229.78448275862067</v>
      </c>
      <c r="Q145" s="159">
        <f t="shared" si="62"/>
        <v>231.42857142857142</v>
      </c>
      <c r="R145" s="159">
        <f t="shared" si="62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3">U143/U139*10</f>
        <v>200.95652173913044</v>
      </c>
      <c r="V145" s="159">
        <f t="shared" si="63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4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4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5">L150/L149</f>
        <v>1</v>
      </c>
      <c r="M151" s="29">
        <f t="shared" si="65"/>
        <v>1</v>
      </c>
      <c r="N151" s="29">
        <f t="shared" si="65"/>
        <v>1</v>
      </c>
      <c r="O151" s="29">
        <f t="shared" si="65"/>
        <v>1</v>
      </c>
      <c r="P151" s="29">
        <f t="shared" si="65"/>
        <v>0.8527131782945736</v>
      </c>
      <c r="Q151" s="29"/>
      <c r="R151" s="29">
        <f t="shared" si="65"/>
        <v>1</v>
      </c>
      <c r="S151" s="29">
        <f t="shared" si="65"/>
        <v>0.80555555555555558</v>
      </c>
      <c r="T151" s="29">
        <f t="shared" si="65"/>
        <v>1</v>
      </c>
      <c r="U151" s="29"/>
      <c r="V151" s="29">
        <f t="shared" si="65"/>
        <v>1</v>
      </c>
      <c r="W151" s="117">
        <f t="shared" si="65"/>
        <v>1</v>
      </c>
      <c r="X151" s="29">
        <f t="shared" si="65"/>
        <v>1</v>
      </c>
      <c r="Y151" s="29">
        <f t="shared" si="65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4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4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4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6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4"/>
        <v>1.2547953971398853</v>
      </c>
      <c r="E155" s="55">
        <f>E153/E150*10</f>
        <v>380.4545454545455</v>
      </c>
      <c r="F155" s="55">
        <f t="shared" ref="F155:G155" si="67">F153/F150*10</f>
        <v>484.18604651162786</v>
      </c>
      <c r="G155" s="55">
        <f t="shared" si="67"/>
        <v>278.09965237543457</v>
      </c>
      <c r="H155" s="55"/>
      <c r="I155" s="55">
        <f t="shared" ref="I155:N155" si="68">I153/I150*10</f>
        <v>94.375</v>
      </c>
      <c r="J155" s="55">
        <f t="shared" si="68"/>
        <v>320</v>
      </c>
      <c r="K155" s="55">
        <f t="shared" si="68"/>
        <v>605.29058116232466</v>
      </c>
      <c r="L155" s="55">
        <f>L153/L150*10</f>
        <v>543.936170212766</v>
      </c>
      <c r="M155" s="55">
        <f t="shared" si="68"/>
        <v>264.89361702127661</v>
      </c>
      <c r="N155" s="55">
        <f t="shared" si="68"/>
        <v>95.833333333333343</v>
      </c>
      <c r="O155" s="55">
        <f t="shared" ref="O155:P155" si="69">O153/O150*10</f>
        <v>253</v>
      </c>
      <c r="P155" s="55">
        <f t="shared" si="69"/>
        <v>358</v>
      </c>
      <c r="Q155" s="55"/>
      <c r="R155" s="55">
        <f t="shared" ref="R155:Y155" si="70">R153/R150*10</f>
        <v>133.74647887323943</v>
      </c>
      <c r="S155" s="55">
        <f t="shared" si="70"/>
        <v>445.86206896551721</v>
      </c>
      <c r="T155" s="55">
        <f t="shared" si="70"/>
        <v>719.04761904761904</v>
      </c>
      <c r="U155" s="55"/>
      <c r="V155" s="55">
        <f t="shared" si="70"/>
        <v>186.36363636363637</v>
      </c>
      <c r="W155" s="183">
        <f t="shared" si="70"/>
        <v>455.78947368421052</v>
      </c>
      <c r="X155" s="55">
        <f t="shared" si="70"/>
        <v>160.34482758620692</v>
      </c>
      <c r="Y155" s="55">
        <f t="shared" si="70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1">F149-F150</f>
        <v>0</v>
      </c>
      <c r="G156" s="162">
        <f>G149-G150</f>
        <v>0</v>
      </c>
      <c r="H156" s="162">
        <f>H149-H150</f>
        <v>0</v>
      </c>
      <c r="I156" s="162">
        <f t="shared" si="71"/>
        <v>0</v>
      </c>
      <c r="J156" s="162">
        <f t="shared" si="71"/>
        <v>0</v>
      </c>
      <c r="K156" s="162">
        <f t="shared" si="71"/>
        <v>1.9500000000000028</v>
      </c>
      <c r="L156" s="162">
        <f t="shared" si="71"/>
        <v>0</v>
      </c>
      <c r="M156" s="162">
        <f t="shared" si="71"/>
        <v>0</v>
      </c>
      <c r="N156" s="162">
        <f t="shared" si="71"/>
        <v>0</v>
      </c>
      <c r="O156" s="162">
        <f t="shared" si="71"/>
        <v>0</v>
      </c>
      <c r="P156" s="162">
        <f t="shared" si="71"/>
        <v>19</v>
      </c>
      <c r="Q156" s="162">
        <f t="shared" si="71"/>
        <v>0</v>
      </c>
      <c r="R156" s="162">
        <f t="shared" si="71"/>
        <v>0</v>
      </c>
      <c r="S156" s="162">
        <f t="shared" si="71"/>
        <v>7</v>
      </c>
      <c r="T156" s="162">
        <f t="shared" si="71"/>
        <v>0</v>
      </c>
      <c r="U156" s="162">
        <f t="shared" si="71"/>
        <v>0</v>
      </c>
      <c r="V156" s="162">
        <f t="shared" si="71"/>
        <v>0</v>
      </c>
      <c r="W156" s="184">
        <f t="shared" si="71"/>
        <v>0</v>
      </c>
      <c r="X156" s="162">
        <f t="shared" si="71"/>
        <v>0</v>
      </c>
      <c r="Y156" s="162">
        <f t="shared" si="71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4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4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2">R158/R157*10</f>
        <v>25</v>
      </c>
      <c r="S159" s="55"/>
      <c r="T159" s="55"/>
      <c r="U159" s="55">
        <f t="shared" ref="U159:Y159" si="73">U158/U157*10</f>
        <v>180</v>
      </c>
      <c r="V159" s="55"/>
      <c r="W159" s="183"/>
      <c r="X159" s="55"/>
      <c r="Y159" s="55">
        <f t="shared" si="73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4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5">P168+P171+P188+P174+P177+P183</f>
        <v>1189</v>
      </c>
      <c r="Q164" s="161">
        <f t="shared" si="75"/>
        <v>4479</v>
      </c>
      <c r="R164" s="161">
        <f t="shared" si="75"/>
        <v>525.5</v>
      </c>
      <c r="S164" s="161">
        <f t="shared" si="75"/>
        <v>1005.6</v>
      </c>
      <c r="T164" s="161">
        <f t="shared" si="75"/>
        <v>913</v>
      </c>
      <c r="U164" s="161">
        <f t="shared" si="75"/>
        <v>1353</v>
      </c>
      <c r="V164" s="161">
        <f t="shared" si="75"/>
        <v>522</v>
      </c>
      <c r="W164" s="146">
        <f t="shared" si="75"/>
        <v>1453</v>
      </c>
      <c r="X164" s="161">
        <f t="shared" si="75"/>
        <v>1377</v>
      </c>
      <c r="Y164" s="161">
        <f t="shared" si="75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6">E169+E172+E175+E189+E178+E184</f>
        <v>8117</v>
      </c>
      <c r="F165" s="54">
        <f t="shared" si="76"/>
        <v>526</v>
      </c>
      <c r="G165" s="54">
        <f t="shared" si="76"/>
        <v>1341</v>
      </c>
      <c r="H165" s="54">
        <f t="shared" si="76"/>
        <v>1326</v>
      </c>
      <c r="I165" s="54">
        <f t="shared" si="76"/>
        <v>820.7</v>
      </c>
      <c r="J165" s="54">
        <f>J169+J172+J175+J189+J178+J184</f>
        <v>4881</v>
      </c>
      <c r="K165" s="54">
        <f t="shared" si="76"/>
        <v>671</v>
      </c>
      <c r="L165" s="54">
        <f t="shared" si="76"/>
        <v>1632</v>
      </c>
      <c r="M165" s="54">
        <f t="shared" si="76"/>
        <v>1046</v>
      </c>
      <c r="N165" s="54">
        <f t="shared" si="76"/>
        <v>79</v>
      </c>
      <c r="O165" s="54">
        <f t="shared" si="76"/>
        <v>735</v>
      </c>
      <c r="P165" s="54">
        <f t="shared" si="76"/>
        <v>1697</v>
      </c>
      <c r="Q165" s="54">
        <f t="shared" si="76"/>
        <v>5598</v>
      </c>
      <c r="R165" s="54">
        <f t="shared" si="76"/>
        <v>532.65000000000009</v>
      </c>
      <c r="S165" s="54">
        <f t="shared" si="76"/>
        <v>2262.6999999999998</v>
      </c>
      <c r="T165" s="54">
        <f t="shared" si="76"/>
        <v>813</v>
      </c>
      <c r="U165" s="54">
        <f t="shared" si="76"/>
        <v>2815</v>
      </c>
      <c r="V165" s="54">
        <f t="shared" si="76"/>
        <v>522</v>
      </c>
      <c r="W165" s="185">
        <f t="shared" si="76"/>
        <v>1741</v>
      </c>
      <c r="X165" s="54">
        <f t="shared" si="76"/>
        <v>2605</v>
      </c>
      <c r="Y165" s="54">
        <f t="shared" si="76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7">C166/B166</f>
        <v>1.882771919887686</v>
      </c>
      <c r="E166" s="55">
        <f t="shared" ref="E166:X166" si="78">E165/E164*10</f>
        <v>13.64201680672269</v>
      </c>
      <c r="F166" s="55">
        <f t="shared" si="78"/>
        <v>17.30263157894737</v>
      </c>
      <c r="G166" s="55">
        <f t="shared" si="78"/>
        <v>14.850498338870432</v>
      </c>
      <c r="H166" s="55">
        <f t="shared" si="78"/>
        <v>12.701149425287356</v>
      </c>
      <c r="I166" s="55">
        <f t="shared" si="78"/>
        <v>8.7401490947816836</v>
      </c>
      <c r="J166" s="55">
        <f t="shared" si="78"/>
        <v>8.8279978296256107</v>
      </c>
      <c r="K166" s="55">
        <f t="shared" si="78"/>
        <v>28.675213675213676</v>
      </c>
      <c r="L166" s="55">
        <f t="shared" si="78"/>
        <v>15.319628273725712</v>
      </c>
      <c r="M166" s="55">
        <f t="shared" si="78"/>
        <v>9.7848456501403174</v>
      </c>
      <c r="N166" s="55">
        <f t="shared" si="78"/>
        <v>6.0305343511450378</v>
      </c>
      <c r="O166" s="55">
        <f t="shared" si="78"/>
        <v>11.307692307692307</v>
      </c>
      <c r="P166" s="55">
        <f t="shared" si="78"/>
        <v>14.272497897392766</v>
      </c>
      <c r="Q166" s="55">
        <f t="shared" si="78"/>
        <v>12.498325519089082</v>
      </c>
      <c r="R166" s="55">
        <f t="shared" si="78"/>
        <v>10.136060894386301</v>
      </c>
      <c r="S166" s="55">
        <f t="shared" si="78"/>
        <v>22.500994431185362</v>
      </c>
      <c r="T166" s="55">
        <f t="shared" si="78"/>
        <v>8.904709748083242</v>
      </c>
      <c r="U166" s="55">
        <f t="shared" si="78"/>
        <v>20.805617147080561</v>
      </c>
      <c r="V166" s="55">
        <f t="shared" si="78"/>
        <v>10</v>
      </c>
      <c r="W166" s="183">
        <f t="shared" si="78"/>
        <v>11.982105987611838</v>
      </c>
      <c r="X166" s="55">
        <f t="shared" si="78"/>
        <v>18.917937545388526</v>
      </c>
      <c r="Y166" s="55">
        <f t="shared" ref="Y166" si="79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0">E163-E164</f>
        <v>500</v>
      </c>
      <c r="F167" s="162">
        <f t="shared" si="80"/>
        <v>275</v>
      </c>
      <c r="G167" s="162">
        <f>G163-G164</f>
        <v>259.59999999999991</v>
      </c>
      <c r="H167" s="162">
        <f>H163-H164</f>
        <v>0</v>
      </c>
      <c r="I167" s="162">
        <f t="shared" si="80"/>
        <v>50</v>
      </c>
      <c r="J167" s="162">
        <f t="shared" si="80"/>
        <v>24</v>
      </c>
      <c r="K167" s="162">
        <f t="shared" si="80"/>
        <v>160</v>
      </c>
      <c r="L167" s="162">
        <f t="shared" si="80"/>
        <v>415</v>
      </c>
      <c r="M167" s="162">
        <f t="shared" si="80"/>
        <v>0</v>
      </c>
      <c r="N167" s="162">
        <f t="shared" si="80"/>
        <v>87</v>
      </c>
      <c r="O167" s="162">
        <f t="shared" si="80"/>
        <v>0</v>
      </c>
      <c r="P167" s="162">
        <f t="shared" si="80"/>
        <v>0</v>
      </c>
      <c r="Q167" s="162">
        <f t="shared" si="80"/>
        <v>799</v>
      </c>
      <c r="R167" s="162">
        <f>R163-R164</f>
        <v>0</v>
      </c>
      <c r="S167" s="162">
        <f t="shared" si="80"/>
        <v>0</v>
      </c>
      <c r="T167" s="162">
        <f t="shared" si="80"/>
        <v>261.5</v>
      </c>
      <c r="U167" s="162">
        <f t="shared" si="80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1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1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1"/>
        <v>1.6709098650827199</v>
      </c>
      <c r="E170" s="55">
        <f t="shared" ref="E170:F170" si="82">E169/E168*10</f>
        <v>14.019627887957473</v>
      </c>
      <c r="F170" s="55">
        <f t="shared" si="82"/>
        <v>28</v>
      </c>
      <c r="G170" s="55">
        <f t="shared" ref="G170:J170" si="83">G169/G168*10</f>
        <v>10.25</v>
      </c>
      <c r="H170" s="55">
        <f t="shared" si="83"/>
        <v>10</v>
      </c>
      <c r="I170" s="55">
        <f t="shared" si="83"/>
        <v>6</v>
      </c>
      <c r="J170" s="55">
        <f t="shared" si="83"/>
        <v>8.0018587360594786</v>
      </c>
      <c r="K170" s="55">
        <f t="shared" ref="K170:L170" si="84">K169/K168*10</f>
        <v>18</v>
      </c>
      <c r="L170" s="55">
        <f t="shared" si="84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5">S169/S168*10</f>
        <v>28.571428571428573</v>
      </c>
      <c r="T170" s="55"/>
      <c r="U170" s="55">
        <f t="shared" ref="U170:X170" si="86">U169/U168*10</f>
        <v>14</v>
      </c>
      <c r="V170" s="55">
        <f t="shared" si="86"/>
        <v>10</v>
      </c>
      <c r="W170" s="183">
        <f t="shared" si="86"/>
        <v>13.32155477031802</v>
      </c>
      <c r="X170" s="55">
        <f t="shared" si="86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4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4"/>
        <v>1.2708507654071461</v>
      </c>
      <c r="E173" s="51"/>
      <c r="F173" s="51">
        <f t="shared" ref="F173" si="87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8">J172/J171*10</f>
        <v>7.799009200283086</v>
      </c>
      <c r="K173" s="51">
        <f t="shared" ref="K173:M173" si="89">K172/K171*10</f>
        <v>9.6491228070175445</v>
      </c>
      <c r="L173" s="51"/>
      <c r="M173" s="51">
        <f t="shared" si="89"/>
        <v>9.7848456501403174</v>
      </c>
      <c r="N173" s="51">
        <f t="shared" ref="N173:Q173" si="90">N172/N171*10</f>
        <v>5.9689922480620154</v>
      </c>
      <c r="O173" s="51"/>
      <c r="P173" s="51">
        <f t="shared" si="90"/>
        <v>10</v>
      </c>
      <c r="Q173" s="51">
        <f t="shared" si="90"/>
        <v>1</v>
      </c>
      <c r="R173" s="51">
        <f>R172/R171*10</f>
        <v>6.7</v>
      </c>
      <c r="S173" s="51"/>
      <c r="T173" s="51">
        <f t="shared" ref="T173" si="91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4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4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4"/>
        <v>0.78533138410795078</v>
      </c>
      <c r="E176" s="51"/>
      <c r="F176" s="51">
        <f t="shared" ref="F176:G176" si="92">F175/F174*10</f>
        <v>16</v>
      </c>
      <c r="G176" s="51">
        <f t="shared" si="92"/>
        <v>18</v>
      </c>
      <c r="H176" s="51"/>
      <c r="I176" s="51">
        <f t="shared" ref="I176" si="93">I175/I174*10</f>
        <v>5.34</v>
      </c>
      <c r="J176" s="51"/>
      <c r="K176" s="51"/>
      <c r="L176" s="51"/>
      <c r="M176" s="51"/>
      <c r="N176" s="51">
        <f t="shared" ref="N176" si="94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4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4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4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4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4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4"/>
        <v>2.5854148087373217</v>
      </c>
      <c r="E182" s="55"/>
      <c r="F182" s="55"/>
      <c r="G182" s="55">
        <f t="shared" ref="G182" si="95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6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4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4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4"/>
        <v>1.0602310010585092</v>
      </c>
      <c r="E185" s="55">
        <f t="shared" ref="E185:G185" si="97">E184/E183*10</f>
        <v>20</v>
      </c>
      <c r="F185" s="55"/>
      <c r="G185" s="55">
        <f t="shared" si="97"/>
        <v>13.729372937293729</v>
      </c>
      <c r="H185" s="55"/>
      <c r="I185" s="55">
        <f t="shared" ref="I185:L185" si="98">I184/I183*10</f>
        <v>13.799999999999999</v>
      </c>
      <c r="J185" s="55">
        <f t="shared" si="98"/>
        <v>10.238853503184712</v>
      </c>
      <c r="K185" s="55">
        <f t="shared" si="98"/>
        <v>21.5625</v>
      </c>
      <c r="L185" s="55">
        <f t="shared" si="98"/>
        <v>16.46927374301676</v>
      </c>
      <c r="M185" s="55"/>
      <c r="N185" s="55"/>
      <c r="O185" s="55"/>
      <c r="P185" s="55"/>
      <c r="Q185" s="55"/>
      <c r="R185" s="55">
        <f t="shared" ref="R185" si="99">R184/R183*10</f>
        <v>9.9047619047619051</v>
      </c>
      <c r="S185" s="55"/>
      <c r="T185" s="55">
        <f t="shared" ref="T185:U185" si="100">T184/T183*10</f>
        <v>10</v>
      </c>
      <c r="U185" s="55">
        <f t="shared" si="100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4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1">E189/E188*10</f>
        <v>10.996852046169989</v>
      </c>
      <c r="F190" s="57">
        <f t="shared" si="101"/>
        <v>10</v>
      </c>
      <c r="G190" s="57"/>
      <c r="H190" s="57">
        <f>H189/H188*10</f>
        <v>10.748663101604279</v>
      </c>
      <c r="I190" s="57">
        <f t="shared" ref="I190:J190" si="102">I189/I188*10</f>
        <v>9.8739495798319332</v>
      </c>
      <c r="J190" s="57">
        <f t="shared" si="102"/>
        <v>16</v>
      </c>
      <c r="K190" s="57"/>
      <c r="L190" s="57"/>
      <c r="M190" s="57"/>
      <c r="N190" s="57"/>
      <c r="O190" s="57"/>
      <c r="P190" s="57">
        <f t="shared" ref="P190:X190" si="103">P189/P188*10</f>
        <v>10.952380952380953</v>
      </c>
      <c r="Q190" s="57">
        <f t="shared" si="103"/>
        <v>7.7245745943806892</v>
      </c>
      <c r="R190" s="57">
        <f t="shared" si="103"/>
        <v>10</v>
      </c>
      <c r="S190" s="57">
        <f t="shared" si="103"/>
        <v>5</v>
      </c>
      <c r="T190" s="57">
        <f t="shared" si="103"/>
        <v>10</v>
      </c>
      <c r="U190" s="57"/>
      <c r="V190" s="57"/>
      <c r="W190" s="187">
        <f t="shared" si="103"/>
        <v>7.2585669781931461</v>
      </c>
      <c r="X190" s="57">
        <f t="shared" si="103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4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4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4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4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5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4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4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6">L196</f>
        <v>2.5</v>
      </c>
      <c r="M195" s="57"/>
      <c r="N195" s="57"/>
      <c r="O195" s="57"/>
      <c r="P195" s="57">
        <f t="shared" ref="P195" si="107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4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8">L194/L192*10</f>
        <v>2.5</v>
      </c>
      <c r="M196" s="138"/>
      <c r="N196" s="138"/>
      <c r="O196" s="138"/>
      <c r="P196" s="138">
        <f t="shared" ref="P196" si="109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4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4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4"/>
        <v>1.1732036905939913</v>
      </c>
      <c r="E199" s="137"/>
      <c r="F199" s="137"/>
      <c r="G199" s="138"/>
      <c r="H199" s="138">
        <f t="shared" ref="H199" si="110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1">O198/O197*10</f>
        <v>5.2</v>
      </c>
      <c r="P199" s="138"/>
      <c r="Q199" s="138"/>
      <c r="R199" s="138">
        <f t="shared" ref="R199:T199" si="112">R198/R197*10</f>
        <v>16.700000000000003</v>
      </c>
      <c r="S199" s="138">
        <f t="shared" si="112"/>
        <v>11.210191082802549</v>
      </c>
      <c r="T199" s="138">
        <f t="shared" si="112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3">F200/F203</f>
        <v>0.65834557023984341</v>
      </c>
      <c r="G201" s="92">
        <f t="shared" si="113"/>
        <v>0.99909008189262971</v>
      </c>
      <c r="H201" s="92">
        <f>H200/H203</f>
        <v>0.70823529411764707</v>
      </c>
      <c r="I201" s="92">
        <f t="shared" si="113"/>
        <v>0.92702462177395428</v>
      </c>
      <c r="J201" s="92">
        <f t="shared" si="113"/>
        <v>1.0508474576271187</v>
      </c>
      <c r="K201" s="92">
        <f t="shared" si="113"/>
        <v>0.84554547569202143</v>
      </c>
      <c r="L201" s="92">
        <f t="shared" si="113"/>
        <v>0.85626608592357945</v>
      </c>
      <c r="M201" s="92">
        <f t="shared" si="113"/>
        <v>0.96660030966600308</v>
      </c>
      <c r="N201" s="92">
        <f t="shared" si="113"/>
        <v>0.91745177209510986</v>
      </c>
      <c r="O201" s="92">
        <f t="shared" si="113"/>
        <v>0.625</v>
      </c>
      <c r="P201" s="92">
        <f t="shared" si="113"/>
        <v>0.80107755565007799</v>
      </c>
      <c r="Q201" s="92">
        <f t="shared" si="113"/>
        <v>0.92377622377622381</v>
      </c>
      <c r="R201" s="92">
        <f t="shared" si="113"/>
        <v>1.0005871990604815</v>
      </c>
      <c r="S201" s="92">
        <f t="shared" si="113"/>
        <v>0.92522510766018529</v>
      </c>
      <c r="T201" s="92">
        <f t="shared" si="113"/>
        <v>0.99314565483476136</v>
      </c>
      <c r="U201" s="92">
        <f t="shared" si="113"/>
        <v>0.64378985727300331</v>
      </c>
      <c r="V201" s="92">
        <f t="shared" si="113"/>
        <v>0.92272727272727273</v>
      </c>
      <c r="W201" s="116">
        <f t="shared" si="113"/>
        <v>1.0491803278688525</v>
      </c>
      <c r="X201" s="92">
        <f t="shared" si="113"/>
        <v>0.87740907114910882</v>
      </c>
      <c r="Y201" s="92">
        <f t="shared" si="113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4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4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4"/>
        <v>0.91988652322903197</v>
      </c>
      <c r="E205" s="16">
        <f t="shared" ref="E205:Y205" si="115">E204/E203</f>
        <v>1.020545185980932</v>
      </c>
      <c r="F205" s="16">
        <f t="shared" si="115"/>
        <v>0.48507097405775818</v>
      </c>
      <c r="G205" s="16">
        <f t="shared" si="115"/>
        <v>0.80746132848043672</v>
      </c>
      <c r="H205" s="16">
        <f t="shared" si="115"/>
        <v>0.70823529411764707</v>
      </c>
      <c r="I205" s="16">
        <f t="shared" si="115"/>
        <v>0.92049836843666566</v>
      </c>
      <c r="J205" s="16">
        <f t="shared" si="115"/>
        <v>1</v>
      </c>
      <c r="K205" s="16">
        <f t="shared" si="115"/>
        <v>0.5664107932077227</v>
      </c>
      <c r="L205" s="16">
        <f t="shared" si="115"/>
        <v>0.5311819441694714</v>
      </c>
      <c r="M205" s="16">
        <f t="shared" si="115"/>
        <v>0.93541251935412517</v>
      </c>
      <c r="N205" s="16">
        <f t="shared" si="115"/>
        <v>0.6543292956482728</v>
      </c>
      <c r="O205" s="16">
        <f t="shared" si="115"/>
        <v>0.625</v>
      </c>
      <c r="P205" s="16">
        <f t="shared" si="115"/>
        <v>0.74223734581029355</v>
      </c>
      <c r="Q205" s="16">
        <f t="shared" si="115"/>
        <v>0.50979020979020984</v>
      </c>
      <c r="R205" s="16">
        <f t="shared" si="115"/>
        <v>1.0005871990604815</v>
      </c>
      <c r="S205" s="16">
        <f t="shared" si="115"/>
        <v>0.89129583713950145</v>
      </c>
      <c r="T205" s="16">
        <f t="shared" si="115"/>
        <v>0.86903304773561807</v>
      </c>
      <c r="U205" s="16">
        <f t="shared" si="115"/>
        <v>0.51412086243546917</v>
      </c>
      <c r="V205" s="16">
        <f t="shared" si="115"/>
        <v>0.51863636363636367</v>
      </c>
      <c r="W205" s="114">
        <f t="shared" si="115"/>
        <v>1.0390163934426229</v>
      </c>
      <c r="X205" s="16">
        <f t="shared" si="115"/>
        <v>0.7958266917837995</v>
      </c>
      <c r="Y205" s="16">
        <f t="shared" si="115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4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4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6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6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6"/>
        <v>0.9896596207139442</v>
      </c>
      <c r="E211" s="69">
        <f t="shared" ref="E211:Y211" si="117">E210/E209</f>
        <v>1</v>
      </c>
      <c r="F211" s="69">
        <f t="shared" si="117"/>
        <v>0.95607235142118863</v>
      </c>
      <c r="G211" s="69">
        <f t="shared" si="117"/>
        <v>0.98566473988439307</v>
      </c>
      <c r="H211" s="69">
        <f t="shared" si="117"/>
        <v>0.90769445608155286</v>
      </c>
      <c r="I211" s="69">
        <f t="shared" si="117"/>
        <v>0.91831204026325974</v>
      </c>
      <c r="J211" s="69">
        <f t="shared" si="117"/>
        <v>1</v>
      </c>
      <c r="K211" s="69">
        <f t="shared" si="117"/>
        <v>0.9296547273313972</v>
      </c>
      <c r="L211" s="69">
        <f t="shared" si="117"/>
        <v>0.99889964788732399</v>
      </c>
      <c r="M211" s="69">
        <f t="shared" si="117"/>
        <v>1.0148384353741497</v>
      </c>
      <c r="N211" s="69">
        <f t="shared" si="117"/>
        <v>1</v>
      </c>
      <c r="O211" s="69">
        <f t="shared" si="117"/>
        <v>0.8482384823848238</v>
      </c>
      <c r="P211" s="69">
        <f t="shared" si="117"/>
        <v>0.87502930832356385</v>
      </c>
      <c r="Q211" s="69">
        <f t="shared" si="117"/>
        <v>1</v>
      </c>
      <c r="R211" s="69">
        <f t="shared" si="117"/>
        <v>1</v>
      </c>
      <c r="S211" s="69">
        <f t="shared" si="117"/>
        <v>0.98431251922485385</v>
      </c>
      <c r="T211" s="69">
        <f t="shared" si="117"/>
        <v>1</v>
      </c>
      <c r="U211" s="69">
        <f t="shared" si="117"/>
        <v>1</v>
      </c>
      <c r="V211" s="69">
        <f t="shared" si="117"/>
        <v>1</v>
      </c>
      <c r="W211" s="190">
        <f t="shared" si="117"/>
        <v>1.0001289823294208</v>
      </c>
      <c r="X211" s="69">
        <f t="shared" si="117"/>
        <v>0.94724378371266937</v>
      </c>
      <c r="Y211" s="69">
        <f t="shared" si="117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6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6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6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8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8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8"/>
        <v>1.0955872846876304</v>
      </c>
      <c r="E218" s="26">
        <f>E216*0.45</f>
        <v>1395</v>
      </c>
      <c r="F218" s="26">
        <f t="shared" ref="F218:Y218" si="119">F216*0.45</f>
        <v>1003.5</v>
      </c>
      <c r="G218" s="26">
        <f t="shared" si="119"/>
        <v>5958</v>
      </c>
      <c r="H218" s="26">
        <f t="shared" si="119"/>
        <v>4608.9000000000005</v>
      </c>
      <c r="I218" s="26">
        <f t="shared" si="119"/>
        <v>3887.1</v>
      </c>
      <c r="J218" s="26">
        <f t="shared" si="119"/>
        <v>2754</v>
      </c>
      <c r="K218" s="26">
        <f t="shared" si="119"/>
        <v>3145.05</v>
      </c>
      <c r="L218" s="26">
        <f t="shared" si="119"/>
        <v>3549.6</v>
      </c>
      <c r="M218" s="26">
        <f t="shared" si="119"/>
        <v>1174.05</v>
      </c>
      <c r="N218" s="26">
        <f t="shared" si="119"/>
        <v>1827</v>
      </c>
      <c r="O218" s="26">
        <f t="shared" si="119"/>
        <v>1840.95</v>
      </c>
      <c r="P218" s="26">
        <f t="shared" si="119"/>
        <v>2472.75</v>
      </c>
      <c r="Q218" s="26">
        <f t="shared" si="119"/>
        <v>3091.9500000000003</v>
      </c>
      <c r="R218" s="26">
        <f t="shared" si="119"/>
        <v>1260</v>
      </c>
      <c r="S218" s="26">
        <f t="shared" si="119"/>
        <v>1367.1000000000001</v>
      </c>
      <c r="T218" s="26">
        <f t="shared" si="119"/>
        <v>1440.18</v>
      </c>
      <c r="U218" s="26">
        <f t="shared" si="119"/>
        <v>922.5</v>
      </c>
      <c r="V218" s="26">
        <f t="shared" si="119"/>
        <v>681.30000000000007</v>
      </c>
      <c r="W218" s="94">
        <f t="shared" si="119"/>
        <v>2692.35</v>
      </c>
      <c r="X218" s="26">
        <f t="shared" si="119"/>
        <v>3076.65</v>
      </c>
      <c r="Y218" s="26">
        <f t="shared" si="119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0">F216/F217</f>
        <v>0.75261559230509623</v>
      </c>
      <c r="G219" s="69">
        <f t="shared" si="120"/>
        <v>1.0903401136457218</v>
      </c>
      <c r="H219" s="69">
        <f t="shared" si="120"/>
        <v>0.61918868266731153</v>
      </c>
      <c r="I219" s="69">
        <f t="shared" si="120"/>
        <v>1.3209970943569354</v>
      </c>
      <c r="J219" s="69">
        <f t="shared" si="120"/>
        <v>1.3263979193758126</v>
      </c>
      <c r="K219" s="69">
        <f t="shared" si="120"/>
        <v>1.6178240740740741</v>
      </c>
      <c r="L219" s="69">
        <f t="shared" si="120"/>
        <v>0.99420216788505167</v>
      </c>
      <c r="M219" s="69">
        <f t="shared" si="120"/>
        <v>0.55404544489275853</v>
      </c>
      <c r="N219" s="69">
        <f t="shared" si="120"/>
        <v>1.0642201834862386</v>
      </c>
      <c r="O219" s="69">
        <f t="shared" si="120"/>
        <v>1.3519497686715136</v>
      </c>
      <c r="P219" s="69">
        <f t="shared" si="120"/>
        <v>1.0476644423260248</v>
      </c>
      <c r="Q219" s="69">
        <f t="shared" si="120"/>
        <v>0.81661516520085575</v>
      </c>
      <c r="R219" s="69">
        <f t="shared" si="120"/>
        <v>1.0122921185827911</v>
      </c>
      <c r="S219" s="69">
        <f t="shared" si="120"/>
        <v>0.64734711272107393</v>
      </c>
      <c r="T219" s="69">
        <f t="shared" si="120"/>
        <v>1.0834123222748815</v>
      </c>
      <c r="U219" s="69">
        <f t="shared" si="120"/>
        <v>1.0173697270471465</v>
      </c>
      <c r="V219" s="69">
        <f t="shared" si="120"/>
        <v>1.1949486977111285</v>
      </c>
      <c r="W219" s="190">
        <f t="shared" si="120"/>
        <v>1.0313739010515428</v>
      </c>
      <c r="X219" s="69">
        <f t="shared" si="120"/>
        <v>1.0279657194406857</v>
      </c>
      <c r="Y219" s="69">
        <f t="shared" si="120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8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8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8"/>
        <v>1.1534075877537719</v>
      </c>
      <c r="E222" s="26">
        <f>E220*0.3</f>
        <v>90</v>
      </c>
      <c r="F222" s="26">
        <f t="shared" ref="F222:Y222" si="121">F220*0.3</f>
        <v>2520</v>
      </c>
      <c r="G222" s="26">
        <f t="shared" si="121"/>
        <v>8792.1</v>
      </c>
      <c r="H222" s="26">
        <f t="shared" si="121"/>
        <v>6572.7</v>
      </c>
      <c r="I222" s="26">
        <f t="shared" si="121"/>
        <v>2226.2999999999997</v>
      </c>
      <c r="J222" s="26">
        <f t="shared" si="121"/>
        <v>4323</v>
      </c>
      <c r="K222" s="26">
        <f t="shared" si="121"/>
        <v>1410</v>
      </c>
      <c r="L222" s="26">
        <f t="shared" si="121"/>
        <v>4716.5999999999995</v>
      </c>
      <c r="M222" s="26">
        <f t="shared" si="121"/>
        <v>3780</v>
      </c>
      <c r="N222" s="26">
        <f t="shared" si="121"/>
        <v>4590</v>
      </c>
      <c r="O222" s="26">
        <f t="shared" si="121"/>
        <v>3147</v>
      </c>
      <c r="P222" s="26">
        <f t="shared" si="121"/>
        <v>4306.5</v>
      </c>
      <c r="Q222" s="26">
        <f t="shared" si="121"/>
        <v>1042.2</v>
      </c>
      <c r="R222" s="26">
        <f t="shared" si="121"/>
        <v>2370</v>
      </c>
      <c r="S222" s="26">
        <f t="shared" si="121"/>
        <v>4380</v>
      </c>
      <c r="T222" s="26">
        <f t="shared" si="121"/>
        <v>12924.9</v>
      </c>
      <c r="U222" s="26">
        <f t="shared" si="121"/>
        <v>1350</v>
      </c>
      <c r="V222" s="26">
        <f t="shared" si="121"/>
        <v>300</v>
      </c>
      <c r="W222" s="94">
        <f t="shared" si="121"/>
        <v>2272.7999999999997</v>
      </c>
      <c r="X222" s="26">
        <f t="shared" si="121"/>
        <v>13528.199999999999</v>
      </c>
      <c r="Y222" s="26">
        <f t="shared" si="121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8"/>
        <v>1.1415176607548629</v>
      </c>
      <c r="E223" s="92">
        <f t="shared" ref="E223:Y223" si="122">E220/E221</f>
        <v>0.5</v>
      </c>
      <c r="F223" s="92">
        <f t="shared" si="122"/>
        <v>1.05</v>
      </c>
      <c r="G223" s="92">
        <f t="shared" si="122"/>
        <v>1.1665406201488675</v>
      </c>
      <c r="H223" s="92">
        <f t="shared" si="122"/>
        <v>1.1668619514273542</v>
      </c>
      <c r="I223" s="92">
        <f t="shared" si="122"/>
        <v>0.83419514388489213</v>
      </c>
      <c r="J223" s="92">
        <f t="shared" si="122"/>
        <v>1.1945618834452458</v>
      </c>
      <c r="K223" s="92">
        <f t="shared" si="122"/>
        <v>6.619718309859155</v>
      </c>
      <c r="L223" s="92">
        <f t="shared" si="122"/>
        <v>0.798800934864343</v>
      </c>
      <c r="M223" s="92">
        <f t="shared" si="122"/>
        <v>0.97005158210793752</v>
      </c>
      <c r="N223" s="92">
        <f t="shared" si="122"/>
        <v>1.1666920847948756</v>
      </c>
      <c r="O223" s="92">
        <f t="shared" si="122"/>
        <v>1.4307146753955264</v>
      </c>
      <c r="P223" s="92">
        <f t="shared" si="122"/>
        <v>0.93165887850467288</v>
      </c>
      <c r="Q223" s="92">
        <f t="shared" si="122"/>
        <v>1.3249427917620138</v>
      </c>
      <c r="R223" s="92">
        <f t="shared" si="122"/>
        <v>2.4412855377008653</v>
      </c>
      <c r="S223" s="92">
        <f t="shared" si="122"/>
        <v>1.4391325776244455</v>
      </c>
      <c r="T223" s="92">
        <f t="shared" si="122"/>
        <v>0.81031823653325308</v>
      </c>
      <c r="U223" s="92">
        <f t="shared" si="122"/>
        <v>1.3028372900984366</v>
      </c>
      <c r="V223" s="92">
        <f t="shared" si="122"/>
        <v>1.5772870662460567</v>
      </c>
      <c r="W223" s="116">
        <f t="shared" si="122"/>
        <v>1.024337479718767</v>
      </c>
      <c r="X223" s="92">
        <f t="shared" si="122"/>
        <v>1.0430699481865284</v>
      </c>
      <c r="Y223" s="92">
        <f t="shared" si="122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8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8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8"/>
        <v>67.375902237926979</v>
      </c>
      <c r="E226" s="26"/>
      <c r="F226" s="26">
        <f t="shared" ref="F226:Y226" si="123">F224*0.19</f>
        <v>1425</v>
      </c>
      <c r="G226" s="26">
        <f t="shared" si="123"/>
        <v>7429</v>
      </c>
      <c r="H226" s="26">
        <f t="shared" si="123"/>
        <v>5100.17</v>
      </c>
      <c r="I226" s="26">
        <f t="shared" si="123"/>
        <v>1573.01</v>
      </c>
      <c r="J226" s="26">
        <f t="shared" si="123"/>
        <v>798</v>
      </c>
      <c r="K226" s="26">
        <f t="shared" si="123"/>
        <v>440.8</v>
      </c>
      <c r="L226" s="26">
        <f t="shared" si="123"/>
        <v>5829.2</v>
      </c>
      <c r="M226" s="26">
        <f t="shared" si="123"/>
        <v>2128</v>
      </c>
      <c r="N226" s="26">
        <f t="shared" si="123"/>
        <v>1615</v>
      </c>
      <c r="O226" s="26">
        <f t="shared" si="123"/>
        <v>912</v>
      </c>
      <c r="P226" s="26">
        <f t="shared" si="123"/>
        <v>3361.1</v>
      </c>
      <c r="Q226" s="26">
        <f t="shared" si="123"/>
        <v>534.28</v>
      </c>
      <c r="R226" s="26">
        <f t="shared" si="123"/>
        <v>763.99</v>
      </c>
      <c r="S226" s="26">
        <f t="shared" si="123"/>
        <v>798</v>
      </c>
      <c r="T226" s="26">
        <f t="shared" si="123"/>
        <v>11219.291000000001</v>
      </c>
      <c r="U226" s="26">
        <f t="shared" si="123"/>
        <v>1235</v>
      </c>
      <c r="V226" s="26"/>
      <c r="W226" s="94">
        <f t="shared" si="123"/>
        <v>2161.44</v>
      </c>
      <c r="X226" s="26">
        <f t="shared" si="123"/>
        <v>6413.26</v>
      </c>
      <c r="Y226" s="26">
        <f t="shared" si="123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8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4">I224/I225</f>
        <v>1.2098494812216865</v>
      </c>
      <c r="J227" s="92">
        <f t="shared" ref="J227:P227" si="125">J224/J225</f>
        <v>3.1866464339908953</v>
      </c>
      <c r="K227" s="92">
        <f t="shared" si="125"/>
        <v>0.82532906438989684</v>
      </c>
      <c r="L227" s="92">
        <f t="shared" si="125"/>
        <v>1.2973064400186054</v>
      </c>
      <c r="M227" s="92">
        <f t="shared" si="125"/>
        <v>2.4572180781044319</v>
      </c>
      <c r="N227" s="92">
        <f t="shared" si="125"/>
        <v>1.0185739964050329</v>
      </c>
      <c r="O227" s="92">
        <f t="shared" si="125"/>
        <v>0.51557465091299681</v>
      </c>
      <c r="P227" s="92">
        <f t="shared" si="125"/>
        <v>1.1164405175134111</v>
      </c>
      <c r="Q227" s="92">
        <f t="shared" ref="Q227" si="126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7">U224/U225</f>
        <v>1.8065591995553085</v>
      </c>
      <c r="V227" s="92"/>
      <c r="W227" s="116">
        <f t="shared" si="127"/>
        <v>1.2068746021642267</v>
      </c>
      <c r="X227" s="92">
        <f t="shared" si="127"/>
        <v>1.5225078935498422</v>
      </c>
      <c r="Y227" s="92">
        <f t="shared" si="127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8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8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8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8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8">G231+G229+G226+G222+G218</f>
        <v>22179.1</v>
      </c>
      <c r="H233" s="26">
        <f>H231+H229+H226+H222+H218</f>
        <v>16281.77</v>
      </c>
      <c r="I233" s="26">
        <f t="shared" si="128"/>
        <v>7686.41</v>
      </c>
      <c r="J233" s="26">
        <f t="shared" si="128"/>
        <v>7875</v>
      </c>
      <c r="K233" s="26">
        <f t="shared" si="128"/>
        <v>4995.8500000000004</v>
      </c>
      <c r="L233" s="26">
        <f t="shared" si="128"/>
        <v>14095.4</v>
      </c>
      <c r="M233" s="26">
        <f t="shared" si="128"/>
        <v>7082.05</v>
      </c>
      <c r="N233" s="26">
        <f t="shared" si="128"/>
        <v>8032</v>
      </c>
      <c r="O233" s="26">
        <f>O231+O229+O226+O222+O218</f>
        <v>5899.95</v>
      </c>
      <c r="P233" s="124">
        <f t="shared" si="128"/>
        <v>10224.35</v>
      </c>
      <c r="Q233" s="94">
        <f t="shared" si="128"/>
        <v>4668.43</v>
      </c>
      <c r="R233" s="26">
        <f t="shared" si="128"/>
        <v>4393.99</v>
      </c>
      <c r="S233" s="26">
        <f t="shared" si="128"/>
        <v>6545.1</v>
      </c>
      <c r="T233" s="26">
        <f t="shared" si="128"/>
        <v>25584.370999999999</v>
      </c>
      <c r="U233" s="26">
        <f t="shared" si="128"/>
        <v>3507.5</v>
      </c>
      <c r="V233" s="26">
        <f t="shared" si="128"/>
        <v>981.30000000000007</v>
      </c>
      <c r="W233" s="94">
        <f t="shared" si="128"/>
        <v>7126.59</v>
      </c>
      <c r="X233" s="26">
        <f t="shared" si="128"/>
        <v>23018.11</v>
      </c>
      <c r="Y233" s="26">
        <f t="shared" si="128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8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29">G233/G234*10</f>
        <v>36.490186077886179</v>
      </c>
      <c r="H235" s="51">
        <f>H233/H234*10</f>
        <v>22.661725611368606</v>
      </c>
      <c r="I235" s="51">
        <f t="shared" si="129"/>
        <v>29.542662771927123</v>
      </c>
      <c r="J235" s="51">
        <f t="shared" si="129"/>
        <v>27.875119464797709</v>
      </c>
      <c r="K235" s="51">
        <f t="shared" si="129"/>
        <v>52.527073914414892</v>
      </c>
      <c r="L235" s="51">
        <f t="shared" si="129"/>
        <v>21.555895396849671</v>
      </c>
      <c r="M235" s="51">
        <f>M233/M234*10</f>
        <v>24.552088750216676</v>
      </c>
      <c r="N235" s="51">
        <f t="shared" si="129"/>
        <v>29.195594489476939</v>
      </c>
      <c r="O235" s="51">
        <f>O233/O234*10</f>
        <v>30.418385234068879</v>
      </c>
      <c r="P235" s="51">
        <f t="shared" si="129"/>
        <v>27.029238374705898</v>
      </c>
      <c r="Q235" s="123">
        <f t="shared" si="129"/>
        <v>22.31136493978207</v>
      </c>
      <c r="R235" s="51">
        <f t="shared" si="129"/>
        <v>35.307271996785857</v>
      </c>
      <c r="S235" s="51">
        <f t="shared" si="129"/>
        <v>31.61120502294132</v>
      </c>
      <c r="T235" s="51">
        <f t="shared" si="129"/>
        <v>30.315390904566677</v>
      </c>
      <c r="U235" s="51">
        <f t="shared" si="129"/>
        <v>31.139026988636363</v>
      </c>
      <c r="V235" s="51">
        <f t="shared" si="129"/>
        <v>29.682395644283122</v>
      </c>
      <c r="W235" s="123">
        <f t="shared" si="129"/>
        <v>32.762918352335419</v>
      </c>
      <c r="X235" s="51">
        <f t="shared" si="129"/>
        <v>28.840051119491811</v>
      </c>
      <c r="Y235" s="51">
        <f t="shared" si="129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8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</row>
    <row r="246" spans="1:25" ht="20.25" hidden="1" customHeight="1" x14ac:dyDescent="0.25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2023-04-25T13:17:39Z</cp:lastPrinted>
  <dcterms:created xsi:type="dcterms:W3CDTF">2017-06-08T05:54:08Z</dcterms:created>
  <dcterms:modified xsi:type="dcterms:W3CDTF">2023-04-25T13:20:15Z</dcterms:modified>
</cp:coreProperties>
</file>