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W145" i="1" l="1"/>
  <c r="B105" i="1" l="1"/>
  <c r="B112" i="1"/>
  <c r="B120" i="1"/>
  <c r="B140" i="1"/>
  <c r="B144" i="1"/>
  <c r="B149" i="1"/>
  <c r="B151" i="1" s="1"/>
  <c r="B154" i="1"/>
  <c r="B159" i="1"/>
  <c r="B165" i="1"/>
  <c r="B167" i="1"/>
  <c r="B171" i="1"/>
  <c r="B174" i="1"/>
  <c r="B180" i="1"/>
  <c r="B183" i="1"/>
  <c r="B186" i="1"/>
  <c r="B191" i="1"/>
  <c r="B202" i="1"/>
  <c r="B206" i="1"/>
  <c r="B219" i="1"/>
  <c r="B223" i="1"/>
  <c r="B156" i="1" l="1"/>
  <c r="C149" i="1" l="1"/>
  <c r="F149" i="1"/>
  <c r="G149" i="1"/>
  <c r="H149" i="1"/>
  <c r="I149" i="1"/>
  <c r="J149" i="1"/>
  <c r="K149" i="1"/>
  <c r="K151" i="1" s="1"/>
  <c r="L149" i="1"/>
  <c r="M149" i="1"/>
  <c r="M151" i="1" s="1"/>
  <c r="N149" i="1"/>
  <c r="N151" i="1" s="1"/>
  <c r="O149" i="1"/>
  <c r="P149" i="1"/>
  <c r="Q149" i="1"/>
  <c r="R149" i="1"/>
  <c r="S149" i="1"/>
  <c r="T149" i="1"/>
  <c r="T151" i="1" s="1"/>
  <c r="U149" i="1"/>
  <c r="V149" i="1"/>
  <c r="W149" i="1"/>
  <c r="X149" i="1"/>
  <c r="X151" i="1" s="1"/>
  <c r="Y149" i="1"/>
  <c r="E149" i="1"/>
  <c r="E151" i="1" s="1"/>
  <c r="D163" i="1" l="1"/>
  <c r="F163" i="1"/>
  <c r="G163" i="1"/>
  <c r="G165" i="1" s="1"/>
  <c r="H163" i="1"/>
  <c r="H165" i="1" s="1"/>
  <c r="I163" i="1"/>
  <c r="I165" i="1" s="1"/>
  <c r="J163" i="1"/>
  <c r="K163" i="1"/>
  <c r="L163" i="1"/>
  <c r="M163" i="1"/>
  <c r="M165" i="1" s="1"/>
  <c r="N163" i="1"/>
  <c r="O163" i="1"/>
  <c r="P163" i="1"/>
  <c r="P165" i="1" s="1"/>
  <c r="Q163" i="1"/>
  <c r="Q165" i="1" s="1"/>
  <c r="R163" i="1"/>
  <c r="S163" i="1"/>
  <c r="T163" i="1"/>
  <c r="U163" i="1"/>
  <c r="V163" i="1"/>
  <c r="W163" i="1"/>
  <c r="X163" i="1"/>
  <c r="Y163" i="1"/>
  <c r="Y165" i="1" s="1"/>
  <c r="E163" i="1"/>
  <c r="Y228" i="1" l="1"/>
  <c r="G130" i="1"/>
  <c r="U121" i="1"/>
  <c r="U106" i="1"/>
  <c r="U228" i="1"/>
  <c r="M155" i="1" l="1"/>
  <c r="F174" i="1"/>
  <c r="F167" i="1" l="1"/>
  <c r="F165" i="1"/>
  <c r="X155" i="1"/>
  <c r="F140" i="1"/>
  <c r="G140" i="1"/>
  <c r="H140" i="1"/>
  <c r="J140" i="1"/>
  <c r="K140" i="1"/>
  <c r="L140" i="1"/>
  <c r="M140" i="1"/>
  <c r="N140" i="1"/>
  <c r="O140" i="1"/>
  <c r="R140" i="1"/>
  <c r="T140" i="1"/>
  <c r="U140" i="1"/>
  <c r="X140" i="1"/>
  <c r="E140" i="1"/>
  <c r="X133" i="1" l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Y133" i="1"/>
  <c r="E133" i="1"/>
  <c r="G145" i="1" l="1"/>
  <c r="G121" i="1"/>
  <c r="G106" i="1"/>
  <c r="M145" i="1" l="1"/>
  <c r="L164" i="1"/>
  <c r="L166" i="1"/>
  <c r="N164" i="1"/>
  <c r="N165" i="1" s="1"/>
  <c r="N166" i="1"/>
  <c r="Q164" i="1"/>
  <c r="Q167" i="1" s="1"/>
  <c r="R164" i="1"/>
  <c r="R165" i="1" s="1"/>
  <c r="S164" i="1"/>
  <c r="S165" i="1" s="1"/>
  <c r="T164" i="1"/>
  <c r="T165" i="1" s="1"/>
  <c r="R166" i="1"/>
  <c r="S166" i="1"/>
  <c r="T166" i="1"/>
  <c r="Q191" i="1"/>
  <c r="Q174" i="1"/>
  <c r="W200" i="1"/>
  <c r="U145" i="1"/>
  <c r="L167" i="1" l="1"/>
  <c r="L165" i="1"/>
  <c r="R167" i="1"/>
  <c r="S167" i="1"/>
  <c r="N167" i="1"/>
  <c r="T167" i="1"/>
  <c r="S200" i="1" l="1"/>
  <c r="O145" i="1" l="1"/>
  <c r="R200" i="1"/>
  <c r="R145" i="1"/>
  <c r="N145" i="1" l="1"/>
  <c r="X130" i="1" l="1"/>
  <c r="E130" i="1" l="1"/>
  <c r="H200" i="1" l="1"/>
  <c r="H145" i="1"/>
  <c r="X228" i="1" l="1"/>
  <c r="S171" i="1" l="1"/>
  <c r="C119" i="1"/>
  <c r="T103" i="1"/>
  <c r="J159" i="1" l="1"/>
  <c r="V206" i="1"/>
  <c r="G228" i="1" l="1"/>
  <c r="X174" i="1" l="1"/>
  <c r="X145" i="1"/>
  <c r="L206" i="1" l="1"/>
  <c r="L171" i="1" l="1"/>
  <c r="R206" i="1"/>
  <c r="R171" i="1"/>
  <c r="U206" i="1" l="1"/>
  <c r="I206" i="1" l="1"/>
  <c r="X206" i="1" l="1"/>
  <c r="P201" i="1"/>
  <c r="M206" i="1"/>
  <c r="T206" i="1"/>
  <c r="N206" i="1"/>
  <c r="F145" i="1"/>
  <c r="N174" i="1" l="1"/>
  <c r="O206" i="1"/>
  <c r="X191" i="1" l="1"/>
  <c r="C102" i="1" l="1"/>
  <c r="C111" i="1"/>
  <c r="C126" i="1" s="1"/>
  <c r="J126" i="1"/>
  <c r="I126" i="1"/>
  <c r="H126" i="1"/>
  <c r="G126" i="1"/>
  <c r="F126" i="1"/>
  <c r="E126" i="1"/>
  <c r="P171" i="1" l="1"/>
  <c r="E206" i="1" l="1"/>
  <c r="F206" i="1" l="1"/>
  <c r="Q206" i="1" l="1"/>
  <c r="G206" i="1"/>
  <c r="T174" i="1" l="1"/>
  <c r="W171" i="1" l="1"/>
  <c r="Q128" i="1"/>
  <c r="Y171" i="1"/>
  <c r="Y159" i="1"/>
  <c r="L145" i="1" l="1"/>
  <c r="L128" i="1"/>
  <c r="L129" i="1"/>
  <c r="P206" i="1" l="1"/>
  <c r="W206" i="1"/>
  <c r="Y206" i="1"/>
  <c r="H206" i="1"/>
  <c r="J206" i="1"/>
  <c r="O228" i="1"/>
  <c r="X159" i="1" l="1"/>
  <c r="J171" i="1"/>
  <c r="Q103" i="1" l="1"/>
  <c r="Q105" i="1" s="1"/>
  <c r="Q104" i="1" l="1"/>
  <c r="G171" i="1"/>
  <c r="N155" i="1" l="1"/>
  <c r="X171" i="1"/>
  <c r="D204" i="1" l="1"/>
  <c r="E104" i="1" l="1"/>
  <c r="F103" i="1"/>
  <c r="F104" i="1" s="1"/>
  <c r="H171" i="1" l="1"/>
  <c r="H174" i="1"/>
  <c r="J174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M174" i="1" l="1"/>
  <c r="M129" i="1"/>
  <c r="O129" i="1"/>
  <c r="K228" i="1"/>
  <c r="K174" i="1"/>
  <c r="P129" i="1"/>
  <c r="Q129" i="1"/>
  <c r="R128" i="1" l="1"/>
  <c r="R129" i="1"/>
  <c r="R126" i="1"/>
  <c r="G159" i="1"/>
  <c r="K129" i="1"/>
  <c r="P126" i="1"/>
  <c r="C143" i="1" l="1"/>
  <c r="D143" i="1" s="1"/>
  <c r="F129" i="1"/>
  <c r="S129" i="1" l="1"/>
  <c r="T129" i="1"/>
  <c r="I128" i="1" l="1"/>
  <c r="W128" i="1" l="1"/>
  <c r="W129" i="1"/>
  <c r="X127" i="1" l="1"/>
  <c r="C133" i="1" l="1"/>
  <c r="D133" i="1" s="1"/>
  <c r="F202" i="1" l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E202" i="1"/>
  <c r="U129" i="1" l="1"/>
  <c r="T128" i="1" l="1"/>
  <c r="J129" i="1"/>
  <c r="J127" i="1"/>
  <c r="H128" i="1" l="1"/>
  <c r="C157" i="1" l="1"/>
  <c r="C135" i="1"/>
  <c r="D135" i="1" s="1"/>
  <c r="C136" i="1"/>
  <c r="C137" i="1"/>
  <c r="D137" i="1" s="1"/>
  <c r="C139" i="1"/>
  <c r="C140" i="1" s="1"/>
  <c r="C142" i="1"/>
  <c r="D142" i="1" s="1"/>
  <c r="D146" i="1"/>
  <c r="C147" i="1"/>
  <c r="C148" i="1"/>
  <c r="C150" i="1"/>
  <c r="C152" i="1"/>
  <c r="D152" i="1" s="1"/>
  <c r="C153" i="1"/>
  <c r="C134" i="1"/>
  <c r="D134" i="1" s="1"/>
  <c r="D150" i="1" l="1"/>
  <c r="C151" i="1"/>
  <c r="D136" i="1"/>
  <c r="D140" i="1"/>
  <c r="D157" i="1"/>
  <c r="C145" i="1"/>
  <c r="D145" i="1" s="1"/>
  <c r="D139" i="1"/>
  <c r="D153" i="1"/>
  <c r="C155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1" i="1"/>
  <c r="C162" i="1"/>
  <c r="C169" i="1"/>
  <c r="D169" i="1" s="1"/>
  <c r="C170" i="1"/>
  <c r="D170" i="1" s="1"/>
  <c r="C172" i="1"/>
  <c r="C173" i="1"/>
  <c r="D173" i="1" s="1"/>
  <c r="C175" i="1"/>
  <c r="D175" i="1" s="1"/>
  <c r="C176" i="1"/>
  <c r="D176" i="1" s="1"/>
  <c r="C178" i="1"/>
  <c r="D178" i="1" s="1"/>
  <c r="C179" i="1"/>
  <c r="D179" i="1" s="1"/>
  <c r="C181" i="1"/>
  <c r="D181" i="1" s="1"/>
  <c r="C182" i="1"/>
  <c r="D182" i="1" s="1"/>
  <c r="C184" i="1"/>
  <c r="D184" i="1" s="1"/>
  <c r="C185" i="1"/>
  <c r="D185" i="1" s="1"/>
  <c r="C187" i="1"/>
  <c r="C188" i="1"/>
  <c r="D188" i="1" s="1"/>
  <c r="C189" i="1"/>
  <c r="D189" i="1" s="1"/>
  <c r="C190" i="1"/>
  <c r="D190" i="1" s="1"/>
  <c r="C192" i="1"/>
  <c r="D192" i="1" s="1"/>
  <c r="C193" i="1"/>
  <c r="D193" i="1" s="1"/>
  <c r="O126" i="1"/>
  <c r="V129" i="1"/>
  <c r="V126" i="1"/>
  <c r="D158" i="1" l="1"/>
  <c r="C159" i="1"/>
  <c r="D172" i="1"/>
  <c r="C174" i="1"/>
  <c r="C171" i="1"/>
  <c r="D171" i="1" s="1"/>
  <c r="H129" i="1"/>
  <c r="L127" i="1" l="1"/>
  <c r="L126" i="1"/>
  <c r="X129" i="1" l="1"/>
  <c r="C115" i="1"/>
  <c r="D115" i="1" s="1"/>
  <c r="H127" i="1" l="1"/>
  <c r="U126" i="1" l="1"/>
  <c r="U127" i="1"/>
  <c r="I127" i="1"/>
  <c r="T126" i="1"/>
  <c r="G129" i="1" l="1"/>
  <c r="P228" i="1" l="1"/>
  <c r="M127" i="1" l="1"/>
  <c r="M126" i="1"/>
  <c r="S228" i="1" l="1"/>
  <c r="E127" i="1" l="1"/>
  <c r="X126" i="1" l="1"/>
  <c r="J228" i="1" l="1"/>
  <c r="C222" i="1" l="1"/>
  <c r="O197" i="1" l="1"/>
  <c r="C225" i="1" l="1"/>
  <c r="D225" i="1" s="1"/>
  <c r="E224" i="1" l="1"/>
  <c r="Y196" i="1" l="1"/>
  <c r="T196" i="1"/>
  <c r="P196" i="1"/>
  <c r="G197" i="1"/>
  <c r="G196" i="1"/>
  <c r="M196" i="1"/>
  <c r="Y197" i="1" l="1"/>
  <c r="P197" i="1"/>
  <c r="M197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D102" i="1"/>
  <c r="C106" i="1"/>
  <c r="D106" i="1" s="1"/>
  <c r="C107" i="1"/>
  <c r="D107" i="1" s="1"/>
  <c r="C108" i="1"/>
  <c r="D108" i="1" s="1"/>
  <c r="C109" i="1"/>
  <c r="C110" i="1"/>
  <c r="D110" i="1" s="1"/>
  <c r="D111" i="1"/>
  <c r="C113" i="1"/>
  <c r="D113" i="1" s="1"/>
  <c r="C114" i="1"/>
  <c r="D114" i="1" s="1"/>
  <c r="C116" i="1"/>
  <c r="C117" i="1"/>
  <c r="C118" i="1"/>
  <c r="D118" i="1" s="1"/>
  <c r="D119" i="1"/>
  <c r="C121" i="1"/>
  <c r="D121" i="1" s="1"/>
  <c r="C122" i="1"/>
  <c r="D122" i="1" s="1"/>
  <c r="C123" i="1"/>
  <c r="C124" i="1"/>
  <c r="C125" i="1"/>
  <c r="C194" i="1"/>
  <c r="D194" i="1" s="1"/>
  <c r="C195" i="1"/>
  <c r="D195" i="1" s="1"/>
  <c r="C79" i="1"/>
  <c r="C130" i="1" l="1"/>
  <c r="C129" i="1"/>
  <c r="D129" i="1" s="1"/>
  <c r="D123" i="1"/>
  <c r="D117" i="1"/>
  <c r="D125" i="1"/>
  <c r="C127" i="1"/>
  <c r="D127" i="1" s="1"/>
  <c r="C128" i="1"/>
  <c r="D128" i="1" s="1"/>
  <c r="C131" i="1"/>
  <c r="D131" i="1" s="1"/>
  <c r="C197" i="1"/>
  <c r="D197" i="1" s="1"/>
  <c r="E62" i="1"/>
  <c r="D126" i="1" l="1"/>
  <c r="V224" i="1"/>
  <c r="O220" i="1" l="1"/>
  <c r="U224" i="1"/>
  <c r="U220" i="1"/>
  <c r="L224" i="1" l="1"/>
  <c r="L220" i="1"/>
  <c r="J224" i="1" l="1"/>
  <c r="P220" i="1" l="1"/>
  <c r="N220" i="1"/>
  <c r="V220" i="1"/>
  <c r="V59" i="1"/>
  <c r="F220" i="1" l="1"/>
  <c r="M220" i="1" l="1"/>
  <c r="R220" i="1" l="1"/>
  <c r="K220" i="1"/>
  <c r="E44" i="1" l="1"/>
  <c r="C41" i="1"/>
  <c r="Q220" i="1" l="1"/>
  <c r="E220" i="1"/>
  <c r="O224" i="1" l="1"/>
  <c r="S220" i="1" l="1"/>
  <c r="N224" i="1"/>
  <c r="H224" i="1" l="1"/>
  <c r="H220" i="1"/>
  <c r="J220" i="1" l="1"/>
  <c r="I224" i="1" l="1"/>
  <c r="T220" i="1" l="1"/>
  <c r="W224" i="1"/>
  <c r="W220" i="1"/>
  <c r="P224" i="1" l="1"/>
  <c r="R224" i="1"/>
  <c r="V55" i="1"/>
  <c r="S224" i="1" l="1"/>
  <c r="Q224" i="1"/>
  <c r="K224" i="1" l="1"/>
  <c r="I220" i="1" l="1"/>
  <c r="X220" i="1"/>
  <c r="X224" i="1"/>
  <c r="F224" i="1"/>
  <c r="G224" i="1"/>
  <c r="M224" i="1"/>
  <c r="T224" i="1"/>
  <c r="Y224" i="1"/>
  <c r="U59" i="1" l="1"/>
  <c r="S62" i="1" l="1"/>
  <c r="L62" i="1"/>
  <c r="L58" i="1" l="1"/>
  <c r="E63" i="1" l="1"/>
  <c r="N59" i="1"/>
  <c r="C211" i="1" l="1"/>
  <c r="D211" i="1" s="1"/>
  <c r="F59" i="1" l="1"/>
  <c r="Y219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J165" i="1" l="1"/>
  <c r="N112" i="1" l="1"/>
  <c r="W105" i="1" l="1"/>
  <c r="V138" i="1" l="1"/>
  <c r="T138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H131" i="1" l="1"/>
  <c r="H105" i="1"/>
  <c r="H138" i="1" l="1"/>
  <c r="O103" i="1" l="1"/>
  <c r="V103" i="1" l="1"/>
  <c r="M103" i="1" l="1"/>
  <c r="M104" i="1" l="1"/>
  <c r="M112" i="1"/>
  <c r="H164" i="1" l="1"/>
  <c r="H168" i="1" s="1"/>
  <c r="E105" i="1" l="1"/>
  <c r="E156" i="1"/>
  <c r="W138" i="1"/>
  <c r="E168" i="1" l="1"/>
  <c r="Y164" i="1" l="1"/>
  <c r="Y168" i="1" s="1"/>
  <c r="Y166" i="1"/>
  <c r="Y167" i="1" l="1"/>
  <c r="L168" i="1" l="1"/>
  <c r="G164" i="1"/>
  <c r="G168" i="1" l="1"/>
  <c r="I164" i="1"/>
  <c r="I168" i="1" s="1"/>
  <c r="J168" i="1"/>
  <c r="K164" i="1"/>
  <c r="K165" i="1" s="1"/>
  <c r="M164" i="1"/>
  <c r="M168" i="1" s="1"/>
  <c r="N168" i="1"/>
  <c r="O168" i="1"/>
  <c r="K168" i="1" l="1"/>
  <c r="F168" i="1"/>
  <c r="X164" i="1"/>
  <c r="X168" i="1" l="1"/>
  <c r="X165" i="1"/>
  <c r="Q168" i="1"/>
  <c r="R105" i="1"/>
  <c r="M105" i="1"/>
  <c r="I166" i="1"/>
  <c r="K166" i="1"/>
  <c r="M166" i="1"/>
  <c r="W166" i="1"/>
  <c r="X166" i="1"/>
  <c r="R168" i="1"/>
  <c r="S168" i="1"/>
  <c r="U168" i="1"/>
  <c r="V168" i="1"/>
  <c r="W164" i="1"/>
  <c r="G166" i="1"/>
  <c r="W168" i="1" l="1"/>
  <c r="W165" i="1"/>
  <c r="C166" i="1"/>
  <c r="T168" i="1"/>
  <c r="C164" i="1"/>
  <c r="P168" i="1"/>
  <c r="D164" i="1" l="1"/>
  <c r="C165" i="1"/>
  <c r="D165" i="1" s="1"/>
  <c r="C168" i="1"/>
  <c r="D168" i="1" s="1"/>
  <c r="D166" i="1"/>
  <c r="C167" i="1"/>
  <c r="D167" i="1" s="1"/>
  <c r="T131" i="1"/>
  <c r="M131" i="1" l="1"/>
  <c r="G131" i="1"/>
  <c r="S131" i="1" l="1"/>
  <c r="X131" i="1"/>
  <c r="X103" i="1" l="1"/>
  <c r="X105" i="1" s="1"/>
  <c r="Y105" i="1"/>
  <c r="F227" i="1" l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W227" i="1"/>
  <c r="X227" i="1"/>
  <c r="Y227" i="1"/>
  <c r="X104" i="1" l="1"/>
  <c r="M167" i="1" l="1"/>
  <c r="I167" i="1"/>
  <c r="H167" i="1"/>
  <c r="J167" i="1"/>
  <c r="P167" i="1"/>
  <c r="X167" i="1"/>
  <c r="W167" i="1"/>
  <c r="K167" i="1"/>
  <c r="G167" i="1"/>
  <c r="T105" i="1" l="1"/>
  <c r="C208" i="1" l="1"/>
  <c r="D208" i="1" s="1"/>
  <c r="C207" i="1"/>
  <c r="D207" i="1" s="1"/>
  <c r="G103" i="1" l="1"/>
  <c r="I103" i="1"/>
  <c r="I105" i="1" s="1"/>
  <c r="J103" i="1"/>
  <c r="N103" i="1"/>
  <c r="P103" i="1"/>
  <c r="R104" i="1"/>
  <c r="S103" i="1"/>
  <c r="T104" i="1"/>
  <c r="U103" i="1"/>
  <c r="Y104" i="1"/>
  <c r="C103" i="1" l="1"/>
  <c r="C104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C177" i="1"/>
  <c r="D177" i="1" s="1"/>
  <c r="D103" i="1" l="1"/>
  <c r="C105" i="1"/>
  <c r="D105" i="1" s="1"/>
  <c r="C199" i="1" l="1"/>
  <c r="C198" i="1"/>
  <c r="C200" i="1" l="1"/>
  <c r="C180" i="1" l="1"/>
  <c r="C191" i="1" l="1"/>
  <c r="D191" i="1" s="1"/>
  <c r="E145" i="1" l="1"/>
  <c r="F138" i="1" l="1"/>
  <c r="G138" i="1"/>
  <c r="I138" i="1"/>
  <c r="J138" i="1"/>
  <c r="L138" i="1"/>
  <c r="M138" i="1"/>
  <c r="N138" i="1"/>
  <c r="P138" i="1"/>
  <c r="R138" i="1"/>
  <c r="S138" i="1"/>
  <c r="U138" i="1"/>
  <c r="X138" i="1"/>
  <c r="Y138" i="1"/>
  <c r="G156" i="1"/>
  <c r="H156" i="1"/>
  <c r="M156" i="1"/>
  <c r="Q156" i="1"/>
  <c r="R156" i="1"/>
  <c r="U156" i="1"/>
  <c r="D149" i="1" l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C204" i="1"/>
  <c r="C141" i="1" l="1"/>
  <c r="D141" i="1" s="1"/>
  <c r="C156" i="1"/>
  <c r="D156" i="1" s="1"/>
  <c r="K155" i="1"/>
  <c r="P230" i="1" l="1"/>
  <c r="D155" i="1" l="1"/>
  <c r="C213" i="1" l="1"/>
  <c r="D213" i="1" s="1"/>
  <c r="F223" i="1" l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E223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E219" i="1"/>
  <c r="L234" i="1" l="1"/>
  <c r="L236" i="1" s="1"/>
  <c r="E234" i="1"/>
  <c r="E236" i="1" s="1"/>
  <c r="X234" i="1"/>
  <c r="X236" i="1" s="1"/>
  <c r="H234" i="1"/>
  <c r="H236" i="1" s="1"/>
  <c r="O234" i="1"/>
  <c r="O236" i="1" s="1"/>
  <c r="F234" i="1"/>
  <c r="F236" i="1" s="1"/>
  <c r="B230" i="1"/>
  <c r="I228" i="1" l="1"/>
  <c r="C264" i="1" l="1"/>
  <c r="C258" i="1"/>
  <c r="C256" i="1"/>
  <c r="C254" i="1"/>
  <c r="C253" i="1"/>
  <c r="C252" i="1"/>
  <c r="C251" i="1"/>
  <c r="C250" i="1"/>
  <c r="C242" i="1"/>
  <c r="C241" i="1"/>
  <c r="C240" i="1"/>
  <c r="C239" i="1"/>
  <c r="C238" i="1"/>
  <c r="C235" i="1"/>
  <c r="Y234" i="1"/>
  <c r="Y236" i="1" s="1"/>
  <c r="W234" i="1"/>
  <c r="W236" i="1" s="1"/>
  <c r="V234" i="1"/>
  <c r="V236" i="1" s="1"/>
  <c r="U234" i="1"/>
  <c r="U236" i="1" s="1"/>
  <c r="T234" i="1"/>
  <c r="T236" i="1" s="1"/>
  <c r="S234" i="1"/>
  <c r="S236" i="1" s="1"/>
  <c r="R234" i="1"/>
  <c r="R236" i="1" s="1"/>
  <c r="Q234" i="1"/>
  <c r="Q236" i="1" s="1"/>
  <c r="P234" i="1"/>
  <c r="P236" i="1" s="1"/>
  <c r="N234" i="1"/>
  <c r="N236" i="1" s="1"/>
  <c r="M234" i="1"/>
  <c r="M236" i="1" s="1"/>
  <c r="K234" i="1"/>
  <c r="K236" i="1" s="1"/>
  <c r="J234" i="1"/>
  <c r="J236" i="1" s="1"/>
  <c r="I234" i="1"/>
  <c r="I236" i="1" s="1"/>
  <c r="G234" i="1"/>
  <c r="G236" i="1" s="1"/>
  <c r="C233" i="1"/>
  <c r="B232" i="1"/>
  <c r="C231" i="1"/>
  <c r="C232" i="1" s="1"/>
  <c r="C229" i="1"/>
  <c r="C230" i="1" s="1"/>
  <c r="H228" i="1"/>
  <c r="C226" i="1"/>
  <c r="D226" i="1" s="1"/>
  <c r="C227" i="1"/>
  <c r="D227" i="1" s="1"/>
  <c r="D222" i="1"/>
  <c r="C221" i="1"/>
  <c r="D221" i="1" s="1"/>
  <c r="Y220" i="1"/>
  <c r="G220" i="1"/>
  <c r="C218" i="1"/>
  <c r="D218" i="1" s="1"/>
  <c r="C217" i="1"/>
  <c r="C214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C210" i="1"/>
  <c r="D210" i="1" s="1"/>
  <c r="C209" i="1"/>
  <c r="D209" i="1" s="1"/>
  <c r="S206" i="1"/>
  <c r="K206" i="1"/>
  <c r="C205" i="1"/>
  <c r="D205" i="1" s="1"/>
  <c r="C203" i="1"/>
  <c r="D203" i="1" s="1"/>
  <c r="C201" i="1"/>
  <c r="D201" i="1" s="1"/>
  <c r="C186" i="1"/>
  <c r="D186" i="1" s="1"/>
  <c r="C183" i="1"/>
  <c r="D180" i="1"/>
  <c r="I174" i="1"/>
  <c r="D174" i="1" s="1"/>
  <c r="D159" i="1"/>
  <c r="Y154" i="1"/>
  <c r="W154" i="1"/>
  <c r="U154" i="1"/>
  <c r="T154" i="1"/>
  <c r="S154" i="1"/>
  <c r="R154" i="1"/>
  <c r="O154" i="1"/>
  <c r="M154" i="1"/>
  <c r="C154" i="1" s="1"/>
  <c r="D151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E112" i="1"/>
  <c r="C112" i="1" s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83" i="1" l="1"/>
  <c r="D144" i="1"/>
  <c r="D120" i="1"/>
  <c r="D112" i="1"/>
  <c r="D154" i="1"/>
  <c r="C202" i="1"/>
  <c r="D202" i="1" s="1"/>
  <c r="C228" i="1"/>
  <c r="D228" i="1" s="1"/>
  <c r="C219" i="1"/>
  <c r="D219" i="1" s="1"/>
  <c r="D217" i="1"/>
  <c r="C224" i="1"/>
  <c r="D224" i="1" s="1"/>
  <c r="C220" i="1"/>
  <c r="D220" i="1" s="1"/>
  <c r="D58" i="1"/>
  <c r="C59" i="1"/>
  <c r="D59" i="1" s="1"/>
  <c r="D54" i="1"/>
  <c r="C26" i="1"/>
  <c r="D26" i="1" s="1"/>
  <c r="C22" i="1"/>
  <c r="D22" i="1" s="1"/>
  <c r="C206" i="1"/>
  <c r="D206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1" i="1"/>
  <c r="C39" i="1"/>
  <c r="D39" i="1" s="1"/>
  <c r="D229" i="1"/>
  <c r="D232" i="1"/>
  <c r="C55" i="1"/>
  <c r="D55" i="1" s="1"/>
  <c r="C223" i="1"/>
  <c r="D223" i="1" s="1"/>
  <c r="C212" i="1"/>
  <c r="D212" i="1" s="1"/>
  <c r="C234" i="1" l="1"/>
  <c r="C236" i="1" s="1"/>
  <c r="D236" i="1" l="1"/>
  <c r="D234" i="1"/>
  <c r="C196" i="1" l="1"/>
  <c r="D196" i="1" s="1"/>
</calcChain>
</file>

<file path=xl/sharedStrings.xml><?xml version="1.0" encoding="utf-8"?>
<sst xmlns="http://schemas.openxmlformats.org/spreadsheetml/2006/main" count="277" uniqueCount="219">
  <si>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</si>
  <si>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</si>
  <si>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</si>
  <si>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</si>
  <si>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</si>
  <si>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</si>
  <si>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</si>
  <si>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</si>
  <si>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</si>
  <si>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</si>
  <si>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</si>
  <si>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</si>
  <si>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</si>
  <si>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</si>
  <si>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</si>
  <si>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</si>
  <si>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</si>
  <si>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</si>
  <si>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</si>
  <si>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</si>
  <si>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</si>
  <si>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</si>
  <si>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</si>
  <si>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</si>
  <si>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</si>
  <si>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</si>
  <si>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</si>
  <si>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</si>
  <si>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</si>
  <si>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</si>
  <si>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</si>
  <si>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</si>
  <si>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</si>
  <si>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</si>
  <si>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</si>
  <si>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</si>
  <si>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</si>
  <si>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</si>
  <si>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</si>
  <si>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</si>
  <si>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</si>
  <si>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</si>
  <si>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</si>
  <si>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</si>
  <si>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</si>
  <si>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</si>
  <si>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</si>
  <si>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</si>
  <si>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</si>
  <si>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</si>
  <si>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</si>
  <si>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</si>
  <si>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</si>
  <si>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</si>
  <si>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</si>
  <si>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</si>
  <si>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</si>
  <si>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</si>
  <si>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</si>
  <si>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</si>
  <si>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</si>
  <si>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</si>
  <si>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</si>
  <si>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</si>
  <si>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</si>
  <si>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</si>
  <si>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</si>
  <si>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</si>
  <si>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</si>
  <si>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</si>
  <si>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</si>
  <si>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</si>
  <si>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</si>
  <si>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</si>
  <si>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</si>
  <si>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</si>
  <si>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</si>
  <si>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</si>
  <si>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</si>
  <si>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</si>
  <si>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</si>
  <si>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</si>
  <si>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</si>
  <si>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</si>
  <si>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</si>
  <si>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</si>
  <si>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</si>
  <si>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</si>
  <si>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</si>
  <si>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</si>
  <si>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</si>
  <si>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</si>
  <si>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</si>
  <si>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</si>
  <si>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</si>
  <si>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</si>
  <si>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</si>
  <si>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</si>
  <si>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</si>
  <si>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</si>
  <si>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</si>
  <si>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</si>
  <si>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</si>
  <si>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</si>
  <si>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</si>
  <si>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</si>
  <si>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</si>
  <si>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</si>
  <si>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</si>
  <si>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</si>
  <si>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</si>
  <si>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</si>
  <si>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</si>
  <si>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</si>
  <si>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</si>
  <si>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</si>
  <si>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</si>
  <si>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</si>
  <si>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</si>
  <si>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</si>
  <si>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</si>
  <si>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</si>
  <si>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</si>
  <si>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</si>
  <si>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</si>
  <si>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</si>
  <si>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</si>
  <si>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</si>
  <si>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</si>
  <si>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</si>
  <si>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</si>
  <si>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</si>
  <si>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</si>
  <si>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</si>
  <si>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</si>
  <si>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</si>
  <si>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</si>
  <si>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</si>
  <si>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</si>
  <si>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</si>
  <si>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</si>
  <si>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</si>
  <si>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</si>
  <si>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</si>
  <si>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</si>
  <si>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</si>
  <si>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</si>
  <si>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</si>
  <si>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</si>
  <si>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</si>
  <si>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</si>
  <si>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</si>
  <si>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</si>
  <si>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</si>
  <si>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</si>
  <si>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</si>
  <si>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</si>
  <si>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</si>
  <si>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</si>
  <si>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</si>
  <si>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</si>
  <si>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</si>
  <si>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</si>
  <si>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</si>
  <si>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</si>
  <si>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</si>
  <si>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</si>
  <si>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</si>
  <si>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</si>
  <si>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</si>
  <si>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</si>
  <si>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</si>
  <si>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</si>
  <si>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</si>
  <si>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</si>
  <si>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</si>
  <si>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</si>
  <si>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</si>
  <si>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</si>
  <si>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</si>
  <si>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</si>
  <si>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</si>
  <si>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</si>
  <si>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</si>
  <si>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</si>
  <si>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</si>
  <si>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</si>
  <si>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</si>
  <si>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</si>
  <si>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</si>
  <si>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</si>
  <si>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</si>
  <si>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</si>
  <si>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</si>
  <si>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</si>
  <si>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</si>
  <si>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</si>
  <si>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</si>
  <si>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</si>
  <si>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</si>
  <si>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</si>
  <si>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</si>
  <si>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</si>
  <si>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</si>
  <si>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Погибло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</si>
  <si>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</si>
  <si>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</si>
  <si>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</si>
  <si>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</si>
  <si>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</si>
  <si>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</si>
  <si>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</si>
  <si>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</si>
  <si>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</si>
  <si>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Убрано технических культур, га</t>
  </si>
  <si>
    <t>Валовой сбор технических культур, тонн</t>
  </si>
  <si>
    <t>Посевная площадь технических, га</t>
  </si>
  <si>
    <t>Уборочная площадь технических, га</t>
  </si>
  <si>
    <t>Информация о сельскохозяйственных работах по состоянию на 12  сентября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</si>
</sst>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9" fontId="10" fillId="2" borderId="2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9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E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2"/>
    </row>
    <row r="2" spans="1:26" s="3" customFormat="1" ht="29.25" customHeight="1" thickBot="1" x14ac:dyDescent="0.3">
      <c r="A2" s="173" t="s">
        <v>218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1" t="s">
        <v>2</v>
      </c>
      <c r="Y3" s="111"/>
    </row>
    <row r="4" spans="1:26" s="2" customFormat="1" ht="17.25" customHeight="1" thickBot="1" x14ac:dyDescent="0.35">
      <c r="A4" s="174" t="s">
        <v>3</v>
      </c>
      <c r="B4" s="177" t="s">
        <v>206</v>
      </c>
      <c r="C4" s="180" t="s">
        <v>207</v>
      </c>
      <c r="D4" s="180" t="s">
        <v>208</v>
      </c>
      <c r="E4" s="183" t="s">
        <v>4</v>
      </c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5"/>
      <c r="Z4" s="2" t="s">
        <v>0</v>
      </c>
    </row>
    <row r="5" spans="1:26" s="2" customFormat="1" ht="87" customHeight="1" x14ac:dyDescent="0.25">
      <c r="A5" s="175"/>
      <c r="B5" s="178"/>
      <c r="C5" s="181"/>
      <c r="D5" s="181"/>
      <c r="E5" s="186" t="s">
        <v>5</v>
      </c>
      <c r="F5" s="186" t="s">
        <v>6</v>
      </c>
      <c r="G5" s="186" t="s">
        <v>7</v>
      </c>
      <c r="H5" s="186" t="s">
        <v>8</v>
      </c>
      <c r="I5" s="186" t="s">
        <v>9</v>
      </c>
      <c r="J5" s="186" t="s">
        <v>10</v>
      </c>
      <c r="K5" s="191" t="s">
        <v>11</v>
      </c>
      <c r="L5" s="191" t="s">
        <v>12</v>
      </c>
      <c r="M5" s="186" t="s">
        <v>13</v>
      </c>
      <c r="N5" s="186" t="s">
        <v>14</v>
      </c>
      <c r="O5" s="186" t="s">
        <v>15</v>
      </c>
      <c r="P5" s="186" t="s">
        <v>16</v>
      </c>
      <c r="Q5" s="186" t="s">
        <v>17</v>
      </c>
      <c r="R5" s="186" t="s">
        <v>18</v>
      </c>
      <c r="S5" s="186" t="s">
        <v>19</v>
      </c>
      <c r="T5" s="186" t="s">
        <v>20</v>
      </c>
      <c r="U5" s="186" t="s">
        <v>21</v>
      </c>
      <c r="V5" s="186" t="s">
        <v>22</v>
      </c>
      <c r="W5" s="186" t="s">
        <v>23</v>
      </c>
      <c r="X5" s="186" t="s">
        <v>24</v>
      </c>
      <c r="Y5" s="186" t="s">
        <v>25</v>
      </c>
    </row>
    <row r="6" spans="1:26" s="2" customFormat="1" ht="69.75" customHeight="1" thickBot="1" x14ac:dyDescent="0.3">
      <c r="A6" s="176"/>
      <c r="B6" s="179"/>
      <c r="C6" s="182"/>
      <c r="D6" s="182"/>
      <c r="E6" s="187"/>
      <c r="F6" s="187"/>
      <c r="G6" s="187"/>
      <c r="H6" s="187"/>
      <c r="I6" s="187"/>
      <c r="J6" s="187"/>
      <c r="K6" s="192"/>
      <c r="L6" s="192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</row>
    <row r="7" spans="1:26" s="2" customFormat="1" ht="30" hidden="1" customHeight="1" x14ac:dyDescent="0.25">
      <c r="A7" s="6" t="s">
        <v>26</v>
      </c>
      <c r="B7" s="169">
        <v>48111</v>
      </c>
      <c r="C7" s="169">
        <f>SUM(E7:Y7)</f>
        <v>48111</v>
      </c>
      <c r="D7" s="170">
        <f t="shared" ref="D7:D41" si="0">C7/B7</f>
        <v>1</v>
      </c>
      <c r="E7" s="163">
        <v>2068</v>
      </c>
      <c r="F7" s="163">
        <v>1426</v>
      </c>
      <c r="G7" s="163">
        <v>3311</v>
      </c>
      <c r="H7" s="163">
        <v>3013</v>
      </c>
      <c r="I7" s="163">
        <v>1381</v>
      </c>
      <c r="J7" s="163">
        <v>3235</v>
      </c>
      <c r="K7" s="163">
        <v>2215</v>
      </c>
      <c r="L7" s="163">
        <v>2793</v>
      </c>
      <c r="M7" s="163">
        <v>2281</v>
      </c>
      <c r="N7" s="163">
        <v>692</v>
      </c>
      <c r="O7" s="163">
        <v>1579</v>
      </c>
      <c r="P7" s="163">
        <v>1997</v>
      </c>
      <c r="Q7" s="163">
        <v>2796</v>
      </c>
      <c r="R7" s="163">
        <v>3011</v>
      </c>
      <c r="S7" s="163">
        <v>3199</v>
      </c>
      <c r="T7" s="163">
        <v>2334</v>
      </c>
      <c r="U7" s="163">
        <v>2066</v>
      </c>
      <c r="V7" s="163">
        <v>685</v>
      </c>
      <c r="W7" s="163">
        <v>1885</v>
      </c>
      <c r="X7" s="163">
        <v>3999</v>
      </c>
      <c r="Y7" s="163">
        <v>2145</v>
      </c>
    </row>
    <row r="8" spans="1:26" s="11" customFormat="1" ht="30" hidden="1" customHeight="1" x14ac:dyDescent="0.2">
      <c r="A8" s="10" t="s">
        <v>27</v>
      </c>
      <c r="B8" s="169">
        <v>49567</v>
      </c>
      <c r="C8" s="169">
        <f>SUM(E8:Y8)</f>
        <v>54734.5</v>
      </c>
      <c r="D8" s="170">
        <f t="shared" si="0"/>
        <v>1.1042528295035003</v>
      </c>
      <c r="E8" s="163">
        <v>3726</v>
      </c>
      <c r="F8" s="163">
        <v>1536</v>
      </c>
      <c r="G8" s="163">
        <v>3338</v>
      </c>
      <c r="H8" s="163">
        <v>3013</v>
      </c>
      <c r="I8" s="163">
        <v>1381</v>
      </c>
      <c r="J8" s="163">
        <v>3791</v>
      </c>
      <c r="K8" s="163">
        <v>2220</v>
      </c>
      <c r="L8" s="163">
        <v>2813.5</v>
      </c>
      <c r="M8" s="163">
        <v>3160</v>
      </c>
      <c r="N8" s="163">
        <v>830</v>
      </c>
      <c r="O8" s="163">
        <v>1728</v>
      </c>
      <c r="P8" s="163">
        <v>1997</v>
      </c>
      <c r="Q8" s="163">
        <v>4261</v>
      </c>
      <c r="R8" s="163">
        <v>3011</v>
      </c>
      <c r="S8" s="163">
        <v>3310</v>
      </c>
      <c r="T8" s="163">
        <v>2315</v>
      </c>
      <c r="U8" s="163">
        <v>2066</v>
      </c>
      <c r="V8" s="163">
        <v>685</v>
      </c>
      <c r="W8" s="163">
        <v>2207</v>
      </c>
      <c r="X8" s="163">
        <v>4285</v>
      </c>
      <c r="Y8" s="163">
        <v>3061</v>
      </c>
    </row>
    <row r="9" spans="1:26" s="11" customFormat="1" ht="30" hidden="1" customHeight="1" x14ac:dyDescent="0.2">
      <c r="A9" s="12" t="s">
        <v>28</v>
      </c>
      <c r="B9" s="171">
        <f t="shared" ref="B9:Y9" si="1">B8/B7</f>
        <v>1.0302633493379891</v>
      </c>
      <c r="C9" s="171">
        <f t="shared" si="1"/>
        <v>1.1376712186402278</v>
      </c>
      <c r="D9" s="170">
        <f t="shared" si="0"/>
        <v>1.1042528295035003</v>
      </c>
      <c r="E9" s="172">
        <f t="shared" si="1"/>
        <v>1.8017408123791103</v>
      </c>
      <c r="F9" s="172">
        <f t="shared" si="1"/>
        <v>1.0771388499298737</v>
      </c>
      <c r="G9" s="172">
        <f t="shared" si="1"/>
        <v>1.0081546360616127</v>
      </c>
      <c r="H9" s="172">
        <f t="shared" si="1"/>
        <v>1</v>
      </c>
      <c r="I9" s="172">
        <f t="shared" si="1"/>
        <v>1</v>
      </c>
      <c r="J9" s="172">
        <f t="shared" si="1"/>
        <v>1.1718701700154559</v>
      </c>
      <c r="K9" s="172">
        <f t="shared" si="1"/>
        <v>1.0022573363431151</v>
      </c>
      <c r="L9" s="172">
        <f t="shared" si="1"/>
        <v>1.0073397780164697</v>
      </c>
      <c r="M9" s="172">
        <f t="shared" si="1"/>
        <v>1.3853572994300745</v>
      </c>
      <c r="N9" s="172">
        <f t="shared" si="1"/>
        <v>1.199421965317919</v>
      </c>
      <c r="O9" s="172">
        <f t="shared" si="1"/>
        <v>1.0943635212159595</v>
      </c>
      <c r="P9" s="172">
        <f t="shared" si="1"/>
        <v>1</v>
      </c>
      <c r="Q9" s="172">
        <f t="shared" si="1"/>
        <v>1.5239628040057225</v>
      </c>
      <c r="R9" s="172">
        <f t="shared" si="1"/>
        <v>1</v>
      </c>
      <c r="S9" s="172">
        <f t="shared" si="1"/>
        <v>1.0346983432322601</v>
      </c>
      <c r="T9" s="172">
        <f t="shared" si="1"/>
        <v>0.99185946872322195</v>
      </c>
      <c r="U9" s="172">
        <f t="shared" si="1"/>
        <v>1</v>
      </c>
      <c r="V9" s="172">
        <f t="shared" si="1"/>
        <v>1</v>
      </c>
      <c r="W9" s="172">
        <f t="shared" si="1"/>
        <v>1.1708222811671087</v>
      </c>
      <c r="X9" s="172">
        <f t="shared" si="1"/>
        <v>1.0715178794698674</v>
      </c>
      <c r="Y9" s="172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169">
        <v>47750</v>
      </c>
      <c r="C10" s="169">
        <f>SUM(E10:Y10)</f>
        <v>53686.400000000001</v>
      </c>
      <c r="D10" s="170">
        <f t="shared" si="0"/>
        <v>1.1243225130890053</v>
      </c>
      <c r="E10" s="163">
        <v>3726</v>
      </c>
      <c r="F10" s="163">
        <v>1472</v>
      </c>
      <c r="G10" s="163">
        <v>3338</v>
      </c>
      <c r="H10" s="163">
        <v>2862</v>
      </c>
      <c r="I10" s="163">
        <v>1381</v>
      </c>
      <c r="J10" s="163">
        <v>3791</v>
      </c>
      <c r="K10" s="163">
        <v>2139</v>
      </c>
      <c r="L10" s="163">
        <v>2671</v>
      </c>
      <c r="M10" s="163">
        <v>3160</v>
      </c>
      <c r="N10" s="163">
        <v>810</v>
      </c>
      <c r="O10" s="163">
        <v>1688</v>
      </c>
      <c r="P10" s="163">
        <v>1997</v>
      </c>
      <c r="Q10" s="163">
        <v>4251</v>
      </c>
      <c r="R10" s="163">
        <v>3011</v>
      </c>
      <c r="S10" s="163">
        <v>3310.4</v>
      </c>
      <c r="T10" s="163">
        <v>2081</v>
      </c>
      <c r="U10" s="163">
        <v>2005</v>
      </c>
      <c r="V10" s="163">
        <v>440</v>
      </c>
      <c r="W10" s="163">
        <v>2207</v>
      </c>
      <c r="X10" s="163">
        <v>4285</v>
      </c>
      <c r="Y10" s="163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3">
        <f>E10/E8</f>
        <v>1</v>
      </c>
      <c r="F11" s="133">
        <f>F10/F8</f>
        <v>0.95833333333333337</v>
      </c>
      <c r="G11" s="133">
        <f t="shared" ref="G11:Y11" si="2">G10/G8</f>
        <v>1</v>
      </c>
      <c r="H11" s="133">
        <v>0.99</v>
      </c>
      <c r="I11" s="133">
        <f t="shared" si="2"/>
        <v>1</v>
      </c>
      <c r="J11" s="133">
        <f t="shared" si="2"/>
        <v>1</v>
      </c>
      <c r="K11" s="133">
        <v>1</v>
      </c>
      <c r="L11" s="133">
        <v>0.99</v>
      </c>
      <c r="M11" s="133">
        <f t="shared" si="2"/>
        <v>1</v>
      </c>
      <c r="N11" s="133">
        <f t="shared" si="2"/>
        <v>0.97590361445783136</v>
      </c>
      <c r="O11" s="133">
        <v>0.98</v>
      </c>
      <c r="P11" s="133">
        <f t="shared" si="2"/>
        <v>1</v>
      </c>
      <c r="Q11" s="133">
        <v>0.998</v>
      </c>
      <c r="R11" s="133">
        <f t="shared" si="2"/>
        <v>1</v>
      </c>
      <c r="S11" s="133">
        <f t="shared" si="2"/>
        <v>1.0001208459214501</v>
      </c>
      <c r="T11" s="133">
        <v>0.93</v>
      </c>
      <c r="U11" s="133">
        <v>1</v>
      </c>
      <c r="V11" s="133">
        <v>1</v>
      </c>
      <c r="W11" s="133">
        <f t="shared" si="2"/>
        <v>1</v>
      </c>
      <c r="X11" s="133">
        <f t="shared" si="2"/>
        <v>1</v>
      </c>
      <c r="Y11" s="13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4">
        <v>110</v>
      </c>
      <c r="F12" s="134">
        <v>830</v>
      </c>
      <c r="G12" s="134">
        <v>3010</v>
      </c>
      <c r="H12" s="134">
        <v>2395</v>
      </c>
      <c r="I12" s="134">
        <v>873</v>
      </c>
      <c r="J12" s="134">
        <v>3250</v>
      </c>
      <c r="K12" s="134">
        <v>780</v>
      </c>
      <c r="L12" s="134">
        <v>681</v>
      </c>
      <c r="M12" s="134">
        <v>725</v>
      </c>
      <c r="N12" s="134">
        <v>525</v>
      </c>
      <c r="O12" s="134">
        <v>860</v>
      </c>
      <c r="P12" s="134">
        <v>920</v>
      </c>
      <c r="Q12" s="134">
        <v>1513</v>
      </c>
      <c r="R12" s="134"/>
      <c r="S12" s="134">
        <v>1662</v>
      </c>
      <c r="T12" s="134">
        <v>675</v>
      </c>
      <c r="U12" s="134">
        <v>1620</v>
      </c>
      <c r="V12" s="134">
        <v>534</v>
      </c>
      <c r="W12" s="134">
        <v>1349</v>
      </c>
      <c r="X12" s="134">
        <v>4370</v>
      </c>
      <c r="Y12" s="13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3">
        <v>268.39999999999998</v>
      </c>
      <c r="F16" s="113">
        <v>181.8</v>
      </c>
      <c r="G16" s="113">
        <v>597.6</v>
      </c>
      <c r="H16" s="113">
        <v>1396.4</v>
      </c>
      <c r="I16" s="113">
        <v>363.2</v>
      </c>
      <c r="J16" s="113">
        <v>496.3</v>
      </c>
      <c r="K16" s="113">
        <v>781</v>
      </c>
      <c r="L16" s="113">
        <v>850.5</v>
      </c>
      <c r="M16" s="113">
        <v>782.1</v>
      </c>
      <c r="N16" s="113">
        <v>210</v>
      </c>
      <c r="O16" s="113">
        <v>484.8</v>
      </c>
      <c r="P16" s="113">
        <v>248.3</v>
      </c>
      <c r="Q16" s="113">
        <v>516.20000000000005</v>
      </c>
      <c r="R16" s="113">
        <v>356</v>
      </c>
      <c r="S16" s="113">
        <v>868</v>
      </c>
      <c r="T16" s="113">
        <v>561.20000000000005</v>
      </c>
      <c r="U16" s="113">
        <v>219.8</v>
      </c>
      <c r="V16" s="113">
        <v>145.1</v>
      </c>
      <c r="W16" s="113">
        <v>605.70000000000005</v>
      </c>
      <c r="X16" s="113">
        <v>1368.7</v>
      </c>
      <c r="Y16" s="113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209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8" customFormat="1" ht="30" hidden="1" customHeight="1" x14ac:dyDescent="0.25">
      <c r="A41" s="125" t="s">
        <v>158</v>
      </c>
      <c r="B41" s="126">
        <v>214000</v>
      </c>
      <c r="C41" s="126">
        <f>SUM(E41:Y41)</f>
        <v>222813.5</v>
      </c>
      <c r="D41" s="14">
        <f t="shared" si="0"/>
        <v>1.0411845794392522</v>
      </c>
      <c r="E41" s="9">
        <v>16100</v>
      </c>
      <c r="F41" s="136">
        <v>7260</v>
      </c>
      <c r="G41" s="136">
        <v>15601</v>
      </c>
      <c r="H41" s="136">
        <v>13502</v>
      </c>
      <c r="I41" s="136">
        <v>6156</v>
      </c>
      <c r="J41" s="136">
        <v>15698</v>
      </c>
      <c r="K41" s="136">
        <v>7757</v>
      </c>
      <c r="L41" s="136">
        <v>11282</v>
      </c>
      <c r="M41" s="136">
        <v>10636</v>
      </c>
      <c r="N41" s="136">
        <v>3724</v>
      </c>
      <c r="O41" s="136">
        <v>6680</v>
      </c>
      <c r="P41" s="136">
        <v>9900</v>
      </c>
      <c r="Q41" s="136">
        <v>13435</v>
      </c>
      <c r="R41" s="136">
        <v>12998</v>
      </c>
      <c r="S41" s="136">
        <v>11222</v>
      </c>
      <c r="T41" s="136">
        <v>9728</v>
      </c>
      <c r="U41" s="136">
        <v>9102</v>
      </c>
      <c r="V41" s="136">
        <v>4626.5</v>
      </c>
      <c r="W41" s="136">
        <v>8736</v>
      </c>
      <c r="X41" s="136">
        <v>18395</v>
      </c>
      <c r="Y41" s="136">
        <v>10275</v>
      </c>
      <c r="Z41" s="127"/>
    </row>
    <row r="42" spans="1:29" s="2" customFormat="1" ht="30" hidden="1" customHeight="1" x14ac:dyDescent="0.25">
      <c r="A42" s="29" t="s">
        <v>211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8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5" t="s">
        <v>59</v>
      </c>
      <c r="B53" s="126">
        <v>5500</v>
      </c>
      <c r="C53" s="126">
        <f>SUM(E53:Y53)</f>
        <v>5134</v>
      </c>
      <c r="D53" s="14">
        <f t="shared" si="14"/>
        <v>0.93345454545454543</v>
      </c>
      <c r="E53" s="137">
        <v>180</v>
      </c>
      <c r="F53" s="137">
        <v>130</v>
      </c>
      <c r="G53" s="31">
        <v>802</v>
      </c>
      <c r="H53" s="31">
        <v>367</v>
      </c>
      <c r="I53" s="137">
        <v>10</v>
      </c>
      <c r="J53" s="137">
        <v>150</v>
      </c>
      <c r="K53" s="31">
        <v>505</v>
      </c>
      <c r="L53" s="31">
        <v>767</v>
      </c>
      <c r="M53" s="31">
        <v>250</v>
      </c>
      <c r="N53" s="137">
        <v>30</v>
      </c>
      <c r="O53" s="137">
        <v>180</v>
      </c>
      <c r="P53" s="137">
        <v>291</v>
      </c>
      <c r="Q53" s="137">
        <v>12</v>
      </c>
      <c r="R53" s="137">
        <v>400</v>
      </c>
      <c r="S53" s="137">
        <v>154</v>
      </c>
      <c r="T53" s="31">
        <v>60</v>
      </c>
      <c r="U53" s="31">
        <v>105</v>
      </c>
      <c r="V53" s="31">
        <v>20</v>
      </c>
      <c r="W53" s="31">
        <v>355</v>
      </c>
      <c r="X53" s="137">
        <v>366</v>
      </c>
      <c r="Y53" s="138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39">
        <v>180</v>
      </c>
      <c r="F54" s="139">
        <v>150</v>
      </c>
      <c r="G54" s="140">
        <v>802</v>
      </c>
      <c r="H54" s="140">
        <v>359</v>
      </c>
      <c r="I54" s="140">
        <v>52</v>
      </c>
      <c r="J54" s="140">
        <v>150</v>
      </c>
      <c r="K54" s="140">
        <v>566</v>
      </c>
      <c r="L54" s="140">
        <v>709</v>
      </c>
      <c r="M54" s="140">
        <v>244.25</v>
      </c>
      <c r="N54" s="139">
        <v>30</v>
      </c>
      <c r="O54" s="140">
        <v>217.5</v>
      </c>
      <c r="P54" s="140">
        <v>315</v>
      </c>
      <c r="Q54" s="140">
        <v>13</v>
      </c>
      <c r="R54" s="139">
        <v>401.5</v>
      </c>
      <c r="S54" s="140">
        <v>156.5</v>
      </c>
      <c r="T54" s="140">
        <v>60</v>
      </c>
      <c r="U54" s="140">
        <v>95</v>
      </c>
      <c r="V54" s="140">
        <v>41.4</v>
      </c>
      <c r="W54" s="140">
        <v>253</v>
      </c>
      <c r="X54" s="140">
        <v>366</v>
      </c>
      <c r="Y54" s="140"/>
      <c r="Z54" s="19"/>
    </row>
    <row r="55" spans="1:26" s="128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1">
        <f t="shared" ref="E55:X55" si="17">E54/E53</f>
        <v>1</v>
      </c>
      <c r="F55" s="141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1">
        <f t="shared" si="17"/>
        <v>5.2</v>
      </c>
      <c r="J55" s="141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1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1">
        <f t="shared" si="17"/>
        <v>1.0833333333333333</v>
      </c>
      <c r="R55" s="141">
        <f t="shared" si="17"/>
        <v>1.0037499999999999</v>
      </c>
      <c r="S55" s="141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1">
        <f t="shared" si="17"/>
        <v>1</v>
      </c>
      <c r="Y55" s="142"/>
      <c r="Z55" s="129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7"/>
      <c r="G56" s="31">
        <v>690</v>
      </c>
      <c r="H56" s="31"/>
      <c r="I56" s="31"/>
      <c r="J56" s="31"/>
      <c r="K56" s="31"/>
      <c r="L56" s="31"/>
      <c r="M56" s="31"/>
      <c r="N56" s="13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5" t="s">
        <v>152</v>
      </c>
      <c r="B57" s="126">
        <v>900</v>
      </c>
      <c r="C57" s="126">
        <f>SUM(E57:Y57)</f>
        <v>902</v>
      </c>
      <c r="D57" s="117">
        <f t="shared" si="14"/>
        <v>1.0022222222222221</v>
      </c>
      <c r="E57" s="137">
        <v>25</v>
      </c>
      <c r="F57" s="137">
        <v>100</v>
      </c>
      <c r="G57" s="31">
        <v>82</v>
      </c>
      <c r="H57" s="138"/>
      <c r="I57" s="137">
        <v>16</v>
      </c>
      <c r="J57" s="137">
        <v>10</v>
      </c>
      <c r="K57" s="31">
        <v>118</v>
      </c>
      <c r="L57" s="31">
        <v>75</v>
      </c>
      <c r="M57" s="31">
        <v>50</v>
      </c>
      <c r="N57" s="137">
        <v>4</v>
      </c>
      <c r="O57" s="137">
        <v>35</v>
      </c>
      <c r="P57" s="137">
        <v>97</v>
      </c>
      <c r="Q57" s="138"/>
      <c r="R57" s="137">
        <v>6</v>
      </c>
      <c r="S57" s="137">
        <v>36</v>
      </c>
      <c r="T57" s="31">
        <v>28</v>
      </c>
      <c r="U57" s="31">
        <v>5</v>
      </c>
      <c r="V57" s="31">
        <v>10</v>
      </c>
      <c r="W57" s="31">
        <v>95</v>
      </c>
      <c r="X57" s="137">
        <v>90</v>
      </c>
      <c r="Y57" s="137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3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4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5"/>
      <c r="Q73" s="145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5">
        <v>160</v>
      </c>
      <c r="Q74" s="145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5">
        <v>70</v>
      </c>
      <c r="Q75" s="14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5"/>
      <c r="Q76" s="14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5"/>
      <c r="Q77" s="14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5"/>
      <c r="Q78" s="145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5"/>
      <c r="Q79" s="145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8">
        <f>(E42-E87)</f>
        <v>1385</v>
      </c>
      <c r="F86" s="148">
        <f t="shared" ref="F86:Y86" si="24">(F42-F87)</f>
        <v>1000</v>
      </c>
      <c r="G86" s="148">
        <f t="shared" si="24"/>
        <v>101</v>
      </c>
      <c r="H86" s="148">
        <f t="shared" si="24"/>
        <v>2400</v>
      </c>
      <c r="I86" s="148">
        <f t="shared" si="24"/>
        <v>221</v>
      </c>
      <c r="J86" s="148">
        <f t="shared" si="24"/>
        <v>0</v>
      </c>
      <c r="K86" s="148">
        <f t="shared" si="24"/>
        <v>580</v>
      </c>
      <c r="L86" s="148">
        <f t="shared" si="24"/>
        <v>216.95000000000073</v>
      </c>
      <c r="M86" s="148">
        <f t="shared" si="24"/>
        <v>1969</v>
      </c>
      <c r="N86" s="148">
        <f t="shared" si="24"/>
        <v>1014</v>
      </c>
      <c r="O86" s="148">
        <f t="shared" si="24"/>
        <v>1167</v>
      </c>
      <c r="P86" s="148">
        <f t="shared" si="24"/>
        <v>1589</v>
      </c>
      <c r="Q86" s="148">
        <f t="shared" si="24"/>
        <v>1581</v>
      </c>
      <c r="R86" s="148">
        <f t="shared" si="24"/>
        <v>566</v>
      </c>
      <c r="S86" s="148">
        <f t="shared" si="24"/>
        <v>1420</v>
      </c>
      <c r="T86" s="148">
        <f t="shared" si="24"/>
        <v>2518.3000000000002</v>
      </c>
      <c r="U86" s="148">
        <f t="shared" si="24"/>
        <v>0</v>
      </c>
      <c r="V86" s="148">
        <f t="shared" si="24"/>
        <v>919.5</v>
      </c>
      <c r="W86" s="148">
        <f t="shared" si="24"/>
        <v>2839</v>
      </c>
      <c r="X86" s="148">
        <f t="shared" si="24"/>
        <v>240</v>
      </c>
      <c r="Y86" s="148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4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2052</v>
      </c>
      <c r="D99" s="14" t="e">
        <f t="shared" si="14"/>
        <v>#DIV/0!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>
        <v>166</v>
      </c>
      <c r="U99" s="9"/>
      <c r="V99" s="9"/>
      <c r="W99" s="9"/>
      <c r="X99" s="9"/>
      <c r="Y99" s="9">
        <v>1886</v>
      </c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2726.85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246</v>
      </c>
      <c r="N100" s="9"/>
      <c r="O100" s="9"/>
      <c r="P100" s="9">
        <v>667</v>
      </c>
      <c r="Q100" s="9">
        <v>458</v>
      </c>
      <c r="R100" s="9">
        <v>355</v>
      </c>
      <c r="S100" s="9">
        <v>399</v>
      </c>
      <c r="T100" s="9">
        <v>110</v>
      </c>
      <c r="U100" s="9"/>
      <c r="V100" s="9"/>
      <c r="W100" s="9"/>
      <c r="X100" s="9">
        <v>491.85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297778</v>
      </c>
      <c r="D101" s="14">
        <f t="shared" si="14"/>
        <v>0.98202996435014034</v>
      </c>
      <c r="E101" s="9">
        <v>27051</v>
      </c>
      <c r="F101" s="9">
        <v>8592</v>
      </c>
      <c r="G101" s="9">
        <v>16608</v>
      </c>
      <c r="H101" s="9">
        <v>18040</v>
      </c>
      <c r="I101" s="9">
        <v>9286</v>
      </c>
      <c r="J101" s="9">
        <v>20173</v>
      </c>
      <c r="K101" s="9">
        <v>9188</v>
      </c>
      <c r="L101" s="9">
        <v>14049</v>
      </c>
      <c r="M101" s="9">
        <v>14503</v>
      </c>
      <c r="N101" s="9">
        <v>4987</v>
      </c>
      <c r="O101" s="9">
        <v>8673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8" customFormat="1" ht="30" customHeight="1" collapsed="1" x14ac:dyDescent="0.2">
      <c r="A102" s="123" t="s">
        <v>91</v>
      </c>
      <c r="B102" s="103">
        <v>292061</v>
      </c>
      <c r="C102" s="22">
        <f>SUM(E102:Y102)</f>
        <v>287157</v>
      </c>
      <c r="D102" s="14">
        <f t="shared" si="14"/>
        <v>0.98320898716364047</v>
      </c>
      <c r="E102" s="88">
        <v>22393</v>
      </c>
      <c r="F102" s="88">
        <v>8530</v>
      </c>
      <c r="G102" s="88">
        <v>16608</v>
      </c>
      <c r="H102" s="88">
        <v>18171</v>
      </c>
      <c r="I102" s="88">
        <v>9286</v>
      </c>
      <c r="J102" s="88">
        <v>20170</v>
      </c>
      <c r="K102" s="88">
        <v>10102</v>
      </c>
      <c r="L102" s="88">
        <v>13614</v>
      </c>
      <c r="M102" s="88">
        <v>14126</v>
      </c>
      <c r="N102" s="88">
        <v>4987</v>
      </c>
      <c r="O102" s="88">
        <v>8757</v>
      </c>
      <c r="P102" s="88">
        <v>14208</v>
      </c>
      <c r="Q102" s="88">
        <v>16034</v>
      </c>
      <c r="R102" s="88">
        <v>17717</v>
      </c>
      <c r="S102" s="88">
        <v>17573</v>
      </c>
      <c r="T102" s="88">
        <v>12512</v>
      </c>
      <c r="U102" s="88">
        <v>10003</v>
      </c>
      <c r="V102" s="88">
        <v>5250</v>
      </c>
      <c r="W102" s="88">
        <v>14387</v>
      </c>
      <c r="X102" s="88">
        <v>22923</v>
      </c>
      <c r="Y102" s="88">
        <v>9806</v>
      </c>
      <c r="Z102" s="122"/>
    </row>
    <row r="103" spans="1:26" s="11" customFormat="1" ht="30" customHeight="1" x14ac:dyDescent="0.2">
      <c r="A103" s="10" t="s">
        <v>201</v>
      </c>
      <c r="B103" s="22"/>
      <c r="C103" s="22">
        <f t="shared" si="23"/>
        <v>292566.15000000002</v>
      </c>
      <c r="D103" s="14" t="e">
        <f t="shared" si="14"/>
        <v>#DIV/0!</v>
      </c>
      <c r="E103" s="88">
        <v>26762</v>
      </c>
      <c r="F103" s="88">
        <f>F101-F100-F99</f>
        <v>8592</v>
      </c>
      <c r="G103" s="88">
        <f t="shared" ref="G103:U103" si="25">G101-G100</f>
        <v>16608</v>
      </c>
      <c r="H103" s="88">
        <v>18371</v>
      </c>
      <c r="I103" s="88">
        <f t="shared" si="25"/>
        <v>9286</v>
      </c>
      <c r="J103" s="88">
        <f t="shared" si="25"/>
        <v>20173</v>
      </c>
      <c r="K103" s="88">
        <v>9813</v>
      </c>
      <c r="L103" s="88">
        <v>13600</v>
      </c>
      <c r="M103" s="88">
        <f>M101-M100</f>
        <v>14257</v>
      </c>
      <c r="N103" s="88">
        <f t="shared" si="25"/>
        <v>4987</v>
      </c>
      <c r="O103" s="88">
        <f>O101-O100-O99</f>
        <v>8673</v>
      </c>
      <c r="P103" s="88">
        <f t="shared" si="25"/>
        <v>14348</v>
      </c>
      <c r="Q103" s="88">
        <f>Q101-Q99-Q100</f>
        <v>16341</v>
      </c>
      <c r="R103" s="88">
        <v>17717</v>
      </c>
      <c r="S103" s="88">
        <f t="shared" si="25"/>
        <v>17666</v>
      </c>
      <c r="T103" s="88">
        <f>T101-T100-T99</f>
        <v>12558</v>
      </c>
      <c r="U103" s="88">
        <f t="shared" si="25"/>
        <v>10003</v>
      </c>
      <c r="V103" s="88">
        <f>V101-V100-V99</f>
        <v>5278</v>
      </c>
      <c r="W103" s="88">
        <v>14812</v>
      </c>
      <c r="X103" s="88">
        <f>X101-X100</f>
        <v>22915.15</v>
      </c>
      <c r="Y103" s="88">
        <v>9806</v>
      </c>
    </row>
    <row r="104" spans="1:26" s="11" customFormat="1" ht="30" customHeight="1" x14ac:dyDescent="0.2">
      <c r="A104" s="12" t="s">
        <v>172</v>
      </c>
      <c r="B104" s="26">
        <v>0.86099999999999999</v>
      </c>
      <c r="C104" s="165">
        <f>C102/C103</f>
        <v>0.98151136076405276</v>
      </c>
      <c r="D104" s="14">
        <f t="shared" si="14"/>
        <v>1.1399667372404794</v>
      </c>
      <c r="E104" s="27">
        <f>E102/E103</f>
        <v>0.83674613257604069</v>
      </c>
      <c r="F104" s="27">
        <f>F102/F103</f>
        <v>0.99278398510242083</v>
      </c>
      <c r="G104" s="27">
        <f t="shared" ref="G104:Y104" si="26">G102/G103</f>
        <v>1</v>
      </c>
      <c r="H104" s="27">
        <f t="shared" si="26"/>
        <v>0.98911327635947965</v>
      </c>
      <c r="I104" s="27">
        <f t="shared" si="26"/>
        <v>1</v>
      </c>
      <c r="J104" s="27">
        <f t="shared" si="26"/>
        <v>0.99985128637287468</v>
      </c>
      <c r="K104" s="27">
        <f t="shared" si="26"/>
        <v>1.029450728625293</v>
      </c>
      <c r="L104" s="27">
        <f t="shared" si="26"/>
        <v>1.0010294117647058</v>
      </c>
      <c r="M104" s="27">
        <f>M102/M103</f>
        <v>0.99081153117766707</v>
      </c>
      <c r="N104" s="27">
        <f t="shared" si="26"/>
        <v>1</v>
      </c>
      <c r="O104" s="27">
        <f t="shared" si="26"/>
        <v>1.0096852300242132</v>
      </c>
      <c r="P104" s="27">
        <f t="shared" si="26"/>
        <v>0.99024254251463617</v>
      </c>
      <c r="Q104" s="27">
        <f>Q102/Q103</f>
        <v>0.98121290006731532</v>
      </c>
      <c r="R104" s="27">
        <f t="shared" si="26"/>
        <v>1</v>
      </c>
      <c r="S104" s="27">
        <f t="shared" si="26"/>
        <v>0.99473565040190193</v>
      </c>
      <c r="T104" s="27">
        <f t="shared" si="26"/>
        <v>0.99633699633699635</v>
      </c>
      <c r="U104" s="27">
        <f t="shared" si="26"/>
        <v>1</v>
      </c>
      <c r="V104" s="27">
        <f t="shared" si="26"/>
        <v>0.99469496021220161</v>
      </c>
      <c r="W104" s="27">
        <f t="shared" si="26"/>
        <v>0.97130704833918446</v>
      </c>
      <c r="X104" s="27">
        <f>X102/X103</f>
        <v>1.0003425681263269</v>
      </c>
      <c r="Y104" s="27">
        <f t="shared" si="26"/>
        <v>1</v>
      </c>
    </row>
    <row r="105" spans="1:26" s="82" customFormat="1" ht="31.9" hidden="1" customHeight="1" x14ac:dyDescent="0.2">
      <c r="A105" s="80" t="s">
        <v>96</v>
      </c>
      <c r="B105" s="83">
        <f>B101-B102</f>
        <v>11166</v>
      </c>
      <c r="C105" s="22">
        <f t="shared" si="23"/>
        <v>5409.1500000000015</v>
      </c>
      <c r="D105" s="14">
        <f t="shared" si="14"/>
        <v>0.48443041375604529</v>
      </c>
      <c r="E105" s="116">
        <f>E103-E102</f>
        <v>4369</v>
      </c>
      <c r="F105" s="116">
        <f t="shared" ref="F105:L105" si="27">F103-F102</f>
        <v>62</v>
      </c>
      <c r="G105" s="116">
        <f t="shared" si="27"/>
        <v>0</v>
      </c>
      <c r="H105" s="116">
        <f>H103-H102</f>
        <v>200</v>
      </c>
      <c r="I105" s="116">
        <f>I103-I102</f>
        <v>0</v>
      </c>
      <c r="J105" s="116">
        <f t="shared" si="27"/>
        <v>3</v>
      </c>
      <c r="K105" s="116">
        <f t="shared" si="27"/>
        <v>-289</v>
      </c>
      <c r="L105" s="116">
        <f t="shared" si="27"/>
        <v>-14</v>
      </c>
      <c r="M105" s="116">
        <f>M103-M102</f>
        <v>131</v>
      </c>
      <c r="N105" s="116">
        <f>N103-N102</f>
        <v>0</v>
      </c>
      <c r="O105" s="116">
        <f t="shared" ref="O105:Y105" si="28">O103-O102</f>
        <v>-84</v>
      </c>
      <c r="P105" s="116">
        <f t="shared" si="28"/>
        <v>140</v>
      </c>
      <c r="Q105" s="116">
        <f>Q103-Q102</f>
        <v>307</v>
      </c>
      <c r="R105" s="116">
        <f t="shared" si="28"/>
        <v>0</v>
      </c>
      <c r="S105" s="116">
        <f t="shared" si="28"/>
        <v>93</v>
      </c>
      <c r="T105" s="116">
        <f t="shared" si="28"/>
        <v>46</v>
      </c>
      <c r="U105" s="116">
        <f t="shared" si="28"/>
        <v>0</v>
      </c>
      <c r="V105" s="116">
        <f t="shared" si="28"/>
        <v>28</v>
      </c>
      <c r="W105" s="116">
        <f>W103-W102</f>
        <v>425</v>
      </c>
      <c r="X105" s="116">
        <f t="shared" si="28"/>
        <v>-7.8499999999985448</v>
      </c>
      <c r="Y105" s="116">
        <f t="shared" si="28"/>
        <v>0</v>
      </c>
      <c r="Z105" s="119"/>
    </row>
    <row r="106" spans="1:26" s="11" customFormat="1" ht="30" customHeight="1" x14ac:dyDescent="0.2">
      <c r="A106" s="10" t="s">
        <v>92</v>
      </c>
      <c r="B106" s="88">
        <v>160740</v>
      </c>
      <c r="C106" s="88">
        <f t="shared" si="23"/>
        <v>158914.5</v>
      </c>
      <c r="D106" s="14">
        <f t="shared" si="14"/>
        <v>0.98864315042926465</v>
      </c>
      <c r="E106" s="9">
        <v>19890</v>
      </c>
      <c r="F106" s="9">
        <v>4452</v>
      </c>
      <c r="G106" s="9">
        <f>1800+5540</f>
        <v>7340</v>
      </c>
      <c r="H106" s="9">
        <v>8524</v>
      </c>
      <c r="I106" s="9">
        <v>4657</v>
      </c>
      <c r="J106" s="9">
        <v>12043</v>
      </c>
      <c r="K106" s="9">
        <v>4964</v>
      </c>
      <c r="L106" s="9">
        <v>6508</v>
      </c>
      <c r="M106" s="9">
        <v>8304</v>
      </c>
      <c r="N106" s="9">
        <v>2360</v>
      </c>
      <c r="O106" s="9">
        <v>3063</v>
      </c>
      <c r="P106" s="9">
        <v>7227</v>
      </c>
      <c r="Q106" s="9">
        <v>10938</v>
      </c>
      <c r="R106" s="9">
        <v>11245</v>
      </c>
      <c r="S106" s="9">
        <v>10637</v>
      </c>
      <c r="T106" s="9">
        <v>5836</v>
      </c>
      <c r="U106" s="9">
        <f>1700+3531</f>
        <v>5231</v>
      </c>
      <c r="V106" s="9">
        <v>2225.5</v>
      </c>
      <c r="W106" s="9">
        <v>7010</v>
      </c>
      <c r="X106" s="9">
        <v>12501</v>
      </c>
      <c r="Y106" s="9">
        <v>3959</v>
      </c>
    </row>
    <row r="107" spans="1:26" s="11" customFormat="1" ht="30" customHeight="1" x14ac:dyDescent="0.2">
      <c r="A107" s="10" t="s">
        <v>93</v>
      </c>
      <c r="B107" s="88">
        <v>10465</v>
      </c>
      <c r="C107" s="88">
        <f t="shared" si="23"/>
        <v>9303</v>
      </c>
      <c r="D107" s="14">
        <f t="shared" si="14"/>
        <v>0.88896321070234119</v>
      </c>
      <c r="E107" s="9">
        <v>315</v>
      </c>
      <c r="F107" s="9">
        <v>368</v>
      </c>
      <c r="G107" s="9"/>
      <c r="H107" s="9">
        <v>391</v>
      </c>
      <c r="I107" s="9">
        <v>224</v>
      </c>
      <c r="J107" s="9">
        <v>862</v>
      </c>
      <c r="K107" s="9">
        <v>1331</v>
      </c>
      <c r="L107" s="9">
        <v>599</v>
      </c>
      <c r="M107" s="9">
        <v>83</v>
      </c>
      <c r="N107" s="9"/>
      <c r="O107" s="9">
        <v>674</v>
      </c>
      <c r="P107" s="9">
        <v>204</v>
      </c>
      <c r="Q107" s="9">
        <v>60</v>
      </c>
      <c r="R107" s="9">
        <v>430</v>
      </c>
      <c r="S107" s="9">
        <v>243</v>
      </c>
      <c r="T107" s="9">
        <v>27</v>
      </c>
      <c r="U107" s="9"/>
      <c r="V107" s="9"/>
      <c r="W107" s="9">
        <v>1450</v>
      </c>
      <c r="X107" s="9">
        <v>940</v>
      </c>
      <c r="Y107" s="9">
        <v>1102</v>
      </c>
    </row>
    <row r="108" spans="1:26" s="11" customFormat="1" ht="30" customHeight="1" x14ac:dyDescent="0.2">
      <c r="A108" s="10" t="s">
        <v>94</v>
      </c>
      <c r="B108" s="88">
        <v>90966</v>
      </c>
      <c r="C108" s="88">
        <f t="shared" si="23"/>
        <v>91046.6</v>
      </c>
      <c r="D108" s="14">
        <f t="shared" si="14"/>
        <v>1.0008860453356199</v>
      </c>
      <c r="E108" s="9">
        <v>780</v>
      </c>
      <c r="F108" s="9">
        <v>2858</v>
      </c>
      <c r="G108" s="9">
        <v>6998</v>
      </c>
      <c r="H108" s="9">
        <v>8301</v>
      </c>
      <c r="I108" s="9">
        <v>3166</v>
      </c>
      <c r="J108" s="9">
        <v>5493</v>
      </c>
      <c r="K108" s="9">
        <v>2236</v>
      </c>
      <c r="L108" s="9">
        <v>5360</v>
      </c>
      <c r="M108" s="9">
        <v>3309</v>
      </c>
      <c r="N108" s="9">
        <v>1716</v>
      </c>
      <c r="O108" s="9">
        <v>4375</v>
      </c>
      <c r="P108" s="9">
        <v>4796</v>
      </c>
      <c r="Q108" s="9">
        <v>3009</v>
      </c>
      <c r="R108" s="9">
        <v>5305</v>
      </c>
      <c r="S108" s="9">
        <v>5152</v>
      </c>
      <c r="T108" s="9">
        <v>5145.6000000000004</v>
      </c>
      <c r="U108" s="9">
        <v>3614</v>
      </c>
      <c r="V108" s="9">
        <v>2699</v>
      </c>
      <c r="W108" s="9">
        <v>5022</v>
      </c>
      <c r="X108" s="9">
        <v>7557</v>
      </c>
      <c r="Y108" s="9">
        <v>4155</v>
      </c>
    </row>
    <row r="109" spans="1:26" s="11" customFormat="1" ht="30" customHeight="1" x14ac:dyDescent="0.2">
      <c r="A109" s="10" t="s">
        <v>95</v>
      </c>
      <c r="B109" s="22"/>
      <c r="C109" s="88">
        <f t="shared" si="23"/>
        <v>588</v>
      </c>
      <c r="D109" s="14"/>
      <c r="E109" s="135">
        <v>78</v>
      </c>
      <c r="F109" s="135"/>
      <c r="G109" s="88">
        <v>109</v>
      </c>
      <c r="H109" s="88">
        <v>77</v>
      </c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>
        <v>324</v>
      </c>
      <c r="Y109" s="88"/>
    </row>
    <row r="110" spans="1:26" s="11" customFormat="1" ht="30" hidden="1" customHeight="1" x14ac:dyDescent="0.2">
      <c r="A110" s="10" t="s">
        <v>203</v>
      </c>
      <c r="B110" s="22"/>
      <c r="C110" s="22">
        <f t="shared" si="23"/>
        <v>0</v>
      </c>
      <c r="D110" s="14" t="e">
        <f t="shared" ref="D110:D125" si="29">C110/B110</f>
        <v>#DIV/0!</v>
      </c>
      <c r="E110" s="150"/>
      <c r="F110" s="150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8" customFormat="1" ht="30" customHeight="1" x14ac:dyDescent="0.2">
      <c r="A111" s="123" t="s">
        <v>97</v>
      </c>
      <c r="B111" s="124">
        <v>291509</v>
      </c>
      <c r="C111" s="22">
        <f>SUM(E111:Y111)</f>
        <v>286430</v>
      </c>
      <c r="D111" s="14">
        <f t="shared" si="29"/>
        <v>0.98257686726653382</v>
      </c>
      <c r="E111" s="88">
        <v>22393</v>
      </c>
      <c r="F111" s="88">
        <v>8530</v>
      </c>
      <c r="G111" s="88">
        <v>16608</v>
      </c>
      <c r="H111" s="88">
        <v>18171</v>
      </c>
      <c r="I111" s="88">
        <v>9286</v>
      </c>
      <c r="J111" s="88">
        <v>20170</v>
      </c>
      <c r="K111" s="88">
        <v>10102</v>
      </c>
      <c r="L111" s="88">
        <v>13614</v>
      </c>
      <c r="M111" s="88">
        <v>14126</v>
      </c>
      <c r="N111" s="88">
        <v>4723</v>
      </c>
      <c r="O111" s="88">
        <v>8757</v>
      </c>
      <c r="P111" s="88">
        <v>14208</v>
      </c>
      <c r="Q111" s="88">
        <v>16034</v>
      </c>
      <c r="R111" s="88">
        <v>17717</v>
      </c>
      <c r="S111" s="88">
        <v>17110</v>
      </c>
      <c r="T111" s="88">
        <v>12512</v>
      </c>
      <c r="U111" s="88">
        <v>10003</v>
      </c>
      <c r="V111" s="88">
        <v>5250</v>
      </c>
      <c r="W111" s="88">
        <v>14387</v>
      </c>
      <c r="X111" s="88">
        <v>22923</v>
      </c>
      <c r="Y111" s="88">
        <v>9806</v>
      </c>
      <c r="Z111" s="122"/>
    </row>
    <row r="112" spans="1:26" s="11" customFormat="1" ht="31.15" hidden="1" customHeight="1" x14ac:dyDescent="0.2">
      <c r="A112" s="12" t="s">
        <v>172</v>
      </c>
      <c r="B112" s="26">
        <f>B111/B101</f>
        <v>0.96135568402549909</v>
      </c>
      <c r="C112" s="22">
        <f t="shared" si="23"/>
        <v>20.408377319360788</v>
      </c>
      <c r="D112" s="14">
        <f t="shared" si="29"/>
        <v>21.228747755361972</v>
      </c>
      <c r="E112" s="27">
        <f t="shared" ref="E112" si="30">E111/E101</f>
        <v>0.8278067354256774</v>
      </c>
      <c r="F112" s="27">
        <f>F111/F101</f>
        <v>0.99278398510242083</v>
      </c>
      <c r="G112" s="27">
        <f t="shared" ref="G112:Y112" si="31">G111/G101</f>
        <v>1</v>
      </c>
      <c r="H112" s="27">
        <f t="shared" si="31"/>
        <v>1.0072616407982262</v>
      </c>
      <c r="I112" s="27">
        <f t="shared" si="31"/>
        <v>1</v>
      </c>
      <c r="J112" s="27">
        <f t="shared" si="31"/>
        <v>0.99985128637287468</v>
      </c>
      <c r="K112" s="27">
        <f t="shared" si="31"/>
        <v>1.0994775794514584</v>
      </c>
      <c r="L112" s="27">
        <f t="shared" si="31"/>
        <v>0.96903694213111258</v>
      </c>
      <c r="M112" s="27">
        <f>M103/M102</f>
        <v>1.0092736797394875</v>
      </c>
      <c r="N112" s="27">
        <f>N111/N101</f>
        <v>0.94706236214156803</v>
      </c>
      <c r="O112" s="27">
        <f t="shared" si="31"/>
        <v>1.0096852300242132</v>
      </c>
      <c r="P112" s="27">
        <f t="shared" si="31"/>
        <v>0.94625374625374625</v>
      </c>
      <c r="Q112" s="27">
        <f t="shared" si="31"/>
        <v>0.95446157509375562</v>
      </c>
      <c r="R112" s="27">
        <f t="shared" si="31"/>
        <v>0.98068194398317277</v>
      </c>
      <c r="S112" s="27">
        <f t="shared" si="31"/>
        <v>0.94713534458898418</v>
      </c>
      <c r="T112" s="27">
        <f t="shared" si="31"/>
        <v>0.97491039426523296</v>
      </c>
      <c r="U112" s="27">
        <f t="shared" si="31"/>
        <v>1</v>
      </c>
      <c r="V112" s="27">
        <f t="shared" si="31"/>
        <v>0.99469496021220161</v>
      </c>
      <c r="W112" s="27">
        <f t="shared" si="31"/>
        <v>0.93041453792925044</v>
      </c>
      <c r="X112" s="27">
        <f t="shared" si="31"/>
        <v>0.97932242491562349</v>
      </c>
      <c r="Y112" s="27">
        <f t="shared" si="31"/>
        <v>0.83826295093178316</v>
      </c>
    </row>
    <row r="113" spans="1:25" s="11" customFormat="1" ht="30" customHeight="1" x14ac:dyDescent="0.2">
      <c r="A113" s="10" t="s">
        <v>193</v>
      </c>
      <c r="B113" s="88">
        <v>160554</v>
      </c>
      <c r="C113" s="88">
        <f t="shared" si="23"/>
        <v>158915</v>
      </c>
      <c r="D113" s="14">
        <f t="shared" si="29"/>
        <v>0.98979159659678362</v>
      </c>
      <c r="E113" s="9">
        <v>19890</v>
      </c>
      <c r="F113" s="9">
        <v>4452</v>
      </c>
      <c r="G113" s="9">
        <v>7340</v>
      </c>
      <c r="H113" s="9">
        <v>8524</v>
      </c>
      <c r="I113" s="9">
        <v>4657</v>
      </c>
      <c r="J113" s="9">
        <v>12043</v>
      </c>
      <c r="K113" s="9">
        <v>4964</v>
      </c>
      <c r="L113" s="9">
        <v>6508</v>
      </c>
      <c r="M113" s="9">
        <v>8304</v>
      </c>
      <c r="N113" s="9">
        <v>2360</v>
      </c>
      <c r="O113" s="9">
        <v>3063</v>
      </c>
      <c r="P113" s="9">
        <v>7227</v>
      </c>
      <c r="Q113" s="9">
        <v>10938</v>
      </c>
      <c r="R113" s="9">
        <v>11245</v>
      </c>
      <c r="S113" s="9">
        <v>10637</v>
      </c>
      <c r="T113" s="9">
        <v>5836</v>
      </c>
      <c r="U113" s="9">
        <v>5231</v>
      </c>
      <c r="V113" s="9">
        <v>2226</v>
      </c>
      <c r="W113" s="9">
        <v>7010</v>
      </c>
      <c r="X113" s="9">
        <v>12501</v>
      </c>
      <c r="Y113" s="9">
        <v>3959</v>
      </c>
    </row>
    <row r="114" spans="1:25" s="11" customFormat="1" ht="30" customHeight="1" x14ac:dyDescent="0.2">
      <c r="A114" s="10" t="s">
        <v>93</v>
      </c>
      <c r="B114" s="88">
        <v>10465</v>
      </c>
      <c r="C114" s="88">
        <f t="shared" si="23"/>
        <v>9303</v>
      </c>
      <c r="D114" s="14">
        <f t="shared" si="29"/>
        <v>0.88896321070234119</v>
      </c>
      <c r="E114" s="9">
        <v>315</v>
      </c>
      <c r="F114" s="9">
        <v>368</v>
      </c>
      <c r="G114" s="9"/>
      <c r="H114" s="9">
        <v>391</v>
      </c>
      <c r="I114" s="9">
        <v>224</v>
      </c>
      <c r="J114" s="9">
        <v>862</v>
      </c>
      <c r="K114" s="9">
        <v>1331</v>
      </c>
      <c r="L114" s="9">
        <v>599</v>
      </c>
      <c r="M114" s="9">
        <v>83</v>
      </c>
      <c r="N114" s="9"/>
      <c r="O114" s="9">
        <v>674</v>
      </c>
      <c r="P114" s="9">
        <v>204</v>
      </c>
      <c r="Q114" s="9">
        <v>60</v>
      </c>
      <c r="R114" s="9">
        <v>430</v>
      </c>
      <c r="S114" s="9">
        <v>243</v>
      </c>
      <c r="T114" s="9">
        <v>27</v>
      </c>
      <c r="U114" s="9"/>
      <c r="V114" s="9"/>
      <c r="W114" s="9">
        <v>1450</v>
      </c>
      <c r="X114" s="9">
        <v>940</v>
      </c>
      <c r="Y114" s="9">
        <v>1102</v>
      </c>
    </row>
    <row r="115" spans="1:25" s="11" customFormat="1" ht="30" customHeight="1" x14ac:dyDescent="0.2">
      <c r="A115" s="10" t="s">
        <v>94</v>
      </c>
      <c r="B115" s="88">
        <v>90856</v>
      </c>
      <c r="C115" s="88">
        <f>SUM(E115:Y115)</f>
        <v>90834</v>
      </c>
      <c r="D115" s="14">
        <f t="shared" si="29"/>
        <v>0.99975785858941624</v>
      </c>
      <c r="E115" s="9">
        <v>780</v>
      </c>
      <c r="F115" s="9">
        <v>2858</v>
      </c>
      <c r="G115" s="9">
        <v>6998</v>
      </c>
      <c r="H115" s="9">
        <v>8301</v>
      </c>
      <c r="I115" s="9">
        <v>3166</v>
      </c>
      <c r="J115" s="9">
        <v>5493</v>
      </c>
      <c r="K115" s="9">
        <v>2236</v>
      </c>
      <c r="L115" s="9">
        <v>5360</v>
      </c>
      <c r="M115" s="9">
        <v>3309</v>
      </c>
      <c r="N115" s="9">
        <v>1716</v>
      </c>
      <c r="O115" s="9">
        <v>4375</v>
      </c>
      <c r="P115" s="9">
        <v>4796</v>
      </c>
      <c r="Q115" s="9">
        <v>3009</v>
      </c>
      <c r="R115" s="9">
        <v>5305</v>
      </c>
      <c r="S115" s="9">
        <v>4939</v>
      </c>
      <c r="T115" s="9">
        <v>5146</v>
      </c>
      <c r="U115" s="9">
        <v>3614</v>
      </c>
      <c r="V115" s="9">
        <v>2699</v>
      </c>
      <c r="W115" s="9">
        <v>5022</v>
      </c>
      <c r="X115" s="9">
        <v>7557</v>
      </c>
      <c r="Y115" s="9">
        <v>4155</v>
      </c>
    </row>
    <row r="116" spans="1:25" s="11" customFormat="1" ht="30" customHeight="1" x14ac:dyDescent="0.2">
      <c r="A116" s="10" t="s">
        <v>95</v>
      </c>
      <c r="B116" s="22"/>
      <c r="C116" s="88">
        <f t="shared" si="23"/>
        <v>588</v>
      </c>
      <c r="D116" s="14"/>
      <c r="E116" s="135">
        <v>78</v>
      </c>
      <c r="F116" s="135"/>
      <c r="G116" s="88">
        <v>109</v>
      </c>
      <c r="H116" s="88">
        <v>77</v>
      </c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>
        <v>324</v>
      </c>
      <c r="Y116" s="88"/>
    </row>
    <row r="117" spans="1:25" s="44" customFormat="1" ht="48" hidden="1" customHeight="1" x14ac:dyDescent="0.2">
      <c r="A117" s="12" t="s">
        <v>181</v>
      </c>
      <c r="B117" s="22"/>
      <c r="C117" s="22">
        <f t="shared" si="23"/>
        <v>0</v>
      </c>
      <c r="D117" s="14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203</v>
      </c>
      <c r="B118" s="22"/>
      <c r="C118" s="22">
        <f t="shared" si="23"/>
        <v>0</v>
      </c>
      <c r="D118" s="14" t="e">
        <f t="shared" si="29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8" customFormat="1" ht="30" customHeight="1" x14ac:dyDescent="0.2">
      <c r="A119" s="29" t="s">
        <v>182</v>
      </c>
      <c r="B119" s="25">
        <v>975834</v>
      </c>
      <c r="C119" s="22">
        <f>SUM(E119:Y119)</f>
        <v>946135.61</v>
      </c>
      <c r="D119" s="14">
        <f t="shared" si="29"/>
        <v>0.96956614547146336</v>
      </c>
      <c r="E119" s="167">
        <v>92431</v>
      </c>
      <c r="F119" s="88">
        <v>22178</v>
      </c>
      <c r="G119" s="88">
        <v>55697</v>
      </c>
      <c r="H119" s="88">
        <v>60348</v>
      </c>
      <c r="I119" s="88">
        <v>29856</v>
      </c>
      <c r="J119" s="88">
        <v>68336</v>
      </c>
      <c r="K119" s="88">
        <v>32382</v>
      </c>
      <c r="L119" s="88">
        <v>41268</v>
      </c>
      <c r="M119" s="88">
        <v>41806</v>
      </c>
      <c r="N119" s="88">
        <v>14731</v>
      </c>
      <c r="O119" s="88">
        <v>25802</v>
      </c>
      <c r="P119" s="88">
        <v>41250</v>
      </c>
      <c r="Q119" s="88">
        <v>51701</v>
      </c>
      <c r="R119" s="88">
        <v>58112</v>
      </c>
      <c r="S119" s="88">
        <v>66204.600000000006</v>
      </c>
      <c r="T119" s="88">
        <v>38540</v>
      </c>
      <c r="U119" s="88">
        <v>34360.01</v>
      </c>
      <c r="V119" s="88">
        <v>15663</v>
      </c>
      <c r="W119" s="88">
        <v>44606</v>
      </c>
      <c r="X119" s="88">
        <v>81474</v>
      </c>
      <c r="Y119" s="88">
        <v>29390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559526</v>
      </c>
      <c r="C121" s="88">
        <f t="shared" si="23"/>
        <v>552497.55000000005</v>
      </c>
      <c r="D121" s="14">
        <f t="shared" si="29"/>
        <v>0.98743856407030239</v>
      </c>
      <c r="E121" s="9">
        <v>86300</v>
      </c>
      <c r="F121" s="9">
        <v>11575</v>
      </c>
      <c r="G121" s="9">
        <f>7004+18160</f>
        <v>25164</v>
      </c>
      <c r="H121" s="9">
        <v>27192</v>
      </c>
      <c r="I121" s="9">
        <v>15286</v>
      </c>
      <c r="J121" s="9">
        <v>39777</v>
      </c>
      <c r="K121" s="9">
        <v>18155</v>
      </c>
      <c r="L121" s="9">
        <v>18967</v>
      </c>
      <c r="M121" s="9">
        <v>25342</v>
      </c>
      <c r="N121" s="9">
        <v>7179</v>
      </c>
      <c r="O121" s="9">
        <v>9597</v>
      </c>
      <c r="P121" s="9">
        <v>22616</v>
      </c>
      <c r="Q121" s="9">
        <v>39568</v>
      </c>
      <c r="R121" s="9">
        <v>41506</v>
      </c>
      <c r="S121" s="9">
        <v>44968</v>
      </c>
      <c r="T121" s="9">
        <v>17650</v>
      </c>
      <c r="U121" s="9">
        <f>6681+10769.55</f>
        <v>17450.55</v>
      </c>
      <c r="V121" s="9">
        <v>6019</v>
      </c>
      <c r="W121" s="9">
        <v>23145</v>
      </c>
      <c r="X121" s="9">
        <v>45391</v>
      </c>
      <c r="Y121" s="9">
        <v>9650</v>
      </c>
    </row>
    <row r="122" spans="1:25" s="11" customFormat="1" ht="30" customHeight="1" x14ac:dyDescent="0.2">
      <c r="A122" s="10" t="s">
        <v>93</v>
      </c>
      <c r="B122" s="24">
        <v>31991</v>
      </c>
      <c r="C122" s="88">
        <f t="shared" si="23"/>
        <v>29333</v>
      </c>
      <c r="D122" s="14">
        <f t="shared" si="29"/>
        <v>0.916914132099653</v>
      </c>
      <c r="E122" s="9">
        <v>945</v>
      </c>
      <c r="F122" s="9">
        <v>920</v>
      </c>
      <c r="G122" s="9"/>
      <c r="H122" s="9">
        <v>1418</v>
      </c>
      <c r="I122" s="9">
        <v>704</v>
      </c>
      <c r="J122" s="9">
        <v>3293</v>
      </c>
      <c r="K122" s="9">
        <v>3608</v>
      </c>
      <c r="L122" s="9">
        <v>1438</v>
      </c>
      <c r="M122" s="9">
        <v>172</v>
      </c>
      <c r="N122" s="9"/>
      <c r="O122" s="9">
        <v>1674</v>
      </c>
      <c r="P122" s="9">
        <v>663</v>
      </c>
      <c r="Q122" s="9">
        <v>160</v>
      </c>
      <c r="R122" s="9">
        <v>1131</v>
      </c>
      <c r="S122" s="9">
        <v>792</v>
      </c>
      <c r="T122" s="9">
        <v>146</v>
      </c>
      <c r="U122" s="9"/>
      <c r="V122" s="9"/>
      <c r="W122" s="9">
        <v>5412</v>
      </c>
      <c r="X122" s="9">
        <v>3072</v>
      </c>
      <c r="Y122" s="9">
        <v>3785</v>
      </c>
    </row>
    <row r="123" spans="1:25" s="11" customFormat="1" ht="30.75" customHeight="1" x14ac:dyDescent="0.2">
      <c r="A123" s="10" t="s">
        <v>94</v>
      </c>
      <c r="B123" s="24">
        <v>296071</v>
      </c>
      <c r="C123" s="88">
        <f t="shared" si="23"/>
        <v>286142.95999999996</v>
      </c>
      <c r="D123" s="14">
        <f t="shared" si="29"/>
        <v>0.96646736762465746</v>
      </c>
      <c r="E123" s="9">
        <v>2574</v>
      </c>
      <c r="F123" s="9">
        <v>7145</v>
      </c>
      <c r="G123" s="9">
        <v>23793</v>
      </c>
      <c r="H123" s="9">
        <v>29452</v>
      </c>
      <c r="I123" s="9">
        <v>10047</v>
      </c>
      <c r="J123" s="9">
        <v>17577</v>
      </c>
      <c r="K123" s="9">
        <v>6470</v>
      </c>
      <c r="L123" s="9">
        <v>16558</v>
      </c>
      <c r="M123" s="9">
        <v>10234</v>
      </c>
      <c r="N123" s="9">
        <v>5660</v>
      </c>
      <c r="O123" s="9">
        <v>13291</v>
      </c>
      <c r="P123" s="9">
        <v>12412</v>
      </c>
      <c r="Q123" s="9">
        <v>7788</v>
      </c>
      <c r="R123" s="9">
        <v>13763</v>
      </c>
      <c r="S123" s="9">
        <v>17251</v>
      </c>
      <c r="T123" s="9">
        <v>17057</v>
      </c>
      <c r="U123" s="9">
        <v>13154.96</v>
      </c>
      <c r="V123" s="9">
        <v>8713</v>
      </c>
      <c r="W123" s="9">
        <v>13603</v>
      </c>
      <c r="X123" s="9">
        <v>27630</v>
      </c>
      <c r="Y123" s="9">
        <v>11970</v>
      </c>
    </row>
    <row r="124" spans="1:25" s="11" customFormat="1" ht="31.15" customHeight="1" x14ac:dyDescent="0.2">
      <c r="A124" s="10" t="s">
        <v>95</v>
      </c>
      <c r="B124" s="22"/>
      <c r="C124" s="88">
        <f t="shared" si="23"/>
        <v>5178</v>
      </c>
      <c r="D124" s="14"/>
      <c r="E124" s="135">
        <v>125</v>
      </c>
      <c r="F124" s="135"/>
      <c r="G124" s="88">
        <v>130</v>
      </c>
      <c r="H124" s="88">
        <v>108</v>
      </c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>
        <v>4815</v>
      </c>
      <c r="Y124" s="88"/>
    </row>
    <row r="125" spans="1:25" s="11" customFormat="1" ht="31.15" hidden="1" customHeight="1" x14ac:dyDescent="0.2">
      <c r="A125" s="10" t="s">
        <v>203</v>
      </c>
      <c r="B125" s="22"/>
      <c r="C125" s="18">
        <f t="shared" si="23"/>
        <v>0</v>
      </c>
      <c r="D125" s="14" t="e">
        <f t="shared" si="29"/>
        <v>#DIV/0!</v>
      </c>
      <c r="E125" s="150"/>
      <c r="F125" s="150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v>34.299999999999997</v>
      </c>
      <c r="C126" s="18">
        <f>C119/C111*10</f>
        <v>33.032001187026495</v>
      </c>
      <c r="D126" s="14">
        <f t="shared" ref="D126:D131" si="33">C126/B126</f>
        <v>0.96303210457803201</v>
      </c>
      <c r="E126" s="112">
        <f t="shared" ref="E126:M126" si="34">E119/E111*10</f>
        <v>41.276738266422541</v>
      </c>
      <c r="F126" s="112">
        <f t="shared" si="34"/>
        <v>26</v>
      </c>
      <c r="G126" s="112">
        <f t="shared" si="34"/>
        <v>33.536247591522155</v>
      </c>
      <c r="H126" s="112">
        <f t="shared" si="34"/>
        <v>33.211160640581149</v>
      </c>
      <c r="I126" s="112">
        <f t="shared" si="34"/>
        <v>32.151626103812191</v>
      </c>
      <c r="J126" s="112">
        <f t="shared" si="34"/>
        <v>33.880019831432818</v>
      </c>
      <c r="K126" s="112">
        <f t="shared" si="34"/>
        <v>32.055038606216591</v>
      </c>
      <c r="L126" s="112">
        <f t="shared" si="34"/>
        <v>30.312913177611279</v>
      </c>
      <c r="M126" s="112">
        <f t="shared" si="34"/>
        <v>29.595072915191846</v>
      </c>
      <c r="N126" s="112">
        <f t="shared" ref="N126:O126" si="35">N119/N111*10</f>
        <v>31.18992165996189</v>
      </c>
      <c r="O126" s="112">
        <f t="shared" si="35"/>
        <v>29.464428457234213</v>
      </c>
      <c r="P126" s="112">
        <f>P119/P111*10</f>
        <v>29.032939189189189</v>
      </c>
      <c r="Q126" s="112">
        <f t="shared" ref="Q126" si="36">Q119/Q111*10</f>
        <v>32.244605213920423</v>
      </c>
      <c r="R126" s="112">
        <f>R119/R111*10</f>
        <v>32.800135463114522</v>
      </c>
      <c r="S126" s="112">
        <f>S119/S111*10</f>
        <v>38.693512565751021</v>
      </c>
      <c r="T126" s="112">
        <f t="shared" ref="T126:V126" si="37">T119/T111*10</f>
        <v>30.802429667519181</v>
      </c>
      <c r="U126" s="112">
        <f t="shared" si="37"/>
        <v>34.349705088473456</v>
      </c>
      <c r="V126" s="112">
        <f t="shared" si="37"/>
        <v>29.834285714285716</v>
      </c>
      <c r="W126" s="112">
        <f>W119/W111*10</f>
        <v>31.004378953221657</v>
      </c>
      <c r="X126" s="112">
        <f>X119/X111*10</f>
        <v>35.542468263316323</v>
      </c>
      <c r="Y126" s="112">
        <f>Y119/Y111*10</f>
        <v>29.971446053436672</v>
      </c>
    </row>
    <row r="127" spans="1:25" s="11" customFormat="1" ht="30" customHeight="1" x14ac:dyDescent="0.2">
      <c r="A127" s="10" t="s">
        <v>92</v>
      </c>
      <c r="B127" s="112">
        <v>35.4</v>
      </c>
      <c r="C127" s="112">
        <f>C121/C113*10</f>
        <v>34.766859641946951</v>
      </c>
      <c r="D127" s="14">
        <f t="shared" si="33"/>
        <v>0.98211467915104389</v>
      </c>
      <c r="E127" s="113">
        <f t="shared" ref="E127" si="38">E121/E113*10</f>
        <v>43.38863750628456</v>
      </c>
      <c r="F127" s="113">
        <f t="shared" ref="F127" si="39">F121/F113*10</f>
        <v>25.999550763701706</v>
      </c>
      <c r="G127" s="113" t="s">
        <v>0</v>
      </c>
      <c r="H127" s="113">
        <f t="shared" ref="H127:I127" si="40">H121/H113*10</f>
        <v>31.900516189582358</v>
      </c>
      <c r="I127" s="113">
        <f t="shared" si="40"/>
        <v>32.823706248657935</v>
      </c>
      <c r="J127" s="113">
        <f>J121/J113*10</f>
        <v>33.02914556173711</v>
      </c>
      <c r="K127" s="113">
        <f>K121/K113*10</f>
        <v>36.573327961321517</v>
      </c>
      <c r="L127" s="113">
        <f>L121/L113*10</f>
        <v>29.144130301167795</v>
      </c>
      <c r="M127" s="113">
        <f>M121/M113*10</f>
        <v>30.51782273603083</v>
      </c>
      <c r="N127" s="113">
        <f t="shared" ref="N127:R127" si="41">N121/N113*10</f>
        <v>30.419491525423727</v>
      </c>
      <c r="O127" s="113">
        <f t="shared" si="41"/>
        <v>31.332027424094026</v>
      </c>
      <c r="P127" s="113">
        <f t="shared" si="41"/>
        <v>31.293759512937594</v>
      </c>
      <c r="Q127" s="113">
        <f t="shared" si="41"/>
        <v>36.174803437557145</v>
      </c>
      <c r="R127" s="113">
        <f t="shared" si="41"/>
        <v>36.910626945309026</v>
      </c>
      <c r="S127" s="113">
        <f>S121/S113*10</f>
        <v>42.275077559462261</v>
      </c>
      <c r="T127" s="113">
        <f t="shared" ref="T127:U127" si="42">T121/T113*10</f>
        <v>30.243317340644275</v>
      </c>
      <c r="U127" s="113">
        <f t="shared" si="42"/>
        <v>33.359873829095775</v>
      </c>
      <c r="V127" s="113">
        <f>V121/V113*10</f>
        <v>27.039532794249777</v>
      </c>
      <c r="W127" s="113">
        <f t="shared" ref="W127:Y127" si="43">W121/W113*10</f>
        <v>33.017118402282449</v>
      </c>
      <c r="X127" s="113">
        <f>X121/X113*10</f>
        <v>36.309895208383331</v>
      </c>
      <c r="Y127" s="113">
        <f t="shared" si="43"/>
        <v>24.374842131851477</v>
      </c>
    </row>
    <row r="128" spans="1:25" s="11" customFormat="1" ht="30" customHeight="1" x14ac:dyDescent="0.2">
      <c r="A128" s="10" t="s">
        <v>93</v>
      </c>
      <c r="B128" s="48">
        <v>31</v>
      </c>
      <c r="C128" s="112">
        <f t="shared" ref="C128:C131" si="44">C121/C113*10</f>
        <v>34.766859641946951</v>
      </c>
      <c r="D128" s="14">
        <f t="shared" si="33"/>
        <v>1.1215116013531274</v>
      </c>
      <c r="E128" s="107">
        <f>E122/E114*10</f>
        <v>30</v>
      </c>
      <c r="F128" s="107">
        <f t="shared" ref="F128:I128" si="45">F122/F114*10</f>
        <v>25</v>
      </c>
      <c r="G128" s="107"/>
      <c r="H128" s="107">
        <f t="shared" si="45"/>
        <v>36.265984654731454</v>
      </c>
      <c r="I128" s="107">
        <f t="shared" si="45"/>
        <v>31.428571428571427</v>
      </c>
      <c r="J128" s="107">
        <f>J122/J114*10</f>
        <v>38.201856148491878</v>
      </c>
      <c r="K128" s="107">
        <f>K122/K114*10</f>
        <v>27.107438016528924</v>
      </c>
      <c r="L128" s="107">
        <f t="shared" ref="L128" si="46">L122/L114*10</f>
        <v>24.006677796327214</v>
      </c>
      <c r="M128" s="107">
        <f t="shared" ref="M128:O128" si="47">M122/M114*10</f>
        <v>20.722891566265062</v>
      </c>
      <c r="N128" s="107"/>
      <c r="O128" s="107">
        <f t="shared" si="47"/>
        <v>24.836795252225521</v>
      </c>
      <c r="P128" s="107">
        <f t="shared" ref="P128:R128" si="48">P122/P114*10</f>
        <v>32.5</v>
      </c>
      <c r="Q128" s="107">
        <f t="shared" si="48"/>
        <v>26.666666666666664</v>
      </c>
      <c r="R128" s="107">
        <f t="shared" si="48"/>
        <v>26.302325581395351</v>
      </c>
      <c r="S128" s="107">
        <f t="shared" ref="S128:T128" si="49">S122/S114*10</f>
        <v>32.592592592592588</v>
      </c>
      <c r="T128" s="107">
        <f t="shared" si="49"/>
        <v>54.074074074074076</v>
      </c>
      <c r="U128" s="107"/>
      <c r="V128" s="107"/>
      <c r="W128" s="107">
        <f>W122/W114*10</f>
        <v>37.324137931034485</v>
      </c>
      <c r="X128" s="107">
        <f>X122/X114*10</f>
        <v>32.680851063829785</v>
      </c>
      <c r="Y128" s="107">
        <f>Y122/Y114*10</f>
        <v>34.346642468239565</v>
      </c>
    </row>
    <row r="129" spans="1:26" s="11" customFormat="1" ht="30" customHeight="1" x14ac:dyDescent="0.2">
      <c r="A129" s="10" t="s">
        <v>94</v>
      </c>
      <c r="B129" s="48">
        <v>33.6</v>
      </c>
      <c r="C129" s="112">
        <f>C123/C115*10</f>
        <v>31.501746042230877</v>
      </c>
      <c r="D129" s="14">
        <f t="shared" si="33"/>
        <v>0.93755196554258557</v>
      </c>
      <c r="E129" s="107">
        <f>E123/E115*10</f>
        <v>33</v>
      </c>
      <c r="F129" s="107">
        <f>F123/F115*10</f>
        <v>25</v>
      </c>
      <c r="G129" s="107">
        <f>G123/G115*10</f>
        <v>33.999714204058307</v>
      </c>
      <c r="H129" s="113">
        <f t="shared" ref="H129" si="50">H123/H115*10</f>
        <v>35.480062643055057</v>
      </c>
      <c r="I129" s="113">
        <f>I123/I115*10</f>
        <v>31.734049273531269</v>
      </c>
      <c r="J129" s="113">
        <f>J123/J115*10</f>
        <v>31.998907700709992</v>
      </c>
      <c r="K129" s="107">
        <f t="shared" ref="K129:L129" si="51">K123/K115*10</f>
        <v>28.935599284436492</v>
      </c>
      <c r="L129" s="107">
        <f t="shared" si="51"/>
        <v>30.89179104477612</v>
      </c>
      <c r="M129" s="107">
        <f t="shared" ref="M129:O129" si="52">M123/M115*10</f>
        <v>30.92777274100937</v>
      </c>
      <c r="N129" s="107">
        <f t="shared" si="52"/>
        <v>32.983682983682982</v>
      </c>
      <c r="O129" s="107">
        <f t="shared" si="52"/>
        <v>30.379428571428573</v>
      </c>
      <c r="P129" s="107">
        <f t="shared" ref="P129:R129" si="53">P123/P115*10</f>
        <v>25.879899916597164</v>
      </c>
      <c r="Q129" s="107">
        <f t="shared" si="53"/>
        <v>25.882352941176471</v>
      </c>
      <c r="R129" s="107">
        <f t="shared" si="53"/>
        <v>25.943449575871821</v>
      </c>
      <c r="S129" s="107">
        <f t="shared" ref="S129:V129" si="54">S123/S115*10</f>
        <v>34.92812310184248</v>
      </c>
      <c r="T129" s="107">
        <f t="shared" si="54"/>
        <v>33.146132918771862</v>
      </c>
      <c r="U129" s="107">
        <f t="shared" si="54"/>
        <v>36.4</v>
      </c>
      <c r="V129" s="107">
        <f t="shared" si="54"/>
        <v>32.282326787699148</v>
      </c>
      <c r="W129" s="107">
        <f>W123/W115*10</f>
        <v>27.086818000796494</v>
      </c>
      <c r="X129" s="107">
        <f>X123/X115*10</f>
        <v>36.562127828503378</v>
      </c>
      <c r="Y129" s="107">
        <f>Y123/Y115*10</f>
        <v>28.808664259927799</v>
      </c>
    </row>
    <row r="130" spans="1:26" s="11" customFormat="1" ht="30" customHeight="1" x14ac:dyDescent="0.2">
      <c r="A130" s="10" t="s">
        <v>95</v>
      </c>
      <c r="B130" s="48"/>
      <c r="C130" s="112">
        <f>C124/C116*10</f>
        <v>88.061224489795919</v>
      </c>
      <c r="D130" s="15"/>
      <c r="E130" s="107">
        <f>E124/E116*10</f>
        <v>16.025641025641026</v>
      </c>
      <c r="F130" s="48"/>
      <c r="G130" s="112">
        <f>G124/G116*10</f>
        <v>11.926605504587155</v>
      </c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107"/>
      <c r="S130" s="107"/>
      <c r="T130" s="107"/>
      <c r="U130" s="107"/>
      <c r="V130" s="107"/>
      <c r="W130" s="107"/>
      <c r="X130" s="107">
        <f>X124/X116*10</f>
        <v>148.61111111111111</v>
      </c>
      <c r="Y130" s="88"/>
    </row>
    <row r="131" spans="1:26" s="11" customFormat="1" ht="30" hidden="1" customHeight="1" x14ac:dyDescent="0.2">
      <c r="A131" s="10" t="s">
        <v>202</v>
      </c>
      <c r="B131" s="48"/>
      <c r="C131" s="18">
        <f t="shared" si="44"/>
        <v>88.061224489795919</v>
      </c>
      <c r="D131" s="15" t="e">
        <f t="shared" si="33"/>
        <v>#DIV/0!</v>
      </c>
      <c r="E131" s="48"/>
      <c r="F131" s="48"/>
      <c r="G131" s="88" t="e">
        <f>G125/G118*10</f>
        <v>#DIV/0!</v>
      </c>
      <c r="H131" s="88" t="e">
        <f t="shared" ref="H131" si="55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6">S125/S118*10</f>
        <v>#DIV/0!</v>
      </c>
      <c r="T131" s="88" t="e">
        <f t="shared" si="56"/>
        <v>#DIV/0!</v>
      </c>
      <c r="U131" s="88"/>
      <c r="V131" s="88"/>
      <c r="W131" s="88"/>
      <c r="X131" s="88" t="e">
        <f t="shared" si="56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22"/>
      <c r="D132" s="15"/>
      <c r="E132" s="88">
        <v>21613</v>
      </c>
      <c r="F132" s="88">
        <v>7359</v>
      </c>
      <c r="G132" s="88">
        <v>16379</v>
      </c>
      <c r="H132" s="88">
        <v>16533</v>
      </c>
      <c r="I132" s="88">
        <v>7017</v>
      </c>
      <c r="J132" s="88">
        <v>19500</v>
      </c>
      <c r="K132" s="88">
        <v>8883</v>
      </c>
      <c r="L132" s="88">
        <v>13156</v>
      </c>
      <c r="M132" s="88">
        <v>13173</v>
      </c>
      <c r="N132" s="88">
        <v>4003</v>
      </c>
      <c r="O132" s="88">
        <v>7772</v>
      </c>
      <c r="P132" s="88">
        <v>12627</v>
      </c>
      <c r="Q132" s="88">
        <v>12850</v>
      </c>
      <c r="R132" s="88">
        <v>16902</v>
      </c>
      <c r="S132" s="88">
        <v>16631</v>
      </c>
      <c r="T132" s="88">
        <v>10549</v>
      </c>
      <c r="U132" s="88">
        <v>10003</v>
      </c>
      <c r="V132" s="88">
        <v>3626</v>
      </c>
      <c r="W132" s="88">
        <v>12104</v>
      </c>
      <c r="X132" s="88">
        <v>22923</v>
      </c>
      <c r="Y132" s="88">
        <v>9482</v>
      </c>
    </row>
    <row r="133" spans="1:26" s="11" customFormat="1" ht="30" hidden="1" customHeight="1" x14ac:dyDescent="0.2">
      <c r="A133" s="49" t="s">
        <v>99</v>
      </c>
      <c r="B133" s="22">
        <v>9156</v>
      </c>
      <c r="C133" s="22">
        <f>SUM(E133:Y133)</f>
        <v>23345</v>
      </c>
      <c r="D133" s="14">
        <f t="shared" ref="D133:D197" si="57">C133/B133</f>
        <v>2.5496941896024463</v>
      </c>
      <c r="E133" s="45">
        <f>(E111-E132)</f>
        <v>780</v>
      </c>
      <c r="F133" s="45">
        <f t="shared" ref="F133:Y133" si="58">(F111-F132)</f>
        <v>1171</v>
      </c>
      <c r="G133" s="45">
        <f t="shared" si="58"/>
        <v>229</v>
      </c>
      <c r="H133" s="45">
        <f t="shared" si="58"/>
        <v>1638</v>
      </c>
      <c r="I133" s="45">
        <f t="shared" si="58"/>
        <v>2269</v>
      </c>
      <c r="J133" s="45">
        <f t="shared" si="58"/>
        <v>670</v>
      </c>
      <c r="K133" s="45">
        <f t="shared" si="58"/>
        <v>1219</v>
      </c>
      <c r="L133" s="45">
        <f t="shared" si="58"/>
        <v>458</v>
      </c>
      <c r="M133" s="45">
        <f t="shared" si="58"/>
        <v>953</v>
      </c>
      <c r="N133" s="45">
        <f t="shared" si="58"/>
        <v>720</v>
      </c>
      <c r="O133" s="45">
        <f t="shared" si="58"/>
        <v>985</v>
      </c>
      <c r="P133" s="45">
        <f t="shared" si="58"/>
        <v>1581</v>
      </c>
      <c r="Q133" s="45">
        <f t="shared" si="58"/>
        <v>3184</v>
      </c>
      <c r="R133" s="45">
        <f t="shared" si="58"/>
        <v>815</v>
      </c>
      <c r="S133" s="45">
        <f t="shared" si="58"/>
        <v>479</v>
      </c>
      <c r="T133" s="45">
        <f t="shared" si="58"/>
        <v>1963</v>
      </c>
      <c r="U133" s="45">
        <f t="shared" si="58"/>
        <v>0</v>
      </c>
      <c r="V133" s="45">
        <f t="shared" si="58"/>
        <v>1624</v>
      </c>
      <c r="W133" s="45">
        <f t="shared" si="58"/>
        <v>2283</v>
      </c>
      <c r="X133" s="45">
        <f t="shared" si="58"/>
        <v>0</v>
      </c>
      <c r="Y133" s="45">
        <f t="shared" si="58"/>
        <v>324</v>
      </c>
    </row>
    <row r="134" spans="1:26" s="11" customFormat="1" ht="30" customHeight="1" x14ac:dyDescent="0.2">
      <c r="A134" s="29" t="s">
        <v>100</v>
      </c>
      <c r="B134" s="22">
        <v>347</v>
      </c>
      <c r="C134" s="22">
        <f>SUM(E134:Y134)</f>
        <v>86</v>
      </c>
      <c r="D134" s="14">
        <f t="shared" si="57"/>
        <v>0.2478386167146974</v>
      </c>
      <c r="E134" s="135">
        <v>20</v>
      </c>
      <c r="F134" s="135">
        <v>3</v>
      </c>
      <c r="G134" s="88">
        <v>12</v>
      </c>
      <c r="H134" s="88">
        <v>6</v>
      </c>
      <c r="I134" s="88">
        <v>2</v>
      </c>
      <c r="J134" s="88">
        <v>3</v>
      </c>
      <c r="K134" s="88">
        <v>0</v>
      </c>
      <c r="L134" s="88">
        <v>3</v>
      </c>
      <c r="M134" s="88">
        <v>1</v>
      </c>
      <c r="N134" s="88">
        <v>9</v>
      </c>
      <c r="O134" s="88">
        <v>2</v>
      </c>
      <c r="P134" s="88">
        <v>2</v>
      </c>
      <c r="Q134" s="88">
        <v>0</v>
      </c>
      <c r="R134" s="88">
        <v>0</v>
      </c>
      <c r="S134" s="88">
        <v>3</v>
      </c>
      <c r="T134" s="88">
        <v>0</v>
      </c>
      <c r="U134" s="88">
        <v>3</v>
      </c>
      <c r="V134" s="88">
        <v>5</v>
      </c>
      <c r="W134" s="88">
        <v>7</v>
      </c>
      <c r="X134" s="88">
        <v>5</v>
      </c>
      <c r="Y134" s="88">
        <v>0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59">SUM(E135:Y135)</f>
        <v>0</v>
      </c>
      <c r="D135" s="14" t="e">
        <f t="shared" si="57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9"/>
        <v>5158</v>
      </c>
      <c r="D136" s="14">
        <f t="shared" si="57"/>
        <v>1.0606621427102612</v>
      </c>
      <c r="E136" s="45">
        <v>188</v>
      </c>
      <c r="F136" s="45">
        <v>112</v>
      </c>
      <c r="G136" s="45">
        <v>767</v>
      </c>
      <c r="H136" s="45">
        <v>350</v>
      </c>
      <c r="I136" s="45">
        <v>53</v>
      </c>
      <c r="J136" s="45">
        <v>143</v>
      </c>
      <c r="K136" s="45">
        <v>546</v>
      </c>
      <c r="L136" s="45">
        <v>767</v>
      </c>
      <c r="M136" s="45">
        <v>244</v>
      </c>
      <c r="N136" s="45">
        <v>23</v>
      </c>
      <c r="O136" s="45">
        <v>219</v>
      </c>
      <c r="P136" s="45">
        <v>315</v>
      </c>
      <c r="Q136" s="45">
        <v>13</v>
      </c>
      <c r="R136" s="45">
        <v>452</v>
      </c>
      <c r="S136" s="45">
        <v>157</v>
      </c>
      <c r="T136" s="45">
        <v>61</v>
      </c>
      <c r="U136" s="45">
        <v>83</v>
      </c>
      <c r="V136" s="45">
        <v>41</v>
      </c>
      <c r="W136" s="45">
        <v>253</v>
      </c>
      <c r="X136" s="45">
        <v>371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9"/>
        <v>0</v>
      </c>
      <c r="D137" s="14" t="e">
        <f t="shared" si="57"/>
        <v>#DIV/0!</v>
      </c>
      <c r="E137" s="45"/>
      <c r="F137" s="45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9"/>
        <v>5189.5</v>
      </c>
      <c r="D138" s="14">
        <f t="shared" si="57"/>
        <v>1.0603800572129138</v>
      </c>
      <c r="E138" s="45">
        <v>158</v>
      </c>
      <c r="F138" s="45">
        <f t="shared" ref="F138:Y138" si="60">F136-F137</f>
        <v>112</v>
      </c>
      <c r="G138" s="45">
        <f t="shared" si="60"/>
        <v>767</v>
      </c>
      <c r="H138" s="45">
        <f>377-H137</f>
        <v>377</v>
      </c>
      <c r="I138" s="45">
        <f t="shared" si="60"/>
        <v>53</v>
      </c>
      <c r="J138" s="45">
        <f t="shared" si="60"/>
        <v>143</v>
      </c>
      <c r="K138" s="45">
        <v>604.5</v>
      </c>
      <c r="L138" s="45">
        <f t="shared" si="60"/>
        <v>767</v>
      </c>
      <c r="M138" s="45">
        <f t="shared" si="60"/>
        <v>244</v>
      </c>
      <c r="N138" s="45">
        <f t="shared" si="60"/>
        <v>23</v>
      </c>
      <c r="O138" s="45">
        <v>194</v>
      </c>
      <c r="P138" s="45">
        <f t="shared" si="60"/>
        <v>315</v>
      </c>
      <c r="Q138" s="45">
        <v>14</v>
      </c>
      <c r="R138" s="45">
        <f t="shared" si="60"/>
        <v>452</v>
      </c>
      <c r="S138" s="45">
        <f t="shared" si="60"/>
        <v>157</v>
      </c>
      <c r="T138" s="45">
        <f>T136-T137</f>
        <v>61</v>
      </c>
      <c r="U138" s="45">
        <f t="shared" si="60"/>
        <v>83</v>
      </c>
      <c r="V138" s="45">
        <f>V136-V137</f>
        <v>41</v>
      </c>
      <c r="W138" s="45">
        <f>W136-W137</f>
        <v>253</v>
      </c>
      <c r="X138" s="45">
        <f t="shared" si="60"/>
        <v>371</v>
      </c>
      <c r="Y138" s="45">
        <f t="shared" si="60"/>
        <v>0</v>
      </c>
      <c r="Z138" s="67"/>
    </row>
    <row r="139" spans="1:26" s="108" customFormat="1" ht="30" customHeight="1" outlineLevel="1" x14ac:dyDescent="0.2">
      <c r="A139" s="49" t="s">
        <v>105</v>
      </c>
      <c r="B139" s="22">
        <v>805</v>
      </c>
      <c r="C139" s="22">
        <f t="shared" si="59"/>
        <v>1818</v>
      </c>
      <c r="D139" s="14">
        <f t="shared" si="57"/>
        <v>2.2583850931677021</v>
      </c>
      <c r="E139" s="88">
        <v>160</v>
      </c>
      <c r="F139" s="88">
        <v>42</v>
      </c>
      <c r="G139" s="88">
        <v>242</v>
      </c>
      <c r="H139" s="88">
        <v>127</v>
      </c>
      <c r="I139" s="88"/>
      <c r="J139" s="88">
        <v>130</v>
      </c>
      <c r="K139" s="88">
        <v>227</v>
      </c>
      <c r="L139" s="88">
        <v>250</v>
      </c>
      <c r="M139" s="88">
        <v>124</v>
      </c>
      <c r="N139" s="88">
        <v>7</v>
      </c>
      <c r="O139" s="88">
        <v>57</v>
      </c>
      <c r="P139" s="88">
        <v>52</v>
      </c>
      <c r="Q139" s="88">
        <v>13</v>
      </c>
      <c r="R139" s="88">
        <v>63</v>
      </c>
      <c r="S139" s="88"/>
      <c r="T139" s="112">
        <v>7</v>
      </c>
      <c r="U139" s="88">
        <v>25</v>
      </c>
      <c r="V139" s="88">
        <v>8</v>
      </c>
      <c r="W139" s="88">
        <v>30</v>
      </c>
      <c r="X139" s="88">
        <v>254</v>
      </c>
      <c r="Y139" s="88"/>
    </row>
    <row r="140" spans="1:26" s="11" customFormat="1" ht="27.75" customHeight="1" x14ac:dyDescent="0.2">
      <c r="A140" s="12" t="s">
        <v>176</v>
      </c>
      <c r="B140" s="30">
        <f>B139/B136</f>
        <v>0.16553567756528892</v>
      </c>
      <c r="C140" s="165">
        <f>C139/C136</f>
        <v>0.35246219464908879</v>
      </c>
      <c r="D140" s="14">
        <f t="shared" si="57"/>
        <v>2.1292219286689673</v>
      </c>
      <c r="E140" s="32">
        <f>E139/E136</f>
        <v>0.85106382978723405</v>
      </c>
      <c r="F140" s="32">
        <f t="shared" ref="F140:X140" si="61">F139/F136</f>
        <v>0.375</v>
      </c>
      <c r="G140" s="32">
        <f t="shared" si="61"/>
        <v>0.31551499348109519</v>
      </c>
      <c r="H140" s="32">
        <f t="shared" si="61"/>
        <v>0.36285714285714288</v>
      </c>
      <c r="I140" s="32"/>
      <c r="J140" s="32">
        <f t="shared" si="61"/>
        <v>0.90909090909090906</v>
      </c>
      <c r="K140" s="32">
        <f t="shared" si="61"/>
        <v>0.41575091575091577</v>
      </c>
      <c r="L140" s="32">
        <f t="shared" si="61"/>
        <v>0.32594524119947849</v>
      </c>
      <c r="M140" s="32">
        <f t="shared" si="61"/>
        <v>0.50819672131147542</v>
      </c>
      <c r="N140" s="32">
        <f t="shared" si="61"/>
        <v>0.30434782608695654</v>
      </c>
      <c r="O140" s="32">
        <f t="shared" si="61"/>
        <v>0.26027397260273971</v>
      </c>
      <c r="P140" s="32"/>
      <c r="Q140" s="32"/>
      <c r="R140" s="32">
        <f t="shared" si="61"/>
        <v>0.13938053097345132</v>
      </c>
      <c r="S140" s="32"/>
      <c r="T140" s="32">
        <f t="shared" si="61"/>
        <v>0.11475409836065574</v>
      </c>
      <c r="U140" s="32">
        <f t="shared" si="61"/>
        <v>0.30120481927710846</v>
      </c>
      <c r="V140" s="32"/>
      <c r="W140" s="32"/>
      <c r="X140" s="32">
        <f t="shared" si="61"/>
        <v>0.6846361185983828</v>
      </c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59"/>
        <v>0</v>
      </c>
      <c r="D141" s="14" t="e">
        <f t="shared" si="57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19"/>
    </row>
    <row r="142" spans="1:26" s="11" customFormat="1" ht="27.75" hidden="1" customHeight="1" x14ac:dyDescent="0.2">
      <c r="A142" s="12" t="s">
        <v>179</v>
      </c>
      <c r="B142" s="88"/>
      <c r="C142" s="18">
        <f t="shared" si="59"/>
        <v>0</v>
      </c>
      <c r="D142" s="14" t="e">
        <f t="shared" si="57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8" customFormat="1" ht="30" customHeight="1" x14ac:dyDescent="0.2">
      <c r="A143" s="29" t="s">
        <v>106</v>
      </c>
      <c r="B143" s="22">
        <v>17306</v>
      </c>
      <c r="C143" s="22">
        <f>SUM(E143:Y143)</f>
        <v>44831</v>
      </c>
      <c r="D143" s="14">
        <f t="shared" si="57"/>
        <v>2.5904888477984516</v>
      </c>
      <c r="E143" s="88">
        <v>3520</v>
      </c>
      <c r="F143" s="88">
        <v>840</v>
      </c>
      <c r="G143" s="88">
        <v>5890</v>
      </c>
      <c r="H143" s="88">
        <v>2558</v>
      </c>
      <c r="I143" s="88"/>
      <c r="J143" s="88">
        <v>2275</v>
      </c>
      <c r="K143" s="88">
        <v>5293</v>
      </c>
      <c r="L143" s="88">
        <v>9378</v>
      </c>
      <c r="M143" s="88">
        <v>2480</v>
      </c>
      <c r="N143" s="88">
        <v>200</v>
      </c>
      <c r="O143" s="88">
        <v>1180</v>
      </c>
      <c r="P143" s="88">
        <v>1055</v>
      </c>
      <c r="Q143" s="88">
        <v>371</v>
      </c>
      <c r="R143" s="88">
        <v>850</v>
      </c>
      <c r="S143" s="88"/>
      <c r="T143" s="88">
        <v>127</v>
      </c>
      <c r="U143" s="88">
        <v>1000</v>
      </c>
      <c r="V143" s="88">
        <v>90</v>
      </c>
      <c r="W143" s="88">
        <v>900</v>
      </c>
      <c r="X143" s="88">
        <v>6824</v>
      </c>
      <c r="Y143" s="88"/>
    </row>
    <row r="144" spans="1:26" s="11" customFormat="1" ht="31.15" hidden="1" customHeight="1" x14ac:dyDescent="0.2">
      <c r="A144" s="12" t="s">
        <v>52</v>
      </c>
      <c r="B144" s="166" t="e">
        <f>B143/B142</f>
        <v>#DIV/0!</v>
      </c>
      <c r="C144" s="22" t="e">
        <f t="shared" si="59"/>
        <v>#DIV/0!</v>
      </c>
      <c r="D144" s="14" t="e">
        <f t="shared" si="57"/>
        <v>#DIV/0!</v>
      </c>
      <c r="E144" s="27" t="e">
        <f t="shared" ref="E144:Y144" si="62">E143/E142</f>
        <v>#DIV/0!</v>
      </c>
      <c r="F144" s="27" t="e">
        <f t="shared" si="62"/>
        <v>#DIV/0!</v>
      </c>
      <c r="G144" s="88" t="e">
        <f t="shared" si="62"/>
        <v>#DIV/0!</v>
      </c>
      <c r="H144" s="88" t="e">
        <f t="shared" si="62"/>
        <v>#DIV/0!</v>
      </c>
      <c r="I144" s="88" t="e">
        <f t="shared" si="62"/>
        <v>#DIV/0!</v>
      </c>
      <c r="J144" s="88" t="e">
        <f t="shared" si="62"/>
        <v>#DIV/0!</v>
      </c>
      <c r="K144" s="88" t="e">
        <f t="shared" si="62"/>
        <v>#DIV/0!</v>
      </c>
      <c r="L144" s="88" t="e">
        <f t="shared" si="62"/>
        <v>#DIV/0!</v>
      </c>
      <c r="M144" s="88" t="e">
        <f t="shared" si="62"/>
        <v>#DIV/0!</v>
      </c>
      <c r="N144" s="88" t="e">
        <f t="shared" si="62"/>
        <v>#DIV/0!</v>
      </c>
      <c r="O144" s="88" t="e">
        <f t="shared" si="62"/>
        <v>#DIV/0!</v>
      </c>
      <c r="P144" s="88" t="e">
        <f t="shared" si="62"/>
        <v>#DIV/0!</v>
      </c>
      <c r="Q144" s="88" t="e">
        <f t="shared" si="62"/>
        <v>#DIV/0!</v>
      </c>
      <c r="R144" s="88" t="e">
        <f t="shared" si="62"/>
        <v>#DIV/0!</v>
      </c>
      <c r="S144" s="88" t="e">
        <f t="shared" si="62"/>
        <v>#DIV/0!</v>
      </c>
      <c r="T144" s="88" t="e">
        <f t="shared" si="62"/>
        <v>#DIV/0!</v>
      </c>
      <c r="U144" s="88" t="e">
        <f t="shared" si="62"/>
        <v>#DIV/0!</v>
      </c>
      <c r="V144" s="88" t="e">
        <f t="shared" si="62"/>
        <v>#DIV/0!</v>
      </c>
      <c r="W144" s="88" t="e">
        <f t="shared" si="62"/>
        <v>#DIV/0!</v>
      </c>
      <c r="X144" s="88" t="e">
        <f t="shared" si="62"/>
        <v>#DIV/0!</v>
      </c>
      <c r="Y144" s="88" t="e">
        <f t="shared" si="62"/>
        <v>#DIV/0!</v>
      </c>
    </row>
    <row r="145" spans="1:26" s="11" customFormat="1" ht="30" customHeight="1" x14ac:dyDescent="0.2">
      <c r="A145" s="29" t="s">
        <v>98</v>
      </c>
      <c r="B145" s="18">
        <v>190.4</v>
      </c>
      <c r="C145" s="18">
        <f>C143/C139*10</f>
        <v>246.59515951595159</v>
      </c>
      <c r="D145" s="14">
        <f t="shared" si="57"/>
        <v>1.2951426445165524</v>
      </c>
      <c r="E145" s="112">
        <f t="shared" ref="E145" si="63">E143/E139*10</f>
        <v>220</v>
      </c>
      <c r="F145" s="112">
        <f>F143/F139*10</f>
        <v>200</v>
      </c>
      <c r="G145" s="112">
        <f>G143/G139*10</f>
        <v>243.38842975206609</v>
      </c>
      <c r="H145" s="112">
        <f t="shared" ref="H145" si="64">H143/H139*10</f>
        <v>201.41732283464566</v>
      </c>
      <c r="I145" s="112"/>
      <c r="J145" s="112">
        <v>149</v>
      </c>
      <c r="K145" s="112">
        <f t="shared" ref="K145:O145" si="65">K143/K139*10</f>
        <v>233.17180616740089</v>
      </c>
      <c r="L145" s="112">
        <f t="shared" si="65"/>
        <v>375.12</v>
      </c>
      <c r="M145" s="112">
        <f t="shared" si="65"/>
        <v>200</v>
      </c>
      <c r="N145" s="112">
        <f t="shared" si="65"/>
        <v>285.71428571428572</v>
      </c>
      <c r="O145" s="112">
        <f t="shared" si="65"/>
        <v>207.01754385964909</v>
      </c>
      <c r="P145" s="112"/>
      <c r="Q145" s="112"/>
      <c r="R145" s="112">
        <f>R143/R139*10</f>
        <v>134.92063492063491</v>
      </c>
      <c r="S145" s="112"/>
      <c r="T145" s="112">
        <f>T143/T139*10</f>
        <v>181.42857142857142</v>
      </c>
      <c r="U145" s="112">
        <f>U143/U139*10</f>
        <v>400</v>
      </c>
      <c r="V145" s="112"/>
      <c r="W145" s="112">
        <f t="shared" ref="W145" si="66">W143/W139*10</f>
        <v>300</v>
      </c>
      <c r="X145" s="112">
        <f>X143/X139*10</f>
        <v>268.66141732283461</v>
      </c>
      <c r="Y145" s="112"/>
    </row>
    <row r="146" spans="1:26" s="11" customFormat="1" ht="30" hidden="1" customHeight="1" outlineLevel="1" x14ac:dyDescent="0.2">
      <c r="A146" s="10" t="s">
        <v>107</v>
      </c>
      <c r="B146" s="7">
        <v>962</v>
      </c>
      <c r="C146" s="18">
        <v>874</v>
      </c>
      <c r="D146" s="14">
        <f t="shared" si="57"/>
        <v>0.90852390852390852</v>
      </c>
      <c r="E146" s="45">
        <v>25</v>
      </c>
      <c r="F146" s="45">
        <v>68</v>
      </c>
      <c r="G146" s="88">
        <v>115</v>
      </c>
      <c r="H146" s="88">
        <v>0.5</v>
      </c>
      <c r="I146" s="88">
        <v>11</v>
      </c>
      <c r="J146" s="88">
        <v>10</v>
      </c>
      <c r="K146" s="88">
        <v>126</v>
      </c>
      <c r="L146" s="88">
        <v>53</v>
      </c>
      <c r="M146" s="88">
        <v>50</v>
      </c>
      <c r="N146" s="88">
        <v>4</v>
      </c>
      <c r="O146" s="88">
        <v>54</v>
      </c>
      <c r="P146" s="88">
        <v>103</v>
      </c>
      <c r="Q146" s="88"/>
      <c r="R146" s="88">
        <v>1</v>
      </c>
      <c r="S146" s="88">
        <v>31</v>
      </c>
      <c r="T146" s="88">
        <v>9</v>
      </c>
      <c r="U146" s="88"/>
      <c r="V146" s="88"/>
      <c r="W146" s="88">
        <v>95</v>
      </c>
      <c r="X146" s="88">
        <v>95</v>
      </c>
      <c r="Y146" s="88">
        <v>1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9"/>
        <v>0</v>
      </c>
      <c r="D147" s="14"/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59"/>
        <v>0</v>
      </c>
      <c r="D148" s="14"/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f>B146</f>
        <v>962</v>
      </c>
      <c r="C149" s="18">
        <f>C146</f>
        <v>874</v>
      </c>
      <c r="D149" s="14">
        <f t="shared" si="57"/>
        <v>0.90852390852390852</v>
      </c>
      <c r="E149" s="45">
        <f>E146</f>
        <v>25</v>
      </c>
      <c r="F149" s="45">
        <f t="shared" ref="F149:Y149" si="67">F146</f>
        <v>68</v>
      </c>
      <c r="G149" s="45">
        <f t="shared" si="67"/>
        <v>115</v>
      </c>
      <c r="H149" s="45">
        <f t="shared" si="67"/>
        <v>0.5</v>
      </c>
      <c r="I149" s="45">
        <f t="shared" si="67"/>
        <v>11</v>
      </c>
      <c r="J149" s="45">
        <f t="shared" si="67"/>
        <v>10</v>
      </c>
      <c r="K149" s="45">
        <f t="shared" si="67"/>
        <v>126</v>
      </c>
      <c r="L149" s="45">
        <f t="shared" si="67"/>
        <v>53</v>
      </c>
      <c r="M149" s="45">
        <f t="shared" si="67"/>
        <v>50</v>
      </c>
      <c r="N149" s="45">
        <f t="shared" si="67"/>
        <v>4</v>
      </c>
      <c r="O149" s="45">
        <f t="shared" si="67"/>
        <v>54</v>
      </c>
      <c r="P149" s="45">
        <f t="shared" si="67"/>
        <v>103</v>
      </c>
      <c r="Q149" s="45">
        <f t="shared" si="67"/>
        <v>0</v>
      </c>
      <c r="R149" s="45">
        <f t="shared" si="67"/>
        <v>1</v>
      </c>
      <c r="S149" s="45">
        <f t="shared" si="67"/>
        <v>31</v>
      </c>
      <c r="T149" s="45">
        <f t="shared" si="67"/>
        <v>9</v>
      </c>
      <c r="U149" s="45">
        <f t="shared" si="67"/>
        <v>0</v>
      </c>
      <c r="V149" s="45">
        <f t="shared" si="67"/>
        <v>0</v>
      </c>
      <c r="W149" s="45">
        <f t="shared" si="67"/>
        <v>95</v>
      </c>
      <c r="X149" s="45">
        <f t="shared" si="67"/>
        <v>95</v>
      </c>
      <c r="Y149" s="45">
        <f t="shared" si="67"/>
        <v>1</v>
      </c>
    </row>
    <row r="150" spans="1:26" s="11" customFormat="1" ht="30" customHeight="1" outlineLevel="1" x14ac:dyDescent="0.2">
      <c r="A150" s="49" t="s">
        <v>167</v>
      </c>
      <c r="B150" s="22">
        <v>72</v>
      </c>
      <c r="C150" s="22">
        <f t="shared" si="59"/>
        <v>112.3</v>
      </c>
      <c r="D150" s="14">
        <f t="shared" si="57"/>
        <v>1.5597222222222222</v>
      </c>
      <c r="E150" s="88">
        <v>9</v>
      </c>
      <c r="F150" s="88"/>
      <c r="G150" s="88"/>
      <c r="H150" s="88"/>
      <c r="I150" s="88"/>
      <c r="J150" s="88"/>
      <c r="K150" s="88">
        <v>35</v>
      </c>
      <c r="L150" s="88"/>
      <c r="M150" s="88">
        <v>3</v>
      </c>
      <c r="N150" s="88">
        <v>2</v>
      </c>
      <c r="O150" s="88"/>
      <c r="P150" s="88">
        <v>5</v>
      </c>
      <c r="Q150" s="88"/>
      <c r="R150" s="88"/>
      <c r="S150" s="88"/>
      <c r="T150" s="88">
        <v>3.3</v>
      </c>
      <c r="U150" s="88"/>
      <c r="V150" s="88"/>
      <c r="W150" s="88"/>
      <c r="X150" s="88">
        <v>55</v>
      </c>
      <c r="Y150" s="88"/>
    </row>
    <row r="151" spans="1:26" s="11" customFormat="1" ht="30" customHeight="1" x14ac:dyDescent="0.2">
      <c r="A151" s="12" t="s">
        <v>176</v>
      </c>
      <c r="B151" s="30">
        <f>B150/B149</f>
        <v>7.4844074844074848E-2</v>
      </c>
      <c r="C151" s="165">
        <f>C150/C149</f>
        <v>0.12848970251716246</v>
      </c>
      <c r="D151" s="14">
        <f t="shared" si="57"/>
        <v>1.7167651919654205</v>
      </c>
      <c r="E151" s="27">
        <f>E150/E149</f>
        <v>0.36</v>
      </c>
      <c r="F151" s="27"/>
      <c r="G151" s="27"/>
      <c r="H151" s="27"/>
      <c r="I151" s="27"/>
      <c r="J151" s="27"/>
      <c r="K151" s="27">
        <f t="shared" ref="K151:X151" si="68">K150/K149</f>
        <v>0.27777777777777779</v>
      </c>
      <c r="L151" s="27"/>
      <c r="M151" s="27">
        <f t="shared" si="68"/>
        <v>0.06</v>
      </c>
      <c r="N151" s="27">
        <f t="shared" si="68"/>
        <v>0.5</v>
      </c>
      <c r="O151" s="27"/>
      <c r="P151" s="27"/>
      <c r="Q151" s="27"/>
      <c r="R151" s="27"/>
      <c r="S151" s="27"/>
      <c r="T151" s="27">
        <f t="shared" si="68"/>
        <v>0.36666666666666664</v>
      </c>
      <c r="U151" s="27"/>
      <c r="V151" s="27"/>
      <c r="W151" s="27"/>
      <c r="X151" s="27">
        <f t="shared" si="68"/>
        <v>0.57894736842105265</v>
      </c>
      <c r="Y151" s="27"/>
    </row>
    <row r="152" spans="1:26" s="11" customFormat="1" ht="30.75" hidden="1" customHeight="1" x14ac:dyDescent="0.2">
      <c r="A152" s="12" t="s">
        <v>180</v>
      </c>
      <c r="B152" s="88"/>
      <c r="C152" s="22">
        <f t="shared" si="59"/>
        <v>0</v>
      </c>
      <c r="D152" s="14" t="e">
        <f t="shared" si="57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2201</v>
      </c>
      <c r="C153" s="22">
        <f t="shared" si="59"/>
        <v>3584</v>
      </c>
      <c r="D153" s="14">
        <f t="shared" si="57"/>
        <v>1.6283507496592458</v>
      </c>
      <c r="E153" s="88">
        <v>162</v>
      </c>
      <c r="F153" s="88"/>
      <c r="G153" s="88"/>
      <c r="H153" s="88"/>
      <c r="I153" s="88"/>
      <c r="J153" s="88"/>
      <c r="K153" s="88">
        <v>2460</v>
      </c>
      <c r="L153" s="88"/>
      <c r="M153" s="88">
        <v>75</v>
      </c>
      <c r="N153" s="88">
        <v>4</v>
      </c>
      <c r="O153" s="88"/>
      <c r="P153" s="88">
        <v>200</v>
      </c>
      <c r="Q153" s="88"/>
      <c r="R153" s="88"/>
      <c r="S153" s="88"/>
      <c r="T153" s="88">
        <v>97</v>
      </c>
      <c r="U153" s="88"/>
      <c r="V153" s="88"/>
      <c r="W153" s="88"/>
      <c r="X153" s="88">
        <v>586</v>
      </c>
      <c r="Y153" s="88"/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9"/>
        <v>#DIV/0!</v>
      </c>
      <c r="D154" s="14" t="e">
        <f t="shared" si="57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9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v>301.8</v>
      </c>
      <c r="C155" s="18">
        <f>C153/C150*10</f>
        <v>319.14514692787179</v>
      </c>
      <c r="D155" s="14">
        <f t="shared" si="57"/>
        <v>1.0574723224912914</v>
      </c>
      <c r="E155" s="52">
        <f>E153/E150*10</f>
        <v>180</v>
      </c>
      <c r="F155" s="52"/>
      <c r="G155" s="52"/>
      <c r="H155" s="52"/>
      <c r="I155" s="52"/>
      <c r="J155" s="52"/>
      <c r="K155" s="52">
        <f t="shared" ref="K155" si="70">K153/K150*10</f>
        <v>702.85714285714289</v>
      </c>
      <c r="L155" s="52"/>
      <c r="M155" s="52">
        <f>M153/M150*10</f>
        <v>250</v>
      </c>
      <c r="N155" s="52">
        <f>N153/N150*10</f>
        <v>20</v>
      </c>
      <c r="O155" s="52"/>
      <c r="P155" s="52"/>
      <c r="Q155" s="52"/>
      <c r="R155" s="52"/>
      <c r="S155" s="52"/>
      <c r="T155" s="52">
        <f>T153/T150*10</f>
        <v>293.93939393939394</v>
      </c>
      <c r="U155" s="52"/>
      <c r="V155" s="52"/>
      <c r="W155" s="52"/>
      <c r="X155" s="52">
        <f>X153/X150*10</f>
        <v>106.54545454545455</v>
      </c>
      <c r="Y155" s="52"/>
    </row>
    <row r="156" spans="1:26" s="11" customFormat="1" ht="30" hidden="1" customHeight="1" x14ac:dyDescent="0.2">
      <c r="A156" s="80" t="s">
        <v>96</v>
      </c>
      <c r="B156" s="81">
        <f>B149-B150</f>
        <v>890</v>
      </c>
      <c r="C156" s="18">
        <f t="shared" si="59"/>
        <v>739.2</v>
      </c>
      <c r="D156" s="14">
        <f t="shared" si="57"/>
        <v>0.83056179775280903</v>
      </c>
      <c r="E156" s="115">
        <f>E149-E150</f>
        <v>16</v>
      </c>
      <c r="F156" s="115">
        <f t="shared" ref="F156:Y156" si="71">F149-F150</f>
        <v>68</v>
      </c>
      <c r="G156" s="115">
        <f>G149-G150</f>
        <v>115</v>
      </c>
      <c r="H156" s="115">
        <f>H149-H150</f>
        <v>0.5</v>
      </c>
      <c r="I156" s="115">
        <f t="shared" si="71"/>
        <v>11</v>
      </c>
      <c r="J156" s="115">
        <f t="shared" si="71"/>
        <v>10</v>
      </c>
      <c r="K156" s="115">
        <f t="shared" si="71"/>
        <v>91</v>
      </c>
      <c r="L156" s="115">
        <f t="shared" si="71"/>
        <v>53</v>
      </c>
      <c r="M156" s="115">
        <f t="shared" si="71"/>
        <v>47</v>
      </c>
      <c r="N156" s="115">
        <f t="shared" si="71"/>
        <v>2</v>
      </c>
      <c r="O156" s="115">
        <f t="shared" si="71"/>
        <v>54</v>
      </c>
      <c r="P156" s="115">
        <f t="shared" si="71"/>
        <v>98</v>
      </c>
      <c r="Q156" s="115">
        <f t="shared" si="71"/>
        <v>0</v>
      </c>
      <c r="R156" s="115">
        <f t="shared" si="71"/>
        <v>1</v>
      </c>
      <c r="S156" s="115">
        <f t="shared" si="71"/>
        <v>31</v>
      </c>
      <c r="T156" s="115">
        <f t="shared" si="71"/>
        <v>5.7</v>
      </c>
      <c r="U156" s="115">
        <f t="shared" si="71"/>
        <v>0</v>
      </c>
      <c r="V156" s="115">
        <f t="shared" si="71"/>
        <v>0</v>
      </c>
      <c r="W156" s="115">
        <f t="shared" si="71"/>
        <v>95</v>
      </c>
      <c r="X156" s="115">
        <f t="shared" si="71"/>
        <v>40</v>
      </c>
      <c r="Y156" s="115">
        <f t="shared" si="71"/>
        <v>1</v>
      </c>
      <c r="Z156" s="121"/>
    </row>
    <row r="157" spans="1:26" s="11" customFormat="1" ht="30" customHeight="1" outlineLevel="1" x14ac:dyDescent="0.2">
      <c r="A157" s="49" t="s">
        <v>168</v>
      </c>
      <c r="B157" s="22">
        <v>416</v>
      </c>
      <c r="C157" s="18">
        <f>SUM(E157:Y157)</f>
        <v>653.4</v>
      </c>
      <c r="D157" s="14">
        <f t="shared" si="57"/>
        <v>1.5706730769230768</v>
      </c>
      <c r="E157" s="34"/>
      <c r="F157" s="33"/>
      <c r="G157" s="51">
        <v>577</v>
      </c>
      <c r="H157" s="33"/>
      <c r="I157" s="33"/>
      <c r="J157" s="33">
        <v>10</v>
      </c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17</v>
      </c>
      <c r="V157" s="33"/>
      <c r="W157" s="33"/>
      <c r="X157" s="43">
        <v>44.4</v>
      </c>
      <c r="Y157" s="33">
        <v>5</v>
      </c>
    </row>
    <row r="158" spans="1:26" s="11" customFormat="1" ht="30" customHeight="1" x14ac:dyDescent="0.2">
      <c r="A158" s="29" t="s">
        <v>169</v>
      </c>
      <c r="B158" s="22">
        <v>4180</v>
      </c>
      <c r="C158" s="18">
        <f t="shared" ref="C158:C192" si="72">SUM(E158:Y158)</f>
        <v>7701.5</v>
      </c>
      <c r="D158" s="14">
        <f t="shared" si="57"/>
        <v>1.8424641148325358</v>
      </c>
      <c r="E158" s="34"/>
      <c r="F158" s="33"/>
      <c r="G158" s="33">
        <v>6950</v>
      </c>
      <c r="H158" s="33"/>
      <c r="I158" s="33"/>
      <c r="J158" s="33">
        <v>80</v>
      </c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508</v>
      </c>
      <c r="Y158" s="33">
        <v>2.5</v>
      </c>
    </row>
    <row r="159" spans="1:26" s="11" customFormat="1" ht="30" customHeight="1" x14ac:dyDescent="0.2">
      <c r="A159" s="29" t="s">
        <v>98</v>
      </c>
      <c r="B159" s="53">
        <f>B158/B157*10</f>
        <v>100.48076923076923</v>
      </c>
      <c r="C159" s="18">
        <f>C158/C157*10</f>
        <v>117.86807468625652</v>
      </c>
      <c r="D159" s="14">
        <f t="shared" si="57"/>
        <v>1.1730411260641798</v>
      </c>
      <c r="E159" s="34"/>
      <c r="F159" s="52"/>
      <c r="G159" s="52">
        <f>G158/G157*10</f>
        <v>120.45060658578856</v>
      </c>
      <c r="H159" s="52"/>
      <c r="I159" s="52"/>
      <c r="J159" s="52">
        <f>J158/J157*10</f>
        <v>80</v>
      </c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114.41441441441441</v>
      </c>
      <c r="Y159" s="52">
        <f>Y158/Y157*10</f>
        <v>5</v>
      </c>
    </row>
    <row r="160" spans="1:26" s="11" customFormat="1" ht="30" hidden="1" customHeight="1" x14ac:dyDescent="0.2">
      <c r="A160" s="10" t="s">
        <v>216</v>
      </c>
      <c r="B160" s="53">
        <v>36450</v>
      </c>
      <c r="C160" s="18">
        <v>34954</v>
      </c>
      <c r="D160" s="14"/>
      <c r="E160" s="51">
        <v>3136</v>
      </c>
      <c r="F160" s="51">
        <v>1250</v>
      </c>
      <c r="G160" s="51">
        <v>1568</v>
      </c>
      <c r="H160" s="51">
        <v>1956</v>
      </c>
      <c r="I160" s="51">
        <v>1010</v>
      </c>
      <c r="J160" s="51">
        <v>5071</v>
      </c>
      <c r="K160" s="51">
        <v>806</v>
      </c>
      <c r="L160" s="51">
        <v>1329</v>
      </c>
      <c r="M160" s="51">
        <v>1589</v>
      </c>
      <c r="N160" s="51">
        <v>671</v>
      </c>
      <c r="O160" s="51">
        <v>4</v>
      </c>
      <c r="P160" s="51">
        <v>733</v>
      </c>
      <c r="Q160" s="51">
        <v>4000</v>
      </c>
      <c r="R160" s="51">
        <v>836</v>
      </c>
      <c r="S160" s="51">
        <v>1926</v>
      </c>
      <c r="T160" s="51">
        <v>2608</v>
      </c>
      <c r="U160" s="51">
        <v>2550</v>
      </c>
      <c r="V160" s="51">
        <v>249</v>
      </c>
      <c r="W160" s="51">
        <v>1228</v>
      </c>
      <c r="X160" s="51">
        <v>1567</v>
      </c>
      <c r="Y160" s="51">
        <v>368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72"/>
        <v>0</v>
      </c>
      <c r="D161" s="14"/>
      <c r="E161" s="34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</row>
    <row r="162" spans="1:26" s="11" customFormat="1" ht="30" hidden="1" customHeight="1" x14ac:dyDescent="0.2">
      <c r="A162" s="10" t="s">
        <v>204</v>
      </c>
      <c r="B162" s="53"/>
      <c r="C162" s="18">
        <f t="shared" si="72"/>
        <v>0</v>
      </c>
      <c r="D162" s="14"/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</row>
    <row r="163" spans="1:26" s="11" customFormat="1" ht="30" hidden="1" customHeight="1" x14ac:dyDescent="0.2">
      <c r="A163" s="10" t="s">
        <v>217</v>
      </c>
      <c r="B163" s="53">
        <v>36450</v>
      </c>
      <c r="C163" s="18">
        <v>34954</v>
      </c>
      <c r="D163" s="14">
        <f t="shared" si="57"/>
        <v>0.95895747599451309</v>
      </c>
      <c r="E163" s="51">
        <f>E160</f>
        <v>3136</v>
      </c>
      <c r="F163" s="51">
        <f t="shared" ref="F163:Y163" si="73">F160</f>
        <v>1250</v>
      </c>
      <c r="G163" s="51">
        <f t="shared" si="73"/>
        <v>1568</v>
      </c>
      <c r="H163" s="51">
        <f t="shared" si="73"/>
        <v>1956</v>
      </c>
      <c r="I163" s="51">
        <f t="shared" si="73"/>
        <v>1010</v>
      </c>
      <c r="J163" s="51">
        <f t="shared" si="73"/>
        <v>5071</v>
      </c>
      <c r="K163" s="51">
        <f t="shared" si="73"/>
        <v>806</v>
      </c>
      <c r="L163" s="51">
        <f t="shared" si="73"/>
        <v>1329</v>
      </c>
      <c r="M163" s="51">
        <f t="shared" si="73"/>
        <v>1589</v>
      </c>
      <c r="N163" s="51">
        <f t="shared" si="73"/>
        <v>671</v>
      </c>
      <c r="O163" s="51">
        <f t="shared" si="73"/>
        <v>4</v>
      </c>
      <c r="P163" s="51">
        <f t="shared" si="73"/>
        <v>733</v>
      </c>
      <c r="Q163" s="51">
        <f t="shared" si="73"/>
        <v>4000</v>
      </c>
      <c r="R163" s="51">
        <f t="shared" si="73"/>
        <v>836</v>
      </c>
      <c r="S163" s="51">
        <f t="shared" si="73"/>
        <v>1926</v>
      </c>
      <c r="T163" s="51">
        <f t="shared" si="73"/>
        <v>2608</v>
      </c>
      <c r="U163" s="51">
        <f t="shared" si="73"/>
        <v>2550</v>
      </c>
      <c r="V163" s="51">
        <f t="shared" si="73"/>
        <v>249</v>
      </c>
      <c r="W163" s="51">
        <f t="shared" si="73"/>
        <v>1228</v>
      </c>
      <c r="X163" s="51">
        <f t="shared" si="73"/>
        <v>1567</v>
      </c>
      <c r="Y163" s="51">
        <f t="shared" si="73"/>
        <v>368</v>
      </c>
    </row>
    <row r="164" spans="1:26" s="11" customFormat="1" ht="30" customHeight="1" x14ac:dyDescent="0.2">
      <c r="A164" s="29" t="s">
        <v>214</v>
      </c>
      <c r="B164" s="22">
        <v>9816</v>
      </c>
      <c r="C164" s="22">
        <f>SUM(E164:Y164)</f>
        <v>14446</v>
      </c>
      <c r="D164" s="14">
        <f t="shared" si="57"/>
        <v>1.4716788916055419</v>
      </c>
      <c r="E164" s="114"/>
      <c r="F164" s="148">
        <v>520</v>
      </c>
      <c r="G164" s="114">
        <f>G169+G172+G189+G175+G184</f>
        <v>150</v>
      </c>
      <c r="H164" s="148">
        <f>H169+H172+H189+H175</f>
        <v>1042</v>
      </c>
      <c r="I164" s="148">
        <f>I169+I172+I189+I175</f>
        <v>874</v>
      </c>
      <c r="J164" s="148">
        <v>2902</v>
      </c>
      <c r="K164" s="148">
        <f>K169+K172+K189+K175</f>
        <v>566</v>
      </c>
      <c r="L164" s="148">
        <f>L169+L172+L189+L175</f>
        <v>739</v>
      </c>
      <c r="M164" s="148">
        <f>M169+M172+M189+M175</f>
        <v>1545</v>
      </c>
      <c r="N164" s="148">
        <f t="shared" ref="N164" si="74">N169+N172+N189+N175+N178+N184</f>
        <v>363</v>
      </c>
      <c r="O164" s="148"/>
      <c r="P164" s="148">
        <v>503</v>
      </c>
      <c r="Q164" s="148">
        <f t="shared" ref="Q164:T164" si="75">Q169+Q172+Q189+Q175+Q178+Q184</f>
        <v>280</v>
      </c>
      <c r="R164" s="148">
        <f t="shared" si="75"/>
        <v>578</v>
      </c>
      <c r="S164" s="148">
        <f t="shared" si="75"/>
        <v>1316</v>
      </c>
      <c r="T164" s="148">
        <f t="shared" si="75"/>
        <v>980</v>
      </c>
      <c r="U164" s="148"/>
      <c r="V164" s="148"/>
      <c r="W164" s="148">
        <f t="shared" ref="W164:Y164" si="76">W169+W172+W189+W175+W178+W184</f>
        <v>929</v>
      </c>
      <c r="X164" s="148">
        <f t="shared" si="76"/>
        <v>1059</v>
      </c>
      <c r="Y164" s="148">
        <f t="shared" si="76"/>
        <v>100</v>
      </c>
    </row>
    <row r="165" spans="1:26" s="11" customFormat="1" ht="30" customHeight="1" x14ac:dyDescent="0.2">
      <c r="A165" s="12" t="s">
        <v>176</v>
      </c>
      <c r="B165" s="165">
        <f>B164/B160</f>
        <v>0.26930041152263373</v>
      </c>
      <c r="C165" s="165">
        <f>C164/C160</f>
        <v>0.41328603307203754</v>
      </c>
      <c r="D165" s="14">
        <f t="shared" si="57"/>
        <v>1.5346654345431712</v>
      </c>
      <c r="E165" s="32"/>
      <c r="F165" s="32">
        <f t="shared" ref="F165:Y165" si="77">F164/F163</f>
        <v>0.41599999999999998</v>
      </c>
      <c r="G165" s="32">
        <f t="shared" si="77"/>
        <v>9.5663265306122444E-2</v>
      </c>
      <c r="H165" s="32">
        <f t="shared" si="77"/>
        <v>0.53271983640081799</v>
      </c>
      <c r="I165" s="32">
        <f t="shared" si="77"/>
        <v>0.86534653465346534</v>
      </c>
      <c r="J165" s="32">
        <f t="shared" si="77"/>
        <v>0.57227371327154408</v>
      </c>
      <c r="K165" s="32">
        <f t="shared" si="77"/>
        <v>0.70223325062034736</v>
      </c>
      <c r="L165" s="32">
        <f t="shared" si="77"/>
        <v>0.55605718585402564</v>
      </c>
      <c r="M165" s="32">
        <f t="shared" si="77"/>
        <v>0.97230962869729387</v>
      </c>
      <c r="N165" s="32">
        <f t="shared" si="77"/>
        <v>0.54098360655737709</v>
      </c>
      <c r="O165" s="32"/>
      <c r="P165" s="32">
        <f t="shared" si="77"/>
        <v>0.68622100954979537</v>
      </c>
      <c r="Q165" s="32">
        <f t="shared" si="77"/>
        <v>7.0000000000000007E-2</v>
      </c>
      <c r="R165" s="32">
        <f t="shared" si="77"/>
        <v>0.69138755980861244</v>
      </c>
      <c r="S165" s="32">
        <f t="shared" si="77"/>
        <v>0.68328141225337491</v>
      </c>
      <c r="T165" s="32">
        <f t="shared" si="77"/>
        <v>0.37576687116564417</v>
      </c>
      <c r="U165" s="32"/>
      <c r="V165" s="32"/>
      <c r="W165" s="32">
        <f t="shared" si="77"/>
        <v>0.75651465798045603</v>
      </c>
      <c r="X165" s="32">
        <f t="shared" si="77"/>
        <v>0.67581365666879389</v>
      </c>
      <c r="Y165" s="32">
        <f t="shared" si="77"/>
        <v>0.27173913043478259</v>
      </c>
    </row>
    <row r="166" spans="1:26" s="11" customFormat="1" ht="31.5" customHeight="1" x14ac:dyDescent="0.2">
      <c r="A166" s="104" t="s">
        <v>215</v>
      </c>
      <c r="B166" s="22">
        <v>10293</v>
      </c>
      <c r="C166" s="22">
        <f>SUM(E166:Y166)</f>
        <v>16344.5</v>
      </c>
      <c r="D166" s="14">
        <f t="shared" si="57"/>
        <v>1.5879238317303022</v>
      </c>
      <c r="E166" s="51"/>
      <c r="F166" s="51">
        <v>270</v>
      </c>
      <c r="G166" s="51">
        <f t="shared" ref="G166:Y166" si="78">G170+G173+G176+G190+G179+G185</f>
        <v>225</v>
      </c>
      <c r="H166" s="51">
        <v>893</v>
      </c>
      <c r="I166" s="51">
        <f t="shared" si="78"/>
        <v>866</v>
      </c>
      <c r="J166" s="51">
        <v>3388</v>
      </c>
      <c r="K166" s="51">
        <f t="shared" si="78"/>
        <v>357</v>
      </c>
      <c r="L166" s="51">
        <f t="shared" ref="L166" si="79">L170+L173+L176+L190+L179+L185</f>
        <v>839.2</v>
      </c>
      <c r="M166" s="51">
        <f t="shared" si="78"/>
        <v>852</v>
      </c>
      <c r="N166" s="51">
        <f t="shared" ref="N166" si="80">N170+N173+N176+N190+N179+N185</f>
        <v>340</v>
      </c>
      <c r="O166" s="51"/>
      <c r="P166" s="51">
        <v>461</v>
      </c>
      <c r="Q166" s="51">
        <v>580</v>
      </c>
      <c r="R166" s="51">
        <f t="shared" ref="R166:T166" si="81">R170+R173+R176+R190+R179+R185</f>
        <v>770.3</v>
      </c>
      <c r="S166" s="51">
        <f t="shared" si="81"/>
        <v>2227</v>
      </c>
      <c r="T166" s="51">
        <f t="shared" si="81"/>
        <v>606</v>
      </c>
      <c r="U166" s="51"/>
      <c r="V166" s="51"/>
      <c r="W166" s="51">
        <f t="shared" si="78"/>
        <v>1292</v>
      </c>
      <c r="X166" s="51">
        <f t="shared" si="78"/>
        <v>2278</v>
      </c>
      <c r="Y166" s="51">
        <f t="shared" si="78"/>
        <v>100</v>
      </c>
    </row>
    <row r="167" spans="1:26" s="11" customFormat="1" ht="30" customHeight="1" x14ac:dyDescent="0.2">
      <c r="A167" s="29" t="s">
        <v>98</v>
      </c>
      <c r="B167" s="53">
        <f>B166/B164*10</f>
        <v>10.485941320293399</v>
      </c>
      <c r="C167" s="18">
        <f>C166/C164*10</f>
        <v>11.314204624117403</v>
      </c>
      <c r="D167" s="14">
        <f t="shared" si="57"/>
        <v>1.0789879781437524</v>
      </c>
      <c r="E167" s="52"/>
      <c r="F167" s="52">
        <f t="shared" ref="F167" si="82">F166/F164*10</f>
        <v>5.1923076923076925</v>
      </c>
      <c r="G167" s="52">
        <f t="shared" ref="G167:X167" si="83">G166/G164*10</f>
        <v>15</v>
      </c>
      <c r="H167" s="52">
        <f t="shared" si="83"/>
        <v>8.5700575815738969</v>
      </c>
      <c r="I167" s="52">
        <f t="shared" si="83"/>
        <v>9.9084668192219674</v>
      </c>
      <c r="J167" s="52">
        <f t="shared" si="83"/>
        <v>11.674707098552721</v>
      </c>
      <c r="K167" s="52">
        <f t="shared" si="83"/>
        <v>6.3074204946996471</v>
      </c>
      <c r="L167" s="52">
        <f t="shared" ref="L167" si="84">L166/L164*10</f>
        <v>11.355886332882275</v>
      </c>
      <c r="M167" s="52">
        <f t="shared" si="83"/>
        <v>5.5145631067961167</v>
      </c>
      <c r="N167" s="52">
        <f t="shared" ref="N167" si="85">N166/N164*10</f>
        <v>9.3663911845730023</v>
      </c>
      <c r="O167" s="52"/>
      <c r="P167" s="52">
        <f t="shared" si="83"/>
        <v>9.1650099403578533</v>
      </c>
      <c r="Q167" s="52">
        <f t="shared" ref="Q167:T167" si="86">Q166/Q164*10</f>
        <v>20.714285714285715</v>
      </c>
      <c r="R167" s="52">
        <f t="shared" si="86"/>
        <v>13.32698961937716</v>
      </c>
      <c r="S167" s="52">
        <f t="shared" si="86"/>
        <v>16.922492401215806</v>
      </c>
      <c r="T167" s="52">
        <f t="shared" si="86"/>
        <v>6.1836734693877551</v>
      </c>
      <c r="U167" s="52"/>
      <c r="V167" s="52"/>
      <c r="W167" s="52">
        <f t="shared" si="83"/>
        <v>13.907427341227125</v>
      </c>
      <c r="X167" s="52">
        <f t="shared" si="83"/>
        <v>21.510859301227573</v>
      </c>
      <c r="Y167" s="52">
        <f t="shared" ref="Y167" si="87">Y166/Y164*10</f>
        <v>10</v>
      </c>
    </row>
    <row r="168" spans="1:26" s="82" customFormat="1" ht="30" hidden="1" customHeight="1" x14ac:dyDescent="0.2">
      <c r="A168" s="80" t="s">
        <v>96</v>
      </c>
      <c r="B168" s="118"/>
      <c r="C168" s="18">
        <f t="shared" si="72"/>
        <v>20009</v>
      </c>
      <c r="D168" s="14" t="e">
        <f t="shared" si="57"/>
        <v>#DIV/0!</v>
      </c>
      <c r="E168" s="115">
        <f t="shared" ref="E168:U168" si="88">E163-E164</f>
        <v>3136</v>
      </c>
      <c r="F168" s="115">
        <f t="shared" si="88"/>
        <v>730</v>
      </c>
      <c r="G168" s="115">
        <f>G163-G164</f>
        <v>1418</v>
      </c>
      <c r="H168" s="115">
        <f>H163-H164</f>
        <v>914</v>
      </c>
      <c r="I168" s="115">
        <f t="shared" si="88"/>
        <v>136</v>
      </c>
      <c r="J168" s="115">
        <f t="shared" si="88"/>
        <v>2169</v>
      </c>
      <c r="K168" s="115">
        <f t="shared" si="88"/>
        <v>240</v>
      </c>
      <c r="L168" s="115">
        <f t="shared" si="88"/>
        <v>590</v>
      </c>
      <c r="M168" s="115">
        <f t="shared" si="88"/>
        <v>44</v>
      </c>
      <c r="N168" s="115">
        <f t="shared" si="88"/>
        <v>308</v>
      </c>
      <c r="O168" s="115">
        <f t="shared" si="88"/>
        <v>4</v>
      </c>
      <c r="P168" s="115">
        <f t="shared" si="88"/>
        <v>230</v>
      </c>
      <c r="Q168" s="115">
        <f t="shared" si="88"/>
        <v>3720</v>
      </c>
      <c r="R168" s="115">
        <f>R163-R164</f>
        <v>258</v>
      </c>
      <c r="S168" s="115">
        <f t="shared" si="88"/>
        <v>610</v>
      </c>
      <c r="T168" s="115">
        <f t="shared" si="88"/>
        <v>1628</v>
      </c>
      <c r="U168" s="115">
        <f t="shared" si="88"/>
        <v>2550</v>
      </c>
      <c r="V168" s="115">
        <f>V160-V164</f>
        <v>249</v>
      </c>
      <c r="W168" s="115">
        <f>W163-W164</f>
        <v>299</v>
      </c>
      <c r="X168" s="115">
        <f>X163-X164</f>
        <v>508</v>
      </c>
      <c r="Y168" s="115">
        <f>Y163-Y164</f>
        <v>268</v>
      </c>
      <c r="Z168" s="120"/>
    </row>
    <row r="169" spans="1:26" s="106" customFormat="1" ht="30" customHeight="1" x14ac:dyDescent="0.2">
      <c r="A169" s="49" t="s">
        <v>111</v>
      </c>
      <c r="B169" s="24">
        <v>4295</v>
      </c>
      <c r="C169" s="88">
        <f t="shared" si="72"/>
        <v>6387</v>
      </c>
      <c r="D169" s="14">
        <f t="shared" si="57"/>
        <v>1.4870779976717112</v>
      </c>
      <c r="E169" s="33"/>
      <c r="F169" s="33"/>
      <c r="G169" s="33">
        <v>150</v>
      </c>
      <c r="H169" s="33">
        <v>50</v>
      </c>
      <c r="I169" s="33"/>
      <c r="J169" s="33">
        <v>1445</v>
      </c>
      <c r="K169" s="33"/>
      <c r="L169" s="33">
        <v>669</v>
      </c>
      <c r="M169" s="33"/>
      <c r="N169" s="33"/>
      <c r="O169" s="33"/>
      <c r="P169" s="33">
        <v>293</v>
      </c>
      <c r="Q169" s="33"/>
      <c r="R169" s="33">
        <v>533</v>
      </c>
      <c r="S169" s="33">
        <v>1316</v>
      </c>
      <c r="T169" s="33"/>
      <c r="U169" s="33"/>
      <c r="V169" s="33"/>
      <c r="W169" s="33">
        <v>929</v>
      </c>
      <c r="X169" s="43">
        <v>902</v>
      </c>
      <c r="Y169" s="33">
        <v>100</v>
      </c>
    </row>
    <row r="170" spans="1:26" s="11" customFormat="1" ht="30" customHeight="1" x14ac:dyDescent="0.2">
      <c r="A170" s="104" t="s">
        <v>112</v>
      </c>
      <c r="B170" s="88">
        <v>5340</v>
      </c>
      <c r="C170" s="88">
        <f t="shared" si="72"/>
        <v>9594.2000000000007</v>
      </c>
      <c r="D170" s="14">
        <f t="shared" si="57"/>
        <v>1.7966666666666669</v>
      </c>
      <c r="E170" s="151"/>
      <c r="F170" s="88"/>
      <c r="G170" s="88">
        <v>225</v>
      </c>
      <c r="H170" s="88">
        <v>30</v>
      </c>
      <c r="I170" s="88"/>
      <c r="J170" s="88">
        <v>1806</v>
      </c>
      <c r="K170" s="88"/>
      <c r="L170" s="105">
        <v>797.2</v>
      </c>
      <c r="M170" s="105"/>
      <c r="N170" s="146"/>
      <c r="O170" s="151"/>
      <c r="P170" s="151">
        <v>293</v>
      </c>
      <c r="Q170" s="105"/>
      <c r="R170" s="105">
        <v>757</v>
      </c>
      <c r="S170" s="105">
        <v>2227</v>
      </c>
      <c r="T170" s="105"/>
      <c r="U170" s="105"/>
      <c r="V170" s="105"/>
      <c r="W170" s="105">
        <v>1292</v>
      </c>
      <c r="X170" s="105">
        <v>2067</v>
      </c>
      <c r="Y170" s="33">
        <v>100</v>
      </c>
    </row>
    <row r="171" spans="1:26" s="11" customFormat="1" ht="30" customHeight="1" x14ac:dyDescent="0.2">
      <c r="A171" s="29" t="s">
        <v>98</v>
      </c>
      <c r="B171" s="48">
        <f>B170/B169*10</f>
        <v>12.433061699650755</v>
      </c>
      <c r="C171" s="112">
        <f>C170/C169*10</f>
        <v>15.021449819946769</v>
      </c>
      <c r="D171" s="14">
        <f t="shared" si="57"/>
        <v>1.2081858984395388</v>
      </c>
      <c r="E171" s="52"/>
      <c r="F171" s="52"/>
      <c r="G171" s="52">
        <f>G170/G169*10</f>
        <v>15</v>
      </c>
      <c r="H171" s="52">
        <f>H170/H169*10</f>
        <v>6</v>
      </c>
      <c r="I171" s="52"/>
      <c r="J171" s="52">
        <f>J170/J169*10</f>
        <v>12.498269896193772</v>
      </c>
      <c r="K171" s="52"/>
      <c r="L171" s="52">
        <f>L170/L169*10</f>
        <v>11.91629297458894</v>
      </c>
      <c r="M171" s="52"/>
      <c r="N171" s="52"/>
      <c r="O171" s="52"/>
      <c r="P171" s="52">
        <f>P170/P169*10</f>
        <v>10</v>
      </c>
      <c r="Q171" s="52"/>
      <c r="R171" s="52">
        <f>R170/R169*10</f>
        <v>14.202626641651033</v>
      </c>
      <c r="S171" s="52">
        <f>S170/S169*10</f>
        <v>16.922492401215806</v>
      </c>
      <c r="T171" s="52"/>
      <c r="U171" s="52"/>
      <c r="V171" s="52"/>
      <c r="W171" s="52">
        <f>W170/W169*10</f>
        <v>13.907427341227125</v>
      </c>
      <c r="X171" s="52">
        <f>X170/X169*10</f>
        <v>22.915742793791573</v>
      </c>
      <c r="Y171" s="24">
        <f>Y170/Y169*10</f>
        <v>10</v>
      </c>
    </row>
    <row r="172" spans="1:26" s="11" customFormat="1" ht="30" customHeight="1" x14ac:dyDescent="0.2">
      <c r="A172" s="49" t="s">
        <v>174</v>
      </c>
      <c r="B172" s="24">
        <v>4380</v>
      </c>
      <c r="C172" s="88">
        <f t="shared" si="72"/>
        <v>7249</v>
      </c>
      <c r="D172" s="14">
        <f t="shared" si="57"/>
        <v>1.6550228310502284</v>
      </c>
      <c r="E172" s="33"/>
      <c r="F172" s="33">
        <v>520</v>
      </c>
      <c r="G172" s="33"/>
      <c r="H172" s="33">
        <v>992</v>
      </c>
      <c r="I172" s="33">
        <v>874</v>
      </c>
      <c r="J172" s="33">
        <v>1167</v>
      </c>
      <c r="K172" s="33">
        <v>566</v>
      </c>
      <c r="L172" s="33">
        <v>70</v>
      </c>
      <c r="M172" s="33">
        <v>1545</v>
      </c>
      <c r="N172" s="33">
        <v>363</v>
      </c>
      <c r="O172" s="33"/>
      <c r="P172" s="33"/>
      <c r="Q172" s="33">
        <v>80</v>
      </c>
      <c r="R172" s="33">
        <v>45</v>
      </c>
      <c r="S172" s="33"/>
      <c r="T172" s="24">
        <v>980</v>
      </c>
      <c r="U172" s="33"/>
      <c r="V172" s="33"/>
      <c r="W172" s="33"/>
      <c r="X172" s="33">
        <v>47</v>
      </c>
      <c r="Y172" s="33"/>
    </row>
    <row r="173" spans="1:26" s="11" customFormat="1" ht="30" customHeight="1" x14ac:dyDescent="0.2">
      <c r="A173" s="29" t="s">
        <v>175</v>
      </c>
      <c r="B173" s="24">
        <v>3587</v>
      </c>
      <c r="C173" s="88">
        <f t="shared" si="72"/>
        <v>5725.3</v>
      </c>
      <c r="D173" s="14">
        <f t="shared" si="57"/>
        <v>1.5961248954558127</v>
      </c>
      <c r="E173" s="33"/>
      <c r="F173" s="24">
        <v>270</v>
      </c>
      <c r="G173" s="24"/>
      <c r="H173" s="24">
        <v>893</v>
      </c>
      <c r="I173" s="24">
        <v>866</v>
      </c>
      <c r="J173" s="24">
        <v>1400</v>
      </c>
      <c r="K173" s="24">
        <v>357</v>
      </c>
      <c r="L173" s="34">
        <v>42</v>
      </c>
      <c r="M173" s="34">
        <v>852</v>
      </c>
      <c r="N173" s="24">
        <v>340</v>
      </c>
      <c r="O173" s="32"/>
      <c r="P173" s="34"/>
      <c r="Q173" s="34">
        <v>40</v>
      </c>
      <c r="R173" s="34">
        <v>13.3</v>
      </c>
      <c r="S173" s="34"/>
      <c r="T173" s="24">
        <v>606</v>
      </c>
      <c r="U173" s="32"/>
      <c r="V173" s="34"/>
      <c r="W173" s="32"/>
      <c r="X173" s="34">
        <v>46</v>
      </c>
      <c r="Y173" s="32"/>
    </row>
    <row r="174" spans="1:26" s="11" customFormat="1" ht="30" customHeight="1" x14ac:dyDescent="0.2">
      <c r="A174" s="29" t="s">
        <v>98</v>
      </c>
      <c r="B174" s="48">
        <f>B173/B172*10</f>
        <v>8.1894977168949765</v>
      </c>
      <c r="C174" s="112">
        <f>C173/C172*10</f>
        <v>7.8980549041247077</v>
      </c>
      <c r="D174" s="14">
        <f t="shared" si="57"/>
        <v>0.96441261444288329</v>
      </c>
      <c r="E174" s="48"/>
      <c r="F174" s="48">
        <f>F173/F172*10</f>
        <v>5.1923076923076925</v>
      </c>
      <c r="G174" s="48"/>
      <c r="H174" s="48">
        <f>H173/H172*10</f>
        <v>9.002016129032258</v>
      </c>
      <c r="I174" s="48">
        <f>I173/I172*10</f>
        <v>9.9084668192219674</v>
      </c>
      <c r="J174" s="48">
        <f>J173/J172*10</f>
        <v>11.996572407883461</v>
      </c>
      <c r="K174" s="48">
        <f>K173/K172*10</f>
        <v>6.3074204946996471</v>
      </c>
      <c r="L174" s="48"/>
      <c r="M174" s="48">
        <f>M173/M172*10</f>
        <v>5.5145631067961167</v>
      </c>
      <c r="N174" s="48">
        <f>N173/N172*10</f>
        <v>9.3663911845730023</v>
      </c>
      <c r="O174" s="48"/>
      <c r="P174" s="48"/>
      <c r="Q174" s="48">
        <f>Q173/Q172*10</f>
        <v>5</v>
      </c>
      <c r="R174" s="48"/>
      <c r="S174" s="48"/>
      <c r="T174" s="48">
        <f>T173/T172*10</f>
        <v>6.1836734693877551</v>
      </c>
      <c r="U174" s="48"/>
      <c r="V174" s="48"/>
      <c r="W174" s="48"/>
      <c r="X174" s="48">
        <f>X173/X172*10</f>
        <v>9.787234042553191</v>
      </c>
      <c r="Y174" s="24"/>
    </row>
    <row r="175" spans="1:26" s="11" customFormat="1" ht="30" hidden="1" customHeight="1" x14ac:dyDescent="0.2">
      <c r="A175" s="49" t="s">
        <v>199</v>
      </c>
      <c r="B175" s="47">
        <v>243</v>
      </c>
      <c r="C175" s="18">
        <f t="shared" si="72"/>
        <v>0</v>
      </c>
      <c r="D175" s="14">
        <f t="shared" si="57"/>
        <v>0</v>
      </c>
      <c r="E175" s="48"/>
      <c r="F175" s="48"/>
      <c r="G175" s="48"/>
      <c r="H175" s="48"/>
      <c r="I175" s="24"/>
      <c r="J175" s="48"/>
      <c r="K175" s="48"/>
      <c r="L175" s="48"/>
      <c r="M175" s="48"/>
      <c r="N175" s="48"/>
      <c r="O175" s="48"/>
      <c r="P175" s="48"/>
      <c r="Q175" s="48"/>
      <c r="R175" s="48"/>
      <c r="S175" s="24"/>
      <c r="T175" s="24"/>
      <c r="U175" s="24"/>
      <c r="V175" s="48"/>
      <c r="W175" s="48"/>
      <c r="X175" s="48"/>
      <c r="Y175" s="24"/>
    </row>
    <row r="176" spans="1:26" s="11" customFormat="1" ht="30" hidden="1" customHeight="1" x14ac:dyDescent="0.2">
      <c r="A176" s="29" t="s">
        <v>200</v>
      </c>
      <c r="B176" s="47">
        <v>419</v>
      </c>
      <c r="C176" s="18">
        <f t="shared" si="72"/>
        <v>0</v>
      </c>
      <c r="D176" s="14">
        <f t="shared" si="57"/>
        <v>0</v>
      </c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24"/>
      <c r="T176" s="24"/>
      <c r="U176" s="24"/>
      <c r="V176" s="48"/>
      <c r="W176" s="48"/>
      <c r="X176" s="48"/>
      <c r="Y176" s="24"/>
    </row>
    <row r="177" spans="1:25" s="11" customFormat="1" ht="30" hidden="1" customHeight="1" x14ac:dyDescent="0.2">
      <c r="A177" s="29" t="s">
        <v>98</v>
      </c>
      <c r="B177" s="47">
        <v>22.3</v>
      </c>
      <c r="C177" s="18">
        <f t="shared" si="72"/>
        <v>0</v>
      </c>
      <c r="D177" s="14">
        <f t="shared" si="57"/>
        <v>0</v>
      </c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24"/>
    </row>
    <row r="178" spans="1:25" s="11" customFormat="1" ht="30" hidden="1" customHeight="1" x14ac:dyDescent="0.2">
      <c r="A178" s="49" t="s">
        <v>170</v>
      </c>
      <c r="B178" s="25">
        <v>75</v>
      </c>
      <c r="C178" s="18">
        <f t="shared" si="72"/>
        <v>0</v>
      </c>
      <c r="D178" s="14">
        <f t="shared" si="57"/>
        <v>0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s="11" customFormat="1" ht="30" hidden="1" customHeight="1" x14ac:dyDescent="0.2">
      <c r="A179" s="29" t="s">
        <v>171</v>
      </c>
      <c r="B179" s="25">
        <v>83</v>
      </c>
      <c r="C179" s="18">
        <f t="shared" si="72"/>
        <v>0</v>
      </c>
      <c r="D179" s="14">
        <f t="shared" si="57"/>
        <v>0</v>
      </c>
      <c r="E179" s="33"/>
      <c r="F179" s="32"/>
      <c r="G179" s="52"/>
      <c r="H179" s="32"/>
      <c r="I179" s="32"/>
      <c r="J179" s="32"/>
      <c r="K179" s="34"/>
      <c r="L179" s="34"/>
      <c r="M179" s="34"/>
      <c r="N179" s="32"/>
      <c r="O179" s="32"/>
      <c r="P179" s="32"/>
      <c r="Q179" s="34"/>
      <c r="R179" s="34"/>
      <c r="S179" s="34"/>
      <c r="T179" s="34"/>
      <c r="U179" s="32"/>
      <c r="V179" s="34"/>
      <c r="W179" s="32"/>
      <c r="X179" s="34"/>
      <c r="Y179" s="32"/>
    </row>
    <row r="180" spans="1:25" s="11" customFormat="1" ht="30" hidden="1" customHeight="1" x14ac:dyDescent="0.2">
      <c r="A180" s="29" t="s">
        <v>98</v>
      </c>
      <c r="B180" s="47">
        <f>B179/B178*10</f>
        <v>11.066666666666666</v>
      </c>
      <c r="C180" s="18">
        <f t="shared" si="72"/>
        <v>0</v>
      </c>
      <c r="D180" s="14">
        <f t="shared" si="57"/>
        <v>0</v>
      </c>
      <c r="E180" s="48"/>
      <c r="F180" s="48"/>
      <c r="G180" s="48"/>
      <c r="H180" s="24"/>
      <c r="I180" s="24"/>
      <c r="J180" s="24"/>
      <c r="K180" s="48"/>
      <c r="L180" s="48"/>
      <c r="M180" s="48"/>
      <c r="N180" s="24"/>
      <c r="O180" s="24"/>
      <c r="P180" s="24"/>
      <c r="Q180" s="48"/>
      <c r="R180" s="48"/>
      <c r="S180" s="48"/>
      <c r="T180" s="48"/>
      <c r="U180" s="24"/>
      <c r="V180" s="48"/>
      <c r="W180" s="48"/>
      <c r="X180" s="48"/>
      <c r="Y180" s="24"/>
    </row>
    <row r="181" spans="1:25" s="11" customFormat="1" ht="30" hidden="1" customHeight="1" outlineLevel="1" x14ac:dyDescent="0.2">
      <c r="A181" s="49" t="s">
        <v>205</v>
      </c>
      <c r="B181" s="25">
        <v>617</v>
      </c>
      <c r="C181" s="18">
        <f t="shared" si="72"/>
        <v>0</v>
      </c>
      <c r="D181" s="14">
        <f t="shared" si="57"/>
        <v>0</v>
      </c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</row>
    <row r="182" spans="1:25" s="11" customFormat="1" ht="30" hidden="1" customHeight="1" outlineLevel="1" x14ac:dyDescent="0.2">
      <c r="A182" s="29" t="s">
        <v>113</v>
      </c>
      <c r="B182" s="25">
        <v>7275</v>
      </c>
      <c r="C182" s="18">
        <f t="shared" si="72"/>
        <v>0</v>
      </c>
      <c r="D182" s="14">
        <f t="shared" si="57"/>
        <v>0</v>
      </c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</row>
    <row r="183" spans="1:25" s="11" customFormat="1" ht="30" hidden="1" customHeight="1" x14ac:dyDescent="0.2">
      <c r="A183" s="29" t="s">
        <v>98</v>
      </c>
      <c r="B183" s="53">
        <f>B182/B181*10</f>
        <v>117.90923824959481</v>
      </c>
      <c r="C183" s="18">
        <f t="shared" si="72"/>
        <v>0</v>
      </c>
      <c r="D183" s="14">
        <f t="shared" si="57"/>
        <v>0</v>
      </c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</row>
    <row r="184" spans="1:25" s="11" customFormat="1" ht="30" hidden="1" customHeight="1" outlineLevel="1" x14ac:dyDescent="0.2">
      <c r="A184" s="49" t="s">
        <v>114</v>
      </c>
      <c r="B184" s="25">
        <v>1991</v>
      </c>
      <c r="C184" s="18">
        <f t="shared" si="72"/>
        <v>0</v>
      </c>
      <c r="D184" s="14">
        <f t="shared" si="57"/>
        <v>0</v>
      </c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</row>
    <row r="185" spans="1:25" s="11" customFormat="1" ht="30" hidden="1" customHeight="1" outlineLevel="1" x14ac:dyDescent="0.2">
      <c r="A185" s="29" t="s">
        <v>115</v>
      </c>
      <c r="B185" s="25">
        <v>2807</v>
      </c>
      <c r="C185" s="18">
        <f t="shared" si="72"/>
        <v>0</v>
      </c>
      <c r="D185" s="14">
        <f t="shared" si="57"/>
        <v>0</v>
      </c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</row>
    <row r="186" spans="1:25" s="11" customFormat="1" ht="30" hidden="1" customHeight="1" x14ac:dyDescent="0.2">
      <c r="A186" s="29" t="s">
        <v>98</v>
      </c>
      <c r="B186" s="53">
        <f>B185/B184*10</f>
        <v>14.098442993470616</v>
      </c>
      <c r="C186" s="18">
        <f t="shared" si="72"/>
        <v>0</v>
      </c>
      <c r="D186" s="14">
        <f t="shared" si="57"/>
        <v>0</v>
      </c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</row>
    <row r="187" spans="1:25" s="108" customFormat="1" ht="30" customHeight="1" x14ac:dyDescent="0.2">
      <c r="A187" s="49" t="s">
        <v>116</v>
      </c>
      <c r="B187" s="22">
        <v>944</v>
      </c>
      <c r="C187" s="22">
        <f t="shared" si="72"/>
        <v>2714</v>
      </c>
      <c r="D187" s="14"/>
      <c r="E187" s="33"/>
      <c r="F187" s="33"/>
      <c r="G187" s="33">
        <v>223</v>
      </c>
      <c r="H187" s="33">
        <v>168</v>
      </c>
      <c r="I187" s="33">
        <v>120</v>
      </c>
      <c r="J187" s="33">
        <v>250</v>
      </c>
      <c r="K187" s="33"/>
      <c r="L187" s="33"/>
      <c r="M187" s="33">
        <v>190</v>
      </c>
      <c r="N187" s="33">
        <v>20</v>
      </c>
      <c r="O187" s="33"/>
      <c r="P187" s="33">
        <v>365</v>
      </c>
      <c r="Q187" s="33"/>
      <c r="R187" s="33"/>
      <c r="S187" s="33"/>
      <c r="T187" s="33"/>
      <c r="U187" s="33"/>
      <c r="V187" s="33"/>
      <c r="W187" s="33"/>
      <c r="X187" s="33">
        <v>939</v>
      </c>
      <c r="Y187" s="33">
        <v>439</v>
      </c>
    </row>
    <row r="188" spans="1:25" s="11" customFormat="1" ht="30" hidden="1" customHeight="1" x14ac:dyDescent="0.2">
      <c r="A188" s="49" t="s">
        <v>117</v>
      </c>
      <c r="B188" s="22"/>
      <c r="C188" s="18">
        <f t="shared" si="72"/>
        <v>0</v>
      </c>
      <c r="D188" s="14" t="e">
        <f t="shared" si="57"/>
        <v>#DIV/0!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s="11" customFormat="1" ht="30" customHeight="1" x14ac:dyDescent="0.2">
      <c r="A189" s="49" t="s">
        <v>194</v>
      </c>
      <c r="B189" s="88">
        <v>1153</v>
      </c>
      <c r="C189" s="88">
        <f t="shared" si="72"/>
        <v>420</v>
      </c>
      <c r="D189" s="14">
        <f t="shared" si="57"/>
        <v>0.36426712922810062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>
        <v>110</v>
      </c>
      <c r="Q189" s="33">
        <v>200</v>
      </c>
      <c r="R189" s="33"/>
      <c r="S189" s="33"/>
      <c r="T189" s="33"/>
      <c r="U189" s="33"/>
      <c r="V189" s="33"/>
      <c r="W189" s="33"/>
      <c r="X189" s="33">
        <v>110</v>
      </c>
      <c r="Y189" s="33"/>
    </row>
    <row r="190" spans="1:25" s="11" customFormat="1" ht="30" customHeight="1" x14ac:dyDescent="0.2">
      <c r="A190" s="29" t="s">
        <v>195</v>
      </c>
      <c r="B190" s="88">
        <v>1390</v>
      </c>
      <c r="C190" s="88">
        <f t="shared" si="72"/>
        <v>557</v>
      </c>
      <c r="D190" s="14">
        <f t="shared" si="57"/>
        <v>0.40071942446043163</v>
      </c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>
        <v>88</v>
      </c>
      <c r="Q190" s="33">
        <v>304</v>
      </c>
      <c r="R190" s="33"/>
      <c r="S190" s="33"/>
      <c r="T190" s="33"/>
      <c r="U190" s="33"/>
      <c r="V190" s="33"/>
      <c r="W190" s="33"/>
      <c r="X190" s="33">
        <v>165</v>
      </c>
      <c r="Y190" s="33"/>
    </row>
    <row r="191" spans="1:25" s="11" customFormat="1" ht="30" customHeight="1" x14ac:dyDescent="0.2">
      <c r="A191" s="29" t="s">
        <v>196</v>
      </c>
      <c r="B191" s="112">
        <f>B190/B189*10</f>
        <v>12.055507372072853</v>
      </c>
      <c r="C191" s="112">
        <f t="shared" si="72"/>
        <v>30.2</v>
      </c>
      <c r="D191" s="14">
        <f t="shared" si="57"/>
        <v>2.5050791366906475</v>
      </c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>
        <f>Q190/Q189*10</f>
        <v>15.2</v>
      </c>
      <c r="R191" s="54"/>
      <c r="S191" s="54"/>
      <c r="T191" s="54"/>
      <c r="U191" s="54"/>
      <c r="V191" s="54"/>
      <c r="W191" s="54"/>
      <c r="X191" s="54">
        <f>X190/X189*10</f>
        <v>15</v>
      </c>
      <c r="Y191" s="33"/>
    </row>
    <row r="192" spans="1:25" s="11" customFormat="1" ht="30" hidden="1" customHeight="1" x14ac:dyDescent="0.2">
      <c r="A192" s="49" t="s">
        <v>188</v>
      </c>
      <c r="B192" s="22"/>
      <c r="C192" s="18">
        <f t="shared" si="72"/>
        <v>39.25</v>
      </c>
      <c r="D192" s="14" t="e">
        <f t="shared" si="57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/>
      <c r="P192" s="33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49" t="s">
        <v>190</v>
      </c>
      <c r="B193" s="22"/>
      <c r="C193" s="18">
        <f t="shared" ref="C193:C195" si="89">SUM(E193:Y193)</f>
        <v>51.5</v>
      </c>
      <c r="D193" s="14" t="e">
        <f t="shared" si="57"/>
        <v>#DIV/0!</v>
      </c>
      <c r="E193" s="25"/>
      <c r="F193" s="25"/>
      <c r="G193" s="54">
        <v>9</v>
      </c>
      <c r="H193" s="25"/>
      <c r="I193" s="33"/>
      <c r="J193" s="33"/>
      <c r="K193" s="33"/>
      <c r="L193" s="33"/>
      <c r="M193" s="33">
        <v>2</v>
      </c>
      <c r="N193" s="33"/>
      <c r="O193" s="33">
        <v>1.5</v>
      </c>
      <c r="P193" s="33">
        <v>27</v>
      </c>
      <c r="Q193" s="33"/>
      <c r="R193" s="33"/>
      <c r="S193" s="33"/>
      <c r="T193" s="33">
        <v>10.5</v>
      </c>
      <c r="U193" s="33"/>
      <c r="V193" s="33"/>
      <c r="W193" s="33"/>
      <c r="X193" s="33"/>
      <c r="Y193" s="33">
        <v>1.5</v>
      </c>
    </row>
    <row r="194" spans="1:25" s="11" customFormat="1" ht="30" hidden="1" customHeight="1" x14ac:dyDescent="0.2">
      <c r="A194" s="29" t="s">
        <v>189</v>
      </c>
      <c r="B194" s="22"/>
      <c r="C194" s="18">
        <f t="shared" si="89"/>
        <v>42.22</v>
      </c>
      <c r="D194" s="14" t="e">
        <f t="shared" si="57"/>
        <v>#DIV/0!</v>
      </c>
      <c r="E194" s="25"/>
      <c r="F194" s="25"/>
      <c r="G194" s="54">
        <v>1.1000000000000001</v>
      </c>
      <c r="H194" s="25"/>
      <c r="I194" s="33"/>
      <c r="J194" s="33"/>
      <c r="K194" s="33"/>
      <c r="L194" s="33"/>
      <c r="M194" s="33">
        <v>4</v>
      </c>
      <c r="N194" s="33"/>
      <c r="O194" s="33"/>
      <c r="P194" s="33">
        <v>32.4</v>
      </c>
      <c r="Q194" s="33"/>
      <c r="R194" s="33"/>
      <c r="S194" s="33"/>
      <c r="T194" s="33">
        <v>4.18</v>
      </c>
      <c r="U194" s="33"/>
      <c r="V194" s="33"/>
      <c r="W194" s="33"/>
      <c r="X194" s="33"/>
      <c r="Y194" s="33">
        <v>0.54</v>
      </c>
    </row>
    <row r="195" spans="1:25" s="11" customFormat="1" ht="30" hidden="1" customHeight="1" x14ac:dyDescent="0.2">
      <c r="A195" s="29" t="s">
        <v>192</v>
      </c>
      <c r="B195" s="22"/>
      <c r="C195" s="18">
        <f t="shared" si="89"/>
        <v>67.19</v>
      </c>
      <c r="D195" s="14" t="e">
        <f t="shared" si="57"/>
        <v>#DIV/0!</v>
      </c>
      <c r="E195" s="25"/>
      <c r="F195" s="25"/>
      <c r="G195" s="54">
        <v>1.6</v>
      </c>
      <c r="H195" s="25"/>
      <c r="I195" s="33"/>
      <c r="J195" s="33"/>
      <c r="K195" s="33"/>
      <c r="L195" s="33"/>
      <c r="M195" s="33">
        <v>10</v>
      </c>
      <c r="N195" s="33"/>
      <c r="O195" s="33">
        <v>3</v>
      </c>
      <c r="P195" s="33">
        <v>32.4</v>
      </c>
      <c r="Q195" s="33"/>
      <c r="R195" s="33"/>
      <c r="S195" s="33"/>
      <c r="T195" s="54">
        <v>17.989999999999998</v>
      </c>
      <c r="U195" s="33"/>
      <c r="V195" s="33"/>
      <c r="W195" s="33"/>
      <c r="X195" s="33"/>
      <c r="Y195" s="33">
        <v>2.2000000000000002</v>
      </c>
    </row>
    <row r="196" spans="1:25" s="11" customFormat="1" ht="30" hidden="1" customHeight="1" x14ac:dyDescent="0.2">
      <c r="A196" s="49" t="s">
        <v>98</v>
      </c>
      <c r="B196" s="22"/>
      <c r="C196" s="18">
        <f>C194/C192</f>
        <v>1.0756687898089172</v>
      </c>
      <c r="D196" s="14" t="e">
        <f t="shared" si="57"/>
        <v>#DIV/0!</v>
      </c>
      <c r="E196" s="33"/>
      <c r="F196" s="33"/>
      <c r="G196" s="102">
        <f>G194/G192*10</f>
        <v>1.2222222222222223</v>
      </c>
      <c r="H196" s="102"/>
      <c r="I196" s="102"/>
      <c r="J196" s="102"/>
      <c r="K196" s="102"/>
      <c r="L196" s="102"/>
      <c r="M196" s="102">
        <f>M194/M192*10</f>
        <v>53.333333333333329</v>
      </c>
      <c r="N196" s="54"/>
      <c r="O196" s="54"/>
      <c r="P196" s="102">
        <f>P194/P192*10</f>
        <v>12</v>
      </c>
      <c r="Q196" s="102"/>
      <c r="R196" s="102"/>
      <c r="S196" s="102"/>
      <c r="T196" s="102">
        <f>T194/T192*10</f>
        <v>41.8</v>
      </c>
      <c r="U196" s="33"/>
      <c r="V196" s="33"/>
      <c r="W196" s="33"/>
      <c r="X196" s="33"/>
      <c r="Y196" s="102">
        <f>Y194/Y192*10</f>
        <v>3.6000000000000005</v>
      </c>
    </row>
    <row r="197" spans="1:25" s="11" customFormat="1" ht="30" hidden="1" customHeight="1" x14ac:dyDescent="0.2">
      <c r="A197" s="49" t="s">
        <v>191</v>
      </c>
      <c r="B197" s="22"/>
      <c r="C197" s="18">
        <f>C195/C193*10</f>
        <v>13.046601941747573</v>
      </c>
      <c r="D197" s="14" t="e">
        <f t="shared" si="57"/>
        <v>#DIV/0!</v>
      </c>
      <c r="E197" s="102"/>
      <c r="F197" s="102"/>
      <c r="G197" s="102">
        <f>G195/G193*10</f>
        <v>1.7777777777777779</v>
      </c>
      <c r="H197" s="102"/>
      <c r="I197" s="102"/>
      <c r="J197" s="102"/>
      <c r="K197" s="102"/>
      <c r="L197" s="102"/>
      <c r="M197" s="102">
        <f>M195/M193*10</f>
        <v>50</v>
      </c>
      <c r="N197" s="102"/>
      <c r="O197" s="102">
        <f>O195/O193*10</f>
        <v>20</v>
      </c>
      <c r="P197" s="102">
        <f>P195/P193*10</f>
        <v>12</v>
      </c>
      <c r="Q197" s="102"/>
      <c r="R197" s="102"/>
      <c r="S197" s="102"/>
      <c r="T197" s="102">
        <v>15.46</v>
      </c>
      <c r="U197" s="102"/>
      <c r="V197" s="102"/>
      <c r="W197" s="102"/>
      <c r="X197" s="102"/>
      <c r="Y197" s="102">
        <f>Y195/Y193*10</f>
        <v>14.666666666666668</v>
      </c>
    </row>
    <row r="198" spans="1:25" s="11" customFormat="1" ht="30" customHeight="1" x14ac:dyDescent="0.2">
      <c r="A198" s="49" t="s">
        <v>197</v>
      </c>
      <c r="B198" s="18"/>
      <c r="C198" s="47">
        <f>SUM(E198:Y198)</f>
        <v>93.5</v>
      </c>
      <c r="D198" s="14"/>
      <c r="E198" s="151"/>
      <c r="F198" s="151"/>
      <c r="G198" s="151"/>
      <c r="H198" s="151">
        <v>15</v>
      </c>
      <c r="I198" s="151"/>
      <c r="J198" s="151"/>
      <c r="K198" s="151"/>
      <c r="L198" s="102"/>
      <c r="M198" s="102"/>
      <c r="N198" s="102"/>
      <c r="O198" s="102"/>
      <c r="P198" s="102"/>
      <c r="Q198" s="102"/>
      <c r="R198" s="168">
        <v>34</v>
      </c>
      <c r="S198" s="102">
        <v>9</v>
      </c>
      <c r="T198" s="102"/>
      <c r="U198" s="151"/>
      <c r="V198" s="151"/>
      <c r="W198" s="151">
        <v>35.5</v>
      </c>
      <c r="X198" s="151"/>
      <c r="Y198" s="151"/>
    </row>
    <row r="199" spans="1:25" s="11" customFormat="1" ht="30" customHeight="1" x14ac:dyDescent="0.2">
      <c r="A199" s="29" t="s">
        <v>198</v>
      </c>
      <c r="B199" s="18"/>
      <c r="C199" s="47">
        <f>SUM(E199:Y199)</f>
        <v>155.10000000000002</v>
      </c>
      <c r="D199" s="14"/>
      <c r="E199" s="151"/>
      <c r="F199" s="151"/>
      <c r="G199" s="102"/>
      <c r="H199" s="151">
        <v>27</v>
      </c>
      <c r="I199" s="151"/>
      <c r="J199" s="151"/>
      <c r="K199" s="151"/>
      <c r="L199" s="102"/>
      <c r="M199" s="102"/>
      <c r="N199" s="102"/>
      <c r="O199" s="102"/>
      <c r="P199" s="102"/>
      <c r="Q199" s="102"/>
      <c r="R199" s="102">
        <v>52.4</v>
      </c>
      <c r="S199" s="102">
        <v>9</v>
      </c>
      <c r="T199" s="102"/>
      <c r="U199" s="151"/>
      <c r="V199" s="151"/>
      <c r="W199" s="151">
        <v>66.7</v>
      </c>
      <c r="X199" s="151"/>
      <c r="Y199" s="151"/>
    </row>
    <row r="200" spans="1:25" s="11" customFormat="1" ht="30" customHeight="1" x14ac:dyDescent="0.2">
      <c r="A200" s="29" t="s">
        <v>98</v>
      </c>
      <c r="B200" s="47"/>
      <c r="C200" s="47">
        <f>C199/C198*10</f>
        <v>16.588235294117652</v>
      </c>
      <c r="D200" s="14"/>
      <c r="E200" s="151"/>
      <c r="F200" s="151"/>
      <c r="G200" s="102"/>
      <c r="H200" s="102">
        <f>H199/H198*10</f>
        <v>18</v>
      </c>
      <c r="I200" s="102"/>
      <c r="J200" s="102"/>
      <c r="K200" s="102"/>
      <c r="L200" s="102"/>
      <c r="M200" s="102"/>
      <c r="N200" s="102"/>
      <c r="O200" s="102"/>
      <c r="P200" s="102"/>
      <c r="Q200" s="102"/>
      <c r="R200" s="102">
        <f>R199/R198*10</f>
        <v>15.411764705882351</v>
      </c>
      <c r="S200" s="102">
        <f>S199/S198*10</f>
        <v>10</v>
      </c>
      <c r="T200" s="102"/>
      <c r="U200" s="102"/>
      <c r="V200" s="102"/>
      <c r="W200" s="102">
        <f>W199/W198*10</f>
        <v>18.7887323943662</v>
      </c>
      <c r="X200" s="151"/>
      <c r="Y200" s="151"/>
    </row>
    <row r="201" spans="1:25" s="109" customFormat="1" ht="30" customHeight="1" x14ac:dyDescent="0.2">
      <c r="A201" s="29" t="s">
        <v>118</v>
      </c>
      <c r="B201" s="22">
        <v>90315</v>
      </c>
      <c r="C201" s="25">
        <f>SUM(E201:Y201)</f>
        <v>95681</v>
      </c>
      <c r="D201" s="14">
        <f t="shared" ref="D201:D206" si="90">C201/B201</f>
        <v>1.0594142722692796</v>
      </c>
      <c r="E201" s="88">
        <v>7500</v>
      </c>
      <c r="F201" s="88">
        <v>3060</v>
      </c>
      <c r="G201" s="88">
        <v>5500</v>
      </c>
      <c r="H201" s="88">
        <v>5500</v>
      </c>
      <c r="I201" s="88">
        <v>2710</v>
      </c>
      <c r="J201" s="88">
        <v>5900</v>
      </c>
      <c r="K201" s="88">
        <v>4437</v>
      </c>
      <c r="L201" s="88">
        <v>3500</v>
      </c>
      <c r="M201" s="88">
        <v>4958</v>
      </c>
      <c r="N201" s="88">
        <v>1574</v>
      </c>
      <c r="O201" s="88">
        <v>2223</v>
      </c>
      <c r="P201" s="88">
        <f>6250+300</f>
        <v>6550</v>
      </c>
      <c r="Q201" s="88">
        <v>6700</v>
      </c>
      <c r="R201" s="88">
        <v>4080</v>
      </c>
      <c r="S201" s="88">
        <v>7277</v>
      </c>
      <c r="T201" s="88">
        <v>3858</v>
      </c>
      <c r="U201" s="88">
        <v>3293</v>
      </c>
      <c r="V201" s="88">
        <v>1210</v>
      </c>
      <c r="W201" s="88">
        <v>6100</v>
      </c>
      <c r="X201" s="88">
        <v>6901</v>
      </c>
      <c r="Y201" s="88">
        <v>2850</v>
      </c>
    </row>
    <row r="202" spans="1:25" s="44" customFormat="1" ht="30" customHeight="1" x14ac:dyDescent="0.2">
      <c r="A202" s="12" t="s">
        <v>119</v>
      </c>
      <c r="B202" s="164">
        <f>B201/B204</f>
        <v>0.8601428571428571</v>
      </c>
      <c r="C202" s="164">
        <f>C201/C204</f>
        <v>0.91124761904761908</v>
      </c>
      <c r="D202" s="14">
        <f t="shared" si="90"/>
        <v>1.0594142722692799</v>
      </c>
      <c r="E202" s="159">
        <f>E201/E204</f>
        <v>1.0071169598496039</v>
      </c>
      <c r="F202" s="159">
        <f t="shared" ref="F202:Y202" si="91">F201/F204</f>
        <v>0.74889867841409696</v>
      </c>
      <c r="G202" s="159">
        <f t="shared" si="91"/>
        <v>1.0009099181073704</v>
      </c>
      <c r="H202" s="159">
        <f t="shared" si="91"/>
        <v>0.80882352941176472</v>
      </c>
      <c r="I202" s="159">
        <f t="shared" si="91"/>
        <v>0.8039157520023732</v>
      </c>
      <c r="J202" s="159">
        <f t="shared" si="91"/>
        <v>1</v>
      </c>
      <c r="K202" s="159">
        <f t="shared" si="91"/>
        <v>1.0321004884856944</v>
      </c>
      <c r="L202" s="159">
        <f t="shared" si="91"/>
        <v>0.69293209265491984</v>
      </c>
      <c r="M202" s="159">
        <f t="shared" si="91"/>
        <v>1.0966600309666004</v>
      </c>
      <c r="N202" s="159">
        <f t="shared" si="91"/>
        <v>0.7061462539255271</v>
      </c>
      <c r="O202" s="159">
        <f t="shared" si="91"/>
        <v>0.65382352941176469</v>
      </c>
      <c r="P202" s="159">
        <f t="shared" si="91"/>
        <v>0.92868283000141783</v>
      </c>
      <c r="Q202" s="159">
        <f t="shared" si="91"/>
        <v>0.93706293706293708</v>
      </c>
      <c r="R202" s="159">
        <f t="shared" si="91"/>
        <v>0.7985907222548444</v>
      </c>
      <c r="S202" s="159">
        <f t="shared" si="91"/>
        <v>0.94962808299621559</v>
      </c>
      <c r="T202" s="159">
        <f t="shared" si="91"/>
        <v>0.94443084455324355</v>
      </c>
      <c r="U202" s="159">
        <f t="shared" si="91"/>
        <v>1</v>
      </c>
      <c r="V202" s="159">
        <f t="shared" si="91"/>
        <v>0.55000000000000004</v>
      </c>
      <c r="W202" s="159">
        <f t="shared" si="91"/>
        <v>1</v>
      </c>
      <c r="X202" s="159">
        <f t="shared" si="91"/>
        <v>1</v>
      </c>
      <c r="Y202" s="159">
        <f t="shared" si="91"/>
        <v>1.0010537407797682</v>
      </c>
    </row>
    <row r="203" spans="1:25" s="108" customFormat="1" ht="30" customHeight="1" x14ac:dyDescent="0.2">
      <c r="A203" s="29" t="s">
        <v>120</v>
      </c>
      <c r="B203" s="22">
        <v>38760</v>
      </c>
      <c r="C203" s="25">
        <f>SUM(E203:Y203)</f>
        <v>87385</v>
      </c>
      <c r="D203" s="14">
        <f t="shared" si="90"/>
        <v>2.2545149638802888</v>
      </c>
      <c r="E203" s="9">
        <v>5200</v>
      </c>
      <c r="F203" s="9">
        <v>1136</v>
      </c>
      <c r="G203" s="9">
        <v>16200</v>
      </c>
      <c r="H203" s="9">
        <v>6040</v>
      </c>
      <c r="I203" s="9">
        <v>2985</v>
      </c>
      <c r="J203" s="9">
        <v>1620</v>
      </c>
      <c r="K203" s="9">
        <v>3927</v>
      </c>
      <c r="L203" s="9">
        <v>5513</v>
      </c>
      <c r="M203" s="9">
        <v>596</v>
      </c>
      <c r="N203" s="9">
        <v>1885</v>
      </c>
      <c r="O203" s="9">
        <v>820</v>
      </c>
      <c r="P203" s="9">
        <v>1815</v>
      </c>
      <c r="Q203" s="9">
        <v>4607</v>
      </c>
      <c r="R203" s="9">
        <v>4745</v>
      </c>
      <c r="S203" s="9"/>
      <c r="T203" s="9">
        <v>976</v>
      </c>
      <c r="U203" s="9">
        <v>5200</v>
      </c>
      <c r="V203" s="9">
        <v>370</v>
      </c>
      <c r="W203" s="9">
        <v>2986</v>
      </c>
      <c r="X203" s="9">
        <v>18594</v>
      </c>
      <c r="Y203" s="9">
        <v>2170</v>
      </c>
    </row>
    <row r="204" spans="1:25" s="11" customFormat="1" ht="30" hidden="1" customHeight="1" outlineLevel="1" x14ac:dyDescent="0.2">
      <c r="A204" s="29" t="s">
        <v>121</v>
      </c>
      <c r="B204" s="161">
        <v>105000</v>
      </c>
      <c r="C204" s="162">
        <f>SUM(E204:Y204)</f>
        <v>105000</v>
      </c>
      <c r="D204" s="14">
        <f t="shared" si="90"/>
        <v>1</v>
      </c>
      <c r="E204" s="163">
        <v>7447</v>
      </c>
      <c r="F204" s="163">
        <v>4086</v>
      </c>
      <c r="G204" s="163">
        <v>5495</v>
      </c>
      <c r="H204" s="160">
        <v>6800</v>
      </c>
      <c r="I204" s="163">
        <v>3371</v>
      </c>
      <c r="J204" s="163">
        <v>5900</v>
      </c>
      <c r="K204" s="163">
        <v>4299</v>
      </c>
      <c r="L204" s="160">
        <v>5051</v>
      </c>
      <c r="M204" s="163">
        <v>4521</v>
      </c>
      <c r="N204" s="160">
        <v>2229</v>
      </c>
      <c r="O204" s="163">
        <v>3400</v>
      </c>
      <c r="P204" s="163">
        <v>7053</v>
      </c>
      <c r="Q204" s="163">
        <v>7150</v>
      </c>
      <c r="R204" s="163">
        <v>5109</v>
      </c>
      <c r="S204" s="163">
        <v>7663</v>
      </c>
      <c r="T204" s="160">
        <v>4085</v>
      </c>
      <c r="U204" s="160">
        <v>3293</v>
      </c>
      <c r="V204" s="163">
        <v>2200</v>
      </c>
      <c r="W204" s="163">
        <v>6100</v>
      </c>
      <c r="X204" s="163">
        <v>6901</v>
      </c>
      <c r="Y204" s="163">
        <v>2847</v>
      </c>
    </row>
    <row r="205" spans="1:25" s="108" customFormat="1" ht="30" customHeight="1" outlineLevel="1" x14ac:dyDescent="0.2">
      <c r="A205" s="29" t="s">
        <v>122</v>
      </c>
      <c r="B205" s="22">
        <v>61125</v>
      </c>
      <c r="C205" s="25">
        <f>SUM(E205:Y205)</f>
        <v>87185</v>
      </c>
      <c r="D205" s="14">
        <f t="shared" si="90"/>
        <v>1.4263394683026585</v>
      </c>
      <c r="E205" s="88">
        <v>6810</v>
      </c>
      <c r="F205" s="88">
        <v>3060</v>
      </c>
      <c r="G205" s="88">
        <v>5500</v>
      </c>
      <c r="H205" s="88">
        <v>5360</v>
      </c>
      <c r="I205" s="88">
        <v>2650</v>
      </c>
      <c r="J205" s="88">
        <v>5850</v>
      </c>
      <c r="K205" s="88">
        <v>4232</v>
      </c>
      <c r="L205" s="88">
        <v>2398</v>
      </c>
      <c r="M205" s="88">
        <v>4881</v>
      </c>
      <c r="N205" s="88">
        <v>1325</v>
      </c>
      <c r="O205" s="88">
        <v>1467</v>
      </c>
      <c r="P205" s="88">
        <v>7053</v>
      </c>
      <c r="Q205" s="88">
        <v>6045</v>
      </c>
      <c r="R205" s="88">
        <v>3755</v>
      </c>
      <c r="S205" s="88">
        <v>6925</v>
      </c>
      <c r="T205" s="88">
        <v>3075</v>
      </c>
      <c r="U205" s="88">
        <v>2642</v>
      </c>
      <c r="V205" s="88">
        <v>1545</v>
      </c>
      <c r="W205" s="88">
        <v>5048</v>
      </c>
      <c r="X205" s="88">
        <v>5044</v>
      </c>
      <c r="Y205" s="88">
        <v>2520</v>
      </c>
    </row>
    <row r="206" spans="1:25" s="11" customFormat="1" ht="30" customHeight="1" x14ac:dyDescent="0.2">
      <c r="A206" s="12" t="s">
        <v>52</v>
      </c>
      <c r="B206" s="79">
        <f>B205/B204</f>
        <v>0.58214285714285718</v>
      </c>
      <c r="C206" s="79">
        <f>C205/C204</f>
        <v>0.83033333333333337</v>
      </c>
      <c r="D206" s="14">
        <f t="shared" si="90"/>
        <v>1.4263394683026585</v>
      </c>
      <c r="E206" s="15">
        <f t="shared" ref="E206:J206" si="92">E205/E204</f>
        <v>0.91446219954344032</v>
      </c>
      <c r="F206" s="15">
        <f t="shared" si="92"/>
        <v>0.74889867841409696</v>
      </c>
      <c r="G206" s="15">
        <f t="shared" si="92"/>
        <v>1.0009099181073704</v>
      </c>
      <c r="H206" s="15">
        <f t="shared" si="92"/>
        <v>0.78823529411764703</v>
      </c>
      <c r="I206" s="15">
        <f t="shared" si="92"/>
        <v>0.78611687926431328</v>
      </c>
      <c r="J206" s="15">
        <f t="shared" si="92"/>
        <v>0.99152542372881358</v>
      </c>
      <c r="K206" s="15">
        <f t="shared" ref="K206:Y206" si="93">K205/K204</f>
        <v>0.98441498022796003</v>
      </c>
      <c r="L206" s="15">
        <f t="shared" si="93"/>
        <v>0.47475747376757077</v>
      </c>
      <c r="M206" s="15">
        <f t="shared" si="93"/>
        <v>1.079628400796284</v>
      </c>
      <c r="N206" s="15">
        <f t="shared" si="93"/>
        <v>0.59443696724988782</v>
      </c>
      <c r="O206" s="15">
        <f t="shared" si="93"/>
        <v>0.43147058823529411</v>
      </c>
      <c r="P206" s="15">
        <f t="shared" si="93"/>
        <v>1</v>
      </c>
      <c r="Q206" s="15">
        <f t="shared" si="93"/>
        <v>0.84545454545454546</v>
      </c>
      <c r="R206" s="15">
        <f t="shared" si="93"/>
        <v>0.73497749070268159</v>
      </c>
      <c r="S206" s="15">
        <f t="shared" si="93"/>
        <v>0.90369307059898207</v>
      </c>
      <c r="T206" s="15">
        <f t="shared" si="93"/>
        <v>0.75275397796817622</v>
      </c>
      <c r="U206" s="15">
        <f t="shared" si="93"/>
        <v>0.80230792590343147</v>
      </c>
      <c r="V206" s="15">
        <f t="shared" si="93"/>
        <v>0.70227272727272727</v>
      </c>
      <c r="W206" s="15">
        <f t="shared" si="93"/>
        <v>0.82754098360655737</v>
      </c>
      <c r="X206" s="15">
        <f t="shared" si="93"/>
        <v>0.73090856397623538</v>
      </c>
      <c r="Y206" s="15">
        <f t="shared" si="93"/>
        <v>0.88514225500526866</v>
      </c>
    </row>
    <row r="207" spans="1:25" s="11" customFormat="1" ht="30" customHeight="1" x14ac:dyDescent="0.2">
      <c r="A207" s="10" t="s">
        <v>123</v>
      </c>
      <c r="B207" s="24">
        <v>51376</v>
      </c>
      <c r="C207" s="24">
        <f>SUM(E207:Y207)</f>
        <v>77749</v>
      </c>
      <c r="D207" s="14">
        <f t="shared" ref="D207:D210" si="94">C207/B207</f>
        <v>1.5133330738087822</v>
      </c>
      <c r="E207" s="9">
        <v>6500</v>
      </c>
      <c r="F207" s="9">
        <v>2860</v>
      </c>
      <c r="G207" s="9">
        <v>5500</v>
      </c>
      <c r="H207" s="9">
        <v>5067</v>
      </c>
      <c r="I207" s="9">
        <v>2655</v>
      </c>
      <c r="J207" s="9">
        <v>5250</v>
      </c>
      <c r="K207" s="9">
        <v>3137</v>
      </c>
      <c r="L207" s="9">
        <v>2099</v>
      </c>
      <c r="M207" s="9">
        <v>4881</v>
      </c>
      <c r="N207" s="9">
        <v>1234</v>
      </c>
      <c r="O207" s="9">
        <v>821</v>
      </c>
      <c r="P207" s="9">
        <v>5923</v>
      </c>
      <c r="Q207" s="9">
        <v>5656</v>
      </c>
      <c r="R207" s="9">
        <v>3455</v>
      </c>
      <c r="S207" s="9">
        <v>6816</v>
      </c>
      <c r="T207" s="9">
        <v>2921</v>
      </c>
      <c r="U207" s="9">
        <v>2642</v>
      </c>
      <c r="V207" s="9">
        <v>430</v>
      </c>
      <c r="W207" s="9">
        <v>4727</v>
      </c>
      <c r="X207" s="9">
        <v>3715</v>
      </c>
      <c r="Y207" s="9">
        <v>1460</v>
      </c>
    </row>
    <row r="208" spans="1:25" s="11" customFormat="1" ht="30" customHeight="1" x14ac:dyDescent="0.2">
      <c r="A208" s="10" t="s">
        <v>124</v>
      </c>
      <c r="B208" s="24">
        <v>6853</v>
      </c>
      <c r="C208" s="24">
        <f>SUM(E208:Y208)</f>
        <v>7147</v>
      </c>
      <c r="D208" s="14">
        <f t="shared" si="94"/>
        <v>1.0429009193054137</v>
      </c>
      <c r="E208" s="9">
        <v>310</v>
      </c>
      <c r="F208" s="9">
        <v>200</v>
      </c>
      <c r="G208" s="9"/>
      <c r="H208" s="9">
        <v>293</v>
      </c>
      <c r="I208" s="9">
        <v>50</v>
      </c>
      <c r="J208" s="9">
        <v>600</v>
      </c>
      <c r="K208" s="9">
        <v>1095</v>
      </c>
      <c r="L208" s="9">
        <v>259</v>
      </c>
      <c r="M208" s="9"/>
      <c r="N208" s="9">
        <v>91</v>
      </c>
      <c r="O208" s="9">
        <v>646</v>
      </c>
      <c r="P208" s="9">
        <v>307</v>
      </c>
      <c r="Q208" s="9">
        <v>75</v>
      </c>
      <c r="R208" s="9">
        <v>300</v>
      </c>
      <c r="S208" s="9">
        <v>109</v>
      </c>
      <c r="T208" s="9">
        <v>132</v>
      </c>
      <c r="U208" s="9"/>
      <c r="V208" s="9"/>
      <c r="W208" s="9">
        <v>321</v>
      </c>
      <c r="X208" s="9">
        <v>1329</v>
      </c>
      <c r="Y208" s="9">
        <v>1030</v>
      </c>
    </row>
    <row r="209" spans="1:35" s="11" customFormat="1" ht="30" hidden="1" customHeight="1" x14ac:dyDescent="0.2">
      <c r="A209" s="29" t="s">
        <v>146</v>
      </c>
      <c r="B209" s="22"/>
      <c r="C209" s="25">
        <f>SUM(E209:Y209)</f>
        <v>0</v>
      </c>
      <c r="D209" s="14" t="e">
        <f t="shared" si="94"/>
        <v>#DIV/0!</v>
      </c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</row>
    <row r="210" spans="1:35" s="44" customFormat="1" ht="45" hidden="1" customHeight="1" outlineLevel="1" x14ac:dyDescent="0.2">
      <c r="A210" s="10" t="s">
        <v>213</v>
      </c>
      <c r="B210" s="25">
        <v>90852</v>
      </c>
      <c r="C210" s="25">
        <f>SUM(E210:Y210)</f>
        <v>86322.975999999995</v>
      </c>
      <c r="D210" s="14">
        <f t="shared" si="94"/>
        <v>0.95014942984194073</v>
      </c>
      <c r="E210" s="152">
        <v>816.89</v>
      </c>
      <c r="F210" s="152">
        <v>1875.18</v>
      </c>
      <c r="G210" s="152">
        <v>8389.4</v>
      </c>
      <c r="H210" s="152">
        <v>7207</v>
      </c>
      <c r="I210" s="152">
        <v>4622.0559999999996</v>
      </c>
      <c r="J210" s="152">
        <v>4281</v>
      </c>
      <c r="K210" s="152">
        <v>3163</v>
      </c>
      <c r="L210" s="152">
        <v>3731</v>
      </c>
      <c r="M210" s="152">
        <v>2486.1999999999998</v>
      </c>
      <c r="N210" s="152">
        <v>2754.4</v>
      </c>
      <c r="O210" s="153">
        <v>2557.6</v>
      </c>
      <c r="P210" s="153">
        <v>3906.1</v>
      </c>
      <c r="Q210" s="153">
        <v>5141</v>
      </c>
      <c r="R210" s="153">
        <v>2652</v>
      </c>
      <c r="S210" s="153">
        <v>4320.8</v>
      </c>
      <c r="T210" s="153">
        <v>4362.8</v>
      </c>
      <c r="U210" s="153">
        <v>939.3</v>
      </c>
      <c r="V210" s="153">
        <v>1557</v>
      </c>
      <c r="W210" s="153">
        <v>8202.7999999999993</v>
      </c>
      <c r="X210" s="155">
        <v>8681.4500000000007</v>
      </c>
      <c r="Y210" s="152">
        <v>4676</v>
      </c>
    </row>
    <row r="211" spans="1:35" s="56" customFormat="1" ht="30" hidden="1" customHeight="1" outlineLevel="1" x14ac:dyDescent="0.2">
      <c r="A211" s="29" t="s">
        <v>212</v>
      </c>
      <c r="B211" s="25">
        <v>82711</v>
      </c>
      <c r="C211" s="25">
        <f>SUM(E211:Y211)</f>
        <v>86667.9</v>
      </c>
      <c r="D211" s="14">
        <f t="shared" ref="D211:D227" si="95">C211/B211</f>
        <v>1.047840069640072</v>
      </c>
      <c r="E211" s="33">
        <v>820</v>
      </c>
      <c r="F211" s="33">
        <v>2260</v>
      </c>
      <c r="G211" s="33">
        <v>8395</v>
      </c>
      <c r="H211" s="33">
        <v>5576</v>
      </c>
      <c r="I211" s="33">
        <v>4162</v>
      </c>
      <c r="J211" s="33">
        <v>4281</v>
      </c>
      <c r="K211" s="43">
        <v>3545</v>
      </c>
      <c r="L211" s="33">
        <v>4926</v>
      </c>
      <c r="M211" s="33">
        <v>2384.4</v>
      </c>
      <c r="N211" s="33">
        <v>2754</v>
      </c>
      <c r="O211" s="33">
        <v>2678</v>
      </c>
      <c r="P211" s="33">
        <v>3980</v>
      </c>
      <c r="Q211" s="33">
        <v>5030</v>
      </c>
      <c r="R211" s="33">
        <v>2191</v>
      </c>
      <c r="S211" s="33">
        <v>5443</v>
      </c>
      <c r="T211" s="33">
        <v>4362.8</v>
      </c>
      <c r="U211" s="33">
        <v>1150</v>
      </c>
      <c r="V211" s="33">
        <v>1556.7</v>
      </c>
      <c r="W211" s="33">
        <v>7992</v>
      </c>
      <c r="X211" s="33">
        <v>8681</v>
      </c>
      <c r="Y211" s="33">
        <v>4500</v>
      </c>
    </row>
    <row r="212" spans="1:35" s="44" customFormat="1" ht="30" hidden="1" customHeight="1" x14ac:dyDescent="0.2">
      <c r="A212" s="10" t="s">
        <v>125</v>
      </c>
      <c r="B212" s="46">
        <v>0.96699999999999997</v>
      </c>
      <c r="C212" s="46">
        <f>C211/C210</f>
        <v>1.0039957380524045</v>
      </c>
      <c r="D212" s="14">
        <f t="shared" si="95"/>
        <v>1.0382582606539861</v>
      </c>
      <c r="E212" s="66">
        <f t="shared" ref="E212:Y212" si="96">E211/E210</f>
        <v>1.0038071221339471</v>
      </c>
      <c r="F212" s="66">
        <f t="shared" si="96"/>
        <v>1.205217632440619</v>
      </c>
      <c r="G212" s="66">
        <f t="shared" si="96"/>
        <v>1.0006675089994517</v>
      </c>
      <c r="H212" s="66">
        <f t="shared" si="96"/>
        <v>0.77369224365200495</v>
      </c>
      <c r="I212" s="66">
        <f t="shared" si="96"/>
        <v>0.90046507441709933</v>
      </c>
      <c r="J212" s="66">
        <f t="shared" si="96"/>
        <v>1</v>
      </c>
      <c r="K212" s="66">
        <f t="shared" si="96"/>
        <v>1.1207714195384129</v>
      </c>
      <c r="L212" s="66">
        <f t="shared" si="96"/>
        <v>1.3202894666309299</v>
      </c>
      <c r="M212" s="66">
        <f t="shared" si="96"/>
        <v>0.95905397795833014</v>
      </c>
      <c r="N212" s="66">
        <f t="shared" si="96"/>
        <v>0.99985477781004939</v>
      </c>
      <c r="O212" s="66">
        <f t="shared" si="96"/>
        <v>1.0470753831717234</v>
      </c>
      <c r="P212" s="66">
        <f t="shared" si="96"/>
        <v>1.0189191264944575</v>
      </c>
      <c r="Q212" s="66">
        <f t="shared" si="96"/>
        <v>0.97840886986967512</v>
      </c>
      <c r="R212" s="66">
        <f t="shared" si="96"/>
        <v>0.82616892911010553</v>
      </c>
      <c r="S212" s="66">
        <f t="shared" si="96"/>
        <v>1.2597204221440474</v>
      </c>
      <c r="T212" s="66">
        <f t="shared" si="96"/>
        <v>1</v>
      </c>
      <c r="U212" s="66">
        <f t="shared" si="96"/>
        <v>1.2243159799850953</v>
      </c>
      <c r="V212" s="66">
        <f t="shared" si="96"/>
        <v>0.99980732177263976</v>
      </c>
      <c r="W212" s="66">
        <f t="shared" si="96"/>
        <v>0.97430145803871859</v>
      </c>
      <c r="X212" s="66">
        <f t="shared" si="96"/>
        <v>0.99994816534104314</v>
      </c>
      <c r="Y212" s="66">
        <f t="shared" si="96"/>
        <v>0.96236099230111205</v>
      </c>
    </row>
    <row r="213" spans="1:35" s="44" customFormat="1" ht="30" hidden="1" customHeight="1" outlineLevel="1" x14ac:dyDescent="0.2">
      <c r="A213" s="10" t="s">
        <v>126</v>
      </c>
      <c r="B213" s="25"/>
      <c r="C213" s="25">
        <f>SUM(E213:Y213)</f>
        <v>0</v>
      </c>
      <c r="D213" s="14" t="e">
        <f t="shared" si="95"/>
        <v>#DIV/0!</v>
      </c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15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35" s="56" customFormat="1" ht="30" hidden="1" customHeight="1" outlineLevel="1" x14ac:dyDescent="0.2">
      <c r="A214" s="29" t="s">
        <v>127</v>
      </c>
      <c r="B214" s="22"/>
      <c r="C214" s="25">
        <f>SUM(E214:Y214)</f>
        <v>1701</v>
      </c>
      <c r="D214" s="14"/>
      <c r="E214" s="43"/>
      <c r="F214" s="33"/>
      <c r="G214" s="33">
        <v>715</v>
      </c>
      <c r="H214" s="33"/>
      <c r="I214" s="33"/>
      <c r="J214" s="33"/>
      <c r="K214" s="33">
        <v>50</v>
      </c>
      <c r="L214" s="33"/>
      <c r="M214" s="33"/>
      <c r="N214" s="33"/>
      <c r="O214" s="43">
        <v>163</v>
      </c>
      <c r="P214" s="33"/>
      <c r="Q214" s="33"/>
      <c r="R214" s="33"/>
      <c r="S214" s="33">
        <v>591</v>
      </c>
      <c r="T214" s="33">
        <v>97</v>
      </c>
      <c r="U214" s="33">
        <v>85</v>
      </c>
      <c r="V214" s="33"/>
      <c r="W214" s="33"/>
      <c r="X214" s="33"/>
      <c r="Y214" s="33"/>
    </row>
    <row r="215" spans="1:35" s="44" customFormat="1" ht="30" hidden="1" customHeight="1" collapsed="1" x14ac:dyDescent="0.2">
      <c r="A215" s="10" t="s">
        <v>128</v>
      </c>
      <c r="B215" s="14"/>
      <c r="C215" s="14"/>
      <c r="D215" s="14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35" s="109" customFormat="1" ht="30" customHeight="1" x14ac:dyDescent="0.2">
      <c r="A216" s="12" t="s">
        <v>129</v>
      </c>
      <c r="B216" s="22"/>
      <c r="C216" s="25"/>
      <c r="D216" s="14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35" s="110" customFormat="1" ht="30" customHeight="1" outlineLevel="1" x14ac:dyDescent="0.2">
      <c r="A217" s="49" t="s">
        <v>130</v>
      </c>
      <c r="B217" s="22">
        <v>108845</v>
      </c>
      <c r="C217" s="25">
        <f>SUM(E217:Y217)</f>
        <v>97489</v>
      </c>
      <c r="D217" s="14">
        <f t="shared" si="95"/>
        <v>0.89566815195920801</v>
      </c>
      <c r="E217" s="24">
        <v>2500</v>
      </c>
      <c r="F217" s="24">
        <v>2880</v>
      </c>
      <c r="G217" s="24">
        <v>13010</v>
      </c>
      <c r="H217" s="24">
        <v>6243</v>
      </c>
      <c r="I217" s="24">
        <v>3701</v>
      </c>
      <c r="J217" s="24">
        <v>5430</v>
      </c>
      <c r="K217" s="24">
        <v>4120</v>
      </c>
      <c r="L217" s="24">
        <v>6074</v>
      </c>
      <c r="M217" s="24">
        <v>2601</v>
      </c>
      <c r="N217" s="24">
        <v>4360</v>
      </c>
      <c r="O217" s="24">
        <v>2265</v>
      </c>
      <c r="P217" s="24">
        <v>4843</v>
      </c>
      <c r="Q217" s="24">
        <v>8464</v>
      </c>
      <c r="R217" s="24">
        <v>1636</v>
      </c>
      <c r="S217" s="24">
        <v>3579</v>
      </c>
      <c r="T217" s="24">
        <v>2610</v>
      </c>
      <c r="U217" s="24">
        <v>2560</v>
      </c>
      <c r="V217" s="24">
        <v>887</v>
      </c>
      <c r="W217" s="24">
        <v>5874</v>
      </c>
      <c r="X217" s="24">
        <v>6232</v>
      </c>
      <c r="Y217" s="24">
        <v>7620</v>
      </c>
    </row>
    <row r="218" spans="1:35" s="44" customFormat="1" ht="30" hidden="1" customHeight="1" outlineLevel="1" x14ac:dyDescent="0.2">
      <c r="A218" s="12" t="s">
        <v>131</v>
      </c>
      <c r="B218" s="22">
        <v>115218</v>
      </c>
      <c r="C218" s="25">
        <f>SUM(E218:Y218)</f>
        <v>105623.14586666669</v>
      </c>
      <c r="D218" s="14">
        <f t="shared" si="95"/>
        <v>0.91672434746885634</v>
      </c>
      <c r="E218" s="28">
        <v>2540.5333333333333</v>
      </c>
      <c r="F218" s="28">
        <v>3060.2</v>
      </c>
      <c r="G218" s="28">
        <v>12898.252666666669</v>
      </c>
      <c r="H218" s="28">
        <v>9000</v>
      </c>
      <c r="I218" s="28">
        <v>6685.8808000000008</v>
      </c>
      <c r="J218" s="28">
        <v>4590.6466666666665</v>
      </c>
      <c r="K218" s="28">
        <v>5688.6791111111115</v>
      </c>
      <c r="L218" s="28">
        <v>7624.5866666666661</v>
      </c>
      <c r="M218" s="28">
        <v>5014.5723999999991</v>
      </c>
      <c r="N218" s="28">
        <v>4157.5039999999999</v>
      </c>
      <c r="O218" s="28">
        <v>3122.4960000000001</v>
      </c>
      <c r="P218" s="28">
        <v>5155.9039999999995</v>
      </c>
      <c r="Q218" s="28">
        <v>2800</v>
      </c>
      <c r="R218" s="28">
        <v>3200.8888888888891</v>
      </c>
      <c r="S218" s="28">
        <v>4841.373333333333</v>
      </c>
      <c r="T218" s="28">
        <v>3324.16</v>
      </c>
      <c r="U218" s="28">
        <v>2409.9911111111114</v>
      </c>
      <c r="V218" s="28">
        <v>1132.3666666666666</v>
      </c>
      <c r="W218" s="28">
        <v>5825.5999999999995</v>
      </c>
      <c r="X218" s="28">
        <v>5546</v>
      </c>
      <c r="Y218" s="28">
        <v>7003.5102222222213</v>
      </c>
      <c r="AI218" s="44" t="s">
        <v>0</v>
      </c>
    </row>
    <row r="219" spans="1:35" s="44" customFormat="1" ht="30" hidden="1" customHeight="1" outlineLevel="1" x14ac:dyDescent="0.2">
      <c r="A219" s="12" t="s">
        <v>132</v>
      </c>
      <c r="B219" s="25">
        <f>B217*0.45</f>
        <v>48980.25</v>
      </c>
      <c r="C219" s="25">
        <f>C217*0.45</f>
        <v>43870.05</v>
      </c>
      <c r="D219" s="14">
        <f t="shared" si="95"/>
        <v>0.89566815195920813</v>
      </c>
      <c r="E219" s="24">
        <f>E217*0.45</f>
        <v>1125</v>
      </c>
      <c r="F219" s="24">
        <f t="shared" ref="F219:X219" si="97">F217*0.45</f>
        <v>1296</v>
      </c>
      <c r="G219" s="24">
        <f t="shared" si="97"/>
        <v>5854.5</v>
      </c>
      <c r="H219" s="24">
        <f t="shared" si="97"/>
        <v>2809.35</v>
      </c>
      <c r="I219" s="24">
        <f t="shared" si="97"/>
        <v>1665.45</v>
      </c>
      <c r="J219" s="24">
        <f t="shared" si="97"/>
        <v>2443.5</v>
      </c>
      <c r="K219" s="24">
        <f t="shared" si="97"/>
        <v>1854</v>
      </c>
      <c r="L219" s="24">
        <f t="shared" si="97"/>
        <v>2733.3</v>
      </c>
      <c r="M219" s="24">
        <f t="shared" si="97"/>
        <v>1170.45</v>
      </c>
      <c r="N219" s="24">
        <f t="shared" si="97"/>
        <v>1962</v>
      </c>
      <c r="O219" s="24">
        <f t="shared" si="97"/>
        <v>1019.25</v>
      </c>
      <c r="P219" s="24">
        <f t="shared" si="97"/>
        <v>2179.35</v>
      </c>
      <c r="Q219" s="24">
        <f t="shared" si="97"/>
        <v>3808.8</v>
      </c>
      <c r="R219" s="24">
        <f t="shared" si="97"/>
        <v>736.2</v>
      </c>
      <c r="S219" s="24">
        <f t="shared" si="97"/>
        <v>1610.55</v>
      </c>
      <c r="T219" s="24">
        <f t="shared" si="97"/>
        <v>1174.5</v>
      </c>
      <c r="U219" s="24">
        <f t="shared" si="97"/>
        <v>1152</v>
      </c>
      <c r="V219" s="24">
        <f t="shared" si="97"/>
        <v>399.15000000000003</v>
      </c>
      <c r="W219" s="24">
        <f t="shared" si="97"/>
        <v>2643.3</v>
      </c>
      <c r="X219" s="24">
        <f t="shared" si="97"/>
        <v>2804.4</v>
      </c>
      <c r="Y219" s="24">
        <f>Y217*0.45</f>
        <v>3429</v>
      </c>
      <c r="Z219" s="57"/>
    </row>
    <row r="220" spans="1:35" s="44" customFormat="1" ht="30" customHeight="1" collapsed="1" x14ac:dyDescent="0.2">
      <c r="A220" s="12" t="s">
        <v>133</v>
      </c>
      <c r="B220" s="46">
        <v>0.93799999999999994</v>
      </c>
      <c r="C220" s="46">
        <f>C217/C218</f>
        <v>0.92298898314452005</v>
      </c>
      <c r="D220" s="14">
        <f t="shared" si="95"/>
        <v>0.98399678373616217</v>
      </c>
      <c r="E220" s="66">
        <f t="shared" ref="E220:Y220" si="98">E217/E218</f>
        <v>0.9840453448094888</v>
      </c>
      <c r="F220" s="66">
        <f t="shared" si="98"/>
        <v>0.94111495980654869</v>
      </c>
      <c r="G220" s="66">
        <f t="shared" si="98"/>
        <v>1.0086637575043109</v>
      </c>
      <c r="H220" s="66">
        <f t="shared" si="98"/>
        <v>0.69366666666666665</v>
      </c>
      <c r="I220" s="66">
        <f t="shared" si="98"/>
        <v>0.55355458924723866</v>
      </c>
      <c r="J220" s="66">
        <f t="shared" si="98"/>
        <v>1.1828398903858135</v>
      </c>
      <c r="K220" s="66">
        <f t="shared" si="98"/>
        <v>0.72424545655121031</v>
      </c>
      <c r="L220" s="66">
        <f t="shared" si="98"/>
        <v>0.79663334755632664</v>
      </c>
      <c r="M220" s="66">
        <f t="shared" si="98"/>
        <v>0.5186882933428183</v>
      </c>
      <c r="N220" s="66">
        <f t="shared" si="98"/>
        <v>1.0487061467649821</v>
      </c>
      <c r="O220" s="66">
        <f t="shared" si="98"/>
        <v>0.72538123347475858</v>
      </c>
      <c r="P220" s="66">
        <f t="shared" si="98"/>
        <v>0.9393115154975733</v>
      </c>
      <c r="Q220" s="66">
        <f t="shared" si="98"/>
        <v>3.0228571428571427</v>
      </c>
      <c r="R220" s="66">
        <f t="shared" si="98"/>
        <v>0.51110802554845869</v>
      </c>
      <c r="S220" s="66">
        <f t="shared" si="98"/>
        <v>0.73925304941022252</v>
      </c>
      <c r="T220" s="66">
        <f t="shared" si="98"/>
        <v>0.7851607624181749</v>
      </c>
      <c r="U220" s="66">
        <f t="shared" si="98"/>
        <v>1.0622445818149628</v>
      </c>
      <c r="V220" s="66">
        <f t="shared" si="98"/>
        <v>0.78331518059521366</v>
      </c>
      <c r="W220" s="66">
        <f t="shared" si="98"/>
        <v>1.0083081570996979</v>
      </c>
      <c r="X220" s="66">
        <f t="shared" si="98"/>
        <v>1.123692751532636</v>
      </c>
      <c r="Y220" s="66">
        <f t="shared" si="98"/>
        <v>1.0880258267949192</v>
      </c>
    </row>
    <row r="221" spans="1:35" s="110" customFormat="1" ht="30" customHeight="1" outlineLevel="1" x14ac:dyDescent="0.2">
      <c r="A221" s="49" t="s">
        <v>134</v>
      </c>
      <c r="B221" s="22">
        <v>293166</v>
      </c>
      <c r="C221" s="25">
        <f>SUM(E221:Y221)</f>
        <v>310471</v>
      </c>
      <c r="D221" s="14">
        <f t="shared" si="95"/>
        <v>1.0590279909675746</v>
      </c>
      <c r="E221" s="24">
        <v>570</v>
      </c>
      <c r="F221" s="24">
        <v>9900</v>
      </c>
      <c r="G221" s="24">
        <v>27490</v>
      </c>
      <c r="H221" s="24">
        <v>21250</v>
      </c>
      <c r="I221" s="24">
        <v>10226</v>
      </c>
      <c r="J221" s="24">
        <v>10150</v>
      </c>
      <c r="K221" s="24">
        <v>4754</v>
      </c>
      <c r="L221" s="24">
        <v>17888</v>
      </c>
      <c r="M221" s="24">
        <v>15424</v>
      </c>
      <c r="N221" s="24">
        <v>13300</v>
      </c>
      <c r="O221" s="24">
        <v>9740</v>
      </c>
      <c r="P221" s="24">
        <v>24850</v>
      </c>
      <c r="Q221" s="24">
        <v>1908</v>
      </c>
      <c r="R221" s="24">
        <v>3850</v>
      </c>
      <c r="S221" s="24">
        <v>11300</v>
      </c>
      <c r="T221" s="24">
        <v>48693</v>
      </c>
      <c r="U221" s="24">
        <v>5500</v>
      </c>
      <c r="V221" s="24">
        <v>1100</v>
      </c>
      <c r="W221" s="24">
        <v>9891</v>
      </c>
      <c r="X221" s="24">
        <v>43367</v>
      </c>
      <c r="Y221" s="24">
        <v>19320</v>
      </c>
    </row>
    <row r="222" spans="1:35" s="44" customFormat="1" ht="28.15" hidden="1" customHeight="1" outlineLevel="1" x14ac:dyDescent="0.2">
      <c r="A222" s="12" t="s">
        <v>131</v>
      </c>
      <c r="B222" s="22">
        <v>283125</v>
      </c>
      <c r="C222" s="25">
        <f>SUM(E222:Y222)</f>
        <v>301526</v>
      </c>
      <c r="D222" s="14">
        <f t="shared" si="95"/>
        <v>1.0649924944812361</v>
      </c>
      <c r="E222" s="28">
        <v>726</v>
      </c>
      <c r="F222" s="28">
        <v>8263</v>
      </c>
      <c r="G222" s="28">
        <v>26686</v>
      </c>
      <c r="H222" s="28">
        <v>19228</v>
      </c>
      <c r="I222" s="28">
        <v>9096</v>
      </c>
      <c r="J222" s="28">
        <v>12001</v>
      </c>
      <c r="K222" s="28">
        <v>3500</v>
      </c>
      <c r="L222" s="28">
        <v>18915</v>
      </c>
      <c r="M222" s="28">
        <v>13831</v>
      </c>
      <c r="N222" s="28">
        <v>14291</v>
      </c>
      <c r="O222" s="28">
        <v>7566</v>
      </c>
      <c r="P222" s="28">
        <v>15145</v>
      </c>
      <c r="Q222" s="28">
        <v>3290</v>
      </c>
      <c r="R222" s="28">
        <v>3745</v>
      </c>
      <c r="S222" s="28">
        <v>10466</v>
      </c>
      <c r="T222" s="28">
        <v>59835</v>
      </c>
      <c r="U222" s="28">
        <v>4131</v>
      </c>
      <c r="V222" s="28">
        <v>566</v>
      </c>
      <c r="W222" s="28">
        <v>7428</v>
      </c>
      <c r="X222" s="28">
        <v>42615</v>
      </c>
      <c r="Y222" s="28">
        <v>20202</v>
      </c>
    </row>
    <row r="223" spans="1:35" s="44" customFormat="1" ht="27" hidden="1" customHeight="1" outlineLevel="1" x14ac:dyDescent="0.2">
      <c r="A223" s="12" t="s">
        <v>132</v>
      </c>
      <c r="B223" s="25">
        <f>B221*0.3</f>
        <v>87949.8</v>
      </c>
      <c r="C223" s="25">
        <f>C221*0.3</f>
        <v>93141.3</v>
      </c>
      <c r="D223" s="14">
        <f t="shared" si="95"/>
        <v>1.0590279909675746</v>
      </c>
      <c r="E223" s="24">
        <f>E221*0.3</f>
        <v>171</v>
      </c>
      <c r="F223" s="24">
        <f t="shared" ref="F223:Y223" si="99">F221*0.3</f>
        <v>2970</v>
      </c>
      <c r="G223" s="24">
        <f t="shared" si="99"/>
        <v>8247</v>
      </c>
      <c r="H223" s="24">
        <f t="shared" si="99"/>
        <v>6375</v>
      </c>
      <c r="I223" s="24">
        <f t="shared" si="99"/>
        <v>3067.7999999999997</v>
      </c>
      <c r="J223" s="24">
        <f t="shared" si="99"/>
        <v>3045</v>
      </c>
      <c r="K223" s="24">
        <f t="shared" si="99"/>
        <v>1426.2</v>
      </c>
      <c r="L223" s="24">
        <f t="shared" si="99"/>
        <v>5366.4</v>
      </c>
      <c r="M223" s="24">
        <f t="shared" si="99"/>
        <v>4627.2</v>
      </c>
      <c r="N223" s="24">
        <f t="shared" si="99"/>
        <v>3990</v>
      </c>
      <c r="O223" s="24">
        <f t="shared" si="99"/>
        <v>2922</v>
      </c>
      <c r="P223" s="24">
        <f t="shared" si="99"/>
        <v>7455</v>
      </c>
      <c r="Q223" s="24">
        <f t="shared" si="99"/>
        <v>572.4</v>
      </c>
      <c r="R223" s="24">
        <f t="shared" si="99"/>
        <v>1155</v>
      </c>
      <c r="S223" s="24">
        <f t="shared" si="99"/>
        <v>3390</v>
      </c>
      <c r="T223" s="24">
        <f t="shared" si="99"/>
        <v>14607.9</v>
      </c>
      <c r="U223" s="24">
        <f t="shared" si="99"/>
        <v>1650</v>
      </c>
      <c r="V223" s="24">
        <f t="shared" si="99"/>
        <v>330</v>
      </c>
      <c r="W223" s="24">
        <f t="shared" si="99"/>
        <v>2967.2999999999997</v>
      </c>
      <c r="X223" s="24">
        <f t="shared" si="99"/>
        <v>13010.1</v>
      </c>
      <c r="Y223" s="24">
        <f t="shared" si="99"/>
        <v>5796</v>
      </c>
    </row>
    <row r="224" spans="1:35" s="56" customFormat="1" ht="30" customHeight="1" collapsed="1" x14ac:dyDescent="0.2">
      <c r="A224" s="12" t="s">
        <v>133</v>
      </c>
      <c r="B224" s="8">
        <v>1.0169999999999999</v>
      </c>
      <c r="C224" s="8">
        <f>C221/C222</f>
        <v>1.0296657667995464</v>
      </c>
      <c r="D224" s="14">
        <f t="shared" si="95"/>
        <v>1.0124540479838215</v>
      </c>
      <c r="E224" s="159">
        <f t="shared" ref="E224:Y224" si="100">E221/E222</f>
        <v>0.78512396694214881</v>
      </c>
      <c r="F224" s="159">
        <f t="shared" si="100"/>
        <v>1.198112065835653</v>
      </c>
      <c r="G224" s="159">
        <f t="shared" si="100"/>
        <v>1.0301281570861125</v>
      </c>
      <c r="H224" s="87">
        <f t="shared" si="100"/>
        <v>1.1051591429165799</v>
      </c>
      <c r="I224" s="87">
        <f t="shared" si="100"/>
        <v>1.124230430958663</v>
      </c>
      <c r="J224" s="87">
        <f t="shared" si="100"/>
        <v>0.84576285309557542</v>
      </c>
      <c r="K224" s="87">
        <f t="shared" si="100"/>
        <v>1.3582857142857143</v>
      </c>
      <c r="L224" s="87">
        <f t="shared" si="100"/>
        <v>0.94570446735395186</v>
      </c>
      <c r="M224" s="87">
        <f t="shared" si="100"/>
        <v>1.115176053792206</v>
      </c>
      <c r="N224" s="87">
        <f t="shared" si="100"/>
        <v>0.93065565740675948</v>
      </c>
      <c r="O224" s="87">
        <f t="shared" si="100"/>
        <v>1.2873380914618029</v>
      </c>
      <c r="P224" s="87">
        <f t="shared" si="100"/>
        <v>1.6408055463849456</v>
      </c>
      <c r="Q224" s="87">
        <f t="shared" si="100"/>
        <v>0.57993920972644375</v>
      </c>
      <c r="R224" s="87">
        <f t="shared" si="100"/>
        <v>1.02803738317757</v>
      </c>
      <c r="S224" s="87">
        <f t="shared" si="100"/>
        <v>1.0796866042423083</v>
      </c>
      <c r="T224" s="87">
        <f t="shared" si="100"/>
        <v>0.81378791677112061</v>
      </c>
      <c r="U224" s="87">
        <f t="shared" si="100"/>
        <v>1.3313967562333575</v>
      </c>
      <c r="V224" s="87">
        <f t="shared" si="100"/>
        <v>1.9434628975265018</v>
      </c>
      <c r="W224" s="87">
        <f t="shared" si="100"/>
        <v>1.3315831987075928</v>
      </c>
      <c r="X224" s="87">
        <f t="shared" si="100"/>
        <v>1.0176463686495365</v>
      </c>
      <c r="Y224" s="87">
        <f t="shared" si="100"/>
        <v>0.95634095634095639</v>
      </c>
    </row>
    <row r="225" spans="1:25" s="110" customFormat="1" ht="30" customHeight="1" outlineLevel="1" x14ac:dyDescent="0.2">
      <c r="A225" s="49" t="s">
        <v>135</v>
      </c>
      <c r="B225" s="22">
        <v>31348</v>
      </c>
      <c r="C225" s="25">
        <f>SUM(E225:Y225)</f>
        <v>73823</v>
      </c>
      <c r="D225" s="8">
        <f t="shared" si="95"/>
        <v>2.3549508740589511</v>
      </c>
      <c r="E225" s="158"/>
      <c r="F225" s="157">
        <v>2500</v>
      </c>
      <c r="G225" s="158">
        <v>9710</v>
      </c>
      <c r="H225" s="156">
        <v>4000</v>
      </c>
      <c r="I225" s="156">
        <v>5150</v>
      </c>
      <c r="J225" s="157">
        <v>1780</v>
      </c>
      <c r="K225" s="157">
        <v>3000</v>
      </c>
      <c r="L225" s="158">
        <v>6931</v>
      </c>
      <c r="M225" s="157">
        <v>3500</v>
      </c>
      <c r="N225" s="157"/>
      <c r="O225" s="158">
        <v>1000</v>
      </c>
      <c r="P225" s="158">
        <v>6200</v>
      </c>
      <c r="Q225" s="157">
        <v>700</v>
      </c>
      <c r="R225" s="157"/>
      <c r="S225" s="157">
        <v>500</v>
      </c>
      <c r="T225" s="157">
        <v>5650</v>
      </c>
      <c r="U225" s="157">
        <v>1800</v>
      </c>
      <c r="V225" s="157"/>
      <c r="W225" s="158">
        <v>1050</v>
      </c>
      <c r="X225" s="157">
        <v>14457</v>
      </c>
      <c r="Y225" s="158">
        <v>5895</v>
      </c>
    </row>
    <row r="226" spans="1:25" s="44" customFormat="1" ht="30" hidden="1" customHeight="1" outlineLevel="1" x14ac:dyDescent="0.2">
      <c r="A226" s="12" t="s">
        <v>131</v>
      </c>
      <c r="B226" s="22">
        <v>337167</v>
      </c>
      <c r="C226" s="25">
        <f>SUM(E226:Y226)</f>
        <v>267861</v>
      </c>
      <c r="D226" s="8">
        <f t="shared" si="95"/>
        <v>0.79444607568356329</v>
      </c>
      <c r="E226" s="152"/>
      <c r="F226" s="152">
        <v>9181</v>
      </c>
      <c r="G226" s="152">
        <v>34469</v>
      </c>
      <c r="H226" s="152">
        <v>25100</v>
      </c>
      <c r="I226" s="152">
        <v>6997</v>
      </c>
      <c r="J226" s="152">
        <v>1312</v>
      </c>
      <c r="K226" s="152">
        <v>3702</v>
      </c>
      <c r="L226" s="152">
        <v>22727</v>
      </c>
      <c r="M226" s="152">
        <v>4853</v>
      </c>
      <c r="N226" s="152">
        <v>9095</v>
      </c>
      <c r="O226" s="152">
        <v>9608</v>
      </c>
      <c r="P226" s="152">
        <v>15575</v>
      </c>
      <c r="Q226" s="152">
        <v>7195</v>
      </c>
      <c r="R226" s="152">
        <v>1760</v>
      </c>
      <c r="S226" s="152">
        <v>6052</v>
      </c>
      <c r="T226" s="152">
        <v>58173</v>
      </c>
      <c r="U226" s="152">
        <v>4304</v>
      </c>
      <c r="V226" s="152"/>
      <c r="W226" s="152">
        <v>9467</v>
      </c>
      <c r="X226" s="152">
        <v>22129</v>
      </c>
      <c r="Y226" s="152">
        <v>16162</v>
      </c>
    </row>
    <row r="227" spans="1:25" s="44" customFormat="1" ht="30" hidden="1" customHeight="1" outlineLevel="1" x14ac:dyDescent="0.2">
      <c r="A227" s="12" t="s">
        <v>136</v>
      </c>
      <c r="B227" s="22">
        <v>849</v>
      </c>
      <c r="C227" s="25">
        <f>C225*0.19</f>
        <v>14026.37</v>
      </c>
      <c r="D227" s="8">
        <f t="shared" si="95"/>
        <v>16.521048292108365</v>
      </c>
      <c r="E227" s="158"/>
      <c r="F227" s="158">
        <f t="shared" ref="F227:Y227" si="101">F225*0.19</f>
        <v>475</v>
      </c>
      <c r="G227" s="158">
        <f t="shared" si="101"/>
        <v>1844.9</v>
      </c>
      <c r="H227" s="158">
        <f t="shared" si="101"/>
        <v>760</v>
      </c>
      <c r="I227" s="158">
        <f t="shared" si="101"/>
        <v>978.5</v>
      </c>
      <c r="J227" s="158">
        <f t="shared" si="101"/>
        <v>338.2</v>
      </c>
      <c r="K227" s="158">
        <f t="shared" si="101"/>
        <v>570</v>
      </c>
      <c r="L227" s="158">
        <f t="shared" si="101"/>
        <v>1316.89</v>
      </c>
      <c r="M227" s="158">
        <f t="shared" si="101"/>
        <v>665</v>
      </c>
      <c r="N227" s="158">
        <f t="shared" si="101"/>
        <v>0</v>
      </c>
      <c r="O227" s="158">
        <f t="shared" si="101"/>
        <v>190</v>
      </c>
      <c r="P227" s="158">
        <f t="shared" si="101"/>
        <v>1178</v>
      </c>
      <c r="Q227" s="158">
        <f t="shared" si="101"/>
        <v>133</v>
      </c>
      <c r="R227" s="158">
        <f t="shared" si="101"/>
        <v>0</v>
      </c>
      <c r="S227" s="158">
        <f t="shared" si="101"/>
        <v>95</v>
      </c>
      <c r="T227" s="158">
        <f t="shared" si="101"/>
        <v>1073.5</v>
      </c>
      <c r="U227" s="158">
        <f t="shared" si="101"/>
        <v>342</v>
      </c>
      <c r="V227" s="158"/>
      <c r="W227" s="158">
        <f t="shared" si="101"/>
        <v>199.5</v>
      </c>
      <c r="X227" s="158">
        <f t="shared" si="101"/>
        <v>2746.83</v>
      </c>
      <c r="Y227" s="158">
        <f t="shared" si="101"/>
        <v>1120.05</v>
      </c>
    </row>
    <row r="228" spans="1:25" s="56" customFormat="1" ht="30" customHeight="1" collapsed="1" x14ac:dyDescent="0.2">
      <c r="A228" s="12" t="s">
        <v>137</v>
      </c>
      <c r="B228" s="8">
        <v>6.4000000000000001E-2</v>
      </c>
      <c r="C228" s="8">
        <f>C225/C226</f>
        <v>0.27560189799933549</v>
      </c>
      <c r="D228" s="8">
        <f>C228/B228</f>
        <v>4.3062796562396173</v>
      </c>
      <c r="E228" s="159"/>
      <c r="F228" s="159"/>
      <c r="G228" s="159">
        <f>G225/G226</f>
        <v>0.28170239925730367</v>
      </c>
      <c r="H228" s="159">
        <f>H225/H226</f>
        <v>0.15936254980079681</v>
      </c>
      <c r="I228" s="159">
        <f t="shared" ref="I228:Y228" si="102">I225/I226</f>
        <v>0.73602972702586822</v>
      </c>
      <c r="J228" s="159">
        <f t="shared" si="102"/>
        <v>1.3567073170731707</v>
      </c>
      <c r="K228" s="159">
        <f t="shared" si="102"/>
        <v>0.81037277147487841</v>
      </c>
      <c r="L228" s="159"/>
      <c r="M228" s="159"/>
      <c r="N228" s="159"/>
      <c r="O228" s="159">
        <f t="shared" si="102"/>
        <v>0.10407993338884262</v>
      </c>
      <c r="P228" s="159">
        <f t="shared" si="102"/>
        <v>0.39807383627608345</v>
      </c>
      <c r="Q228" s="159"/>
      <c r="R228" s="159"/>
      <c r="S228" s="159">
        <f t="shared" si="102"/>
        <v>8.2617316589557177E-2</v>
      </c>
      <c r="T228" s="159"/>
      <c r="U228" s="159">
        <f t="shared" si="102"/>
        <v>0.41821561338289964</v>
      </c>
      <c r="V228" s="159"/>
      <c r="W228" s="159"/>
      <c r="X228" s="159">
        <f t="shared" si="102"/>
        <v>0.6533056170635817</v>
      </c>
      <c r="Y228" s="159">
        <f t="shared" si="102"/>
        <v>0.36474446231901991</v>
      </c>
    </row>
    <row r="229" spans="1:25" s="44" customFormat="1" ht="30" customHeight="1" x14ac:dyDescent="0.2">
      <c r="A229" s="49" t="s">
        <v>138</v>
      </c>
      <c r="B229" s="25">
        <v>120</v>
      </c>
      <c r="C229" s="25">
        <f>SUM(E229:Y229)</f>
        <v>12</v>
      </c>
      <c r="D229" s="8">
        <f t="shared" ref="D229:D234" si="103">C229/B229</f>
        <v>0.1</v>
      </c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43">
        <v>12</v>
      </c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s="44" customFormat="1" ht="30" hidden="1" customHeight="1" x14ac:dyDescent="0.2">
      <c r="A230" s="12" t="s">
        <v>136</v>
      </c>
      <c r="B230" s="25">
        <f>B229*0.7</f>
        <v>84</v>
      </c>
      <c r="C230" s="25">
        <f>C229*0.7</f>
        <v>8.3999999999999986</v>
      </c>
      <c r="D230" s="8"/>
      <c r="E230" s="130"/>
      <c r="F230" s="130"/>
      <c r="G230" s="130"/>
      <c r="H230" s="130"/>
      <c r="I230" s="130"/>
      <c r="J230" s="130"/>
      <c r="K230" s="130"/>
      <c r="L230" s="24"/>
      <c r="M230" s="130"/>
      <c r="N230" s="130"/>
      <c r="O230" s="130"/>
      <c r="P230" s="131">
        <f>P229*0.7</f>
        <v>8.3999999999999986</v>
      </c>
      <c r="Q230" s="130"/>
      <c r="R230" s="130"/>
      <c r="S230" s="130"/>
      <c r="T230" s="130"/>
      <c r="U230" s="130"/>
      <c r="V230" s="130"/>
      <c r="W230" s="130"/>
      <c r="X230" s="130"/>
      <c r="Y230" s="130"/>
    </row>
    <row r="231" spans="1:25" s="44" customFormat="1" ht="30" hidden="1" customHeight="1" x14ac:dyDescent="0.2">
      <c r="A231" s="29" t="s">
        <v>139</v>
      </c>
      <c r="B231" s="25"/>
      <c r="C231" s="25">
        <f>SUM(E231:Y231)</f>
        <v>0</v>
      </c>
      <c r="D231" s="8" t="e">
        <f t="shared" si="103"/>
        <v>#DIV/0!</v>
      </c>
      <c r="E231" s="131"/>
      <c r="F231" s="131"/>
      <c r="G231" s="131"/>
      <c r="H231" s="131"/>
      <c r="I231" s="131"/>
      <c r="J231" s="131"/>
      <c r="K231" s="131"/>
      <c r="L231" s="43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12" t="s">
        <v>136</v>
      </c>
      <c r="B232" s="25">
        <f>B231*0.2</f>
        <v>0</v>
      </c>
      <c r="C232" s="25">
        <f>C231*0.2</f>
        <v>0</v>
      </c>
      <c r="D232" s="8" t="e">
        <f t="shared" si="103"/>
        <v>#DIV/0!</v>
      </c>
      <c r="E232" s="130"/>
      <c r="F232" s="130"/>
      <c r="G232" s="130"/>
      <c r="H232" s="130"/>
      <c r="I232" s="130"/>
      <c r="J232" s="130"/>
      <c r="K232" s="130"/>
      <c r="L232" s="24"/>
      <c r="M232" s="130"/>
      <c r="N232" s="130"/>
      <c r="O232" s="130"/>
      <c r="P232" s="131"/>
      <c r="Q232" s="130"/>
      <c r="R232" s="130"/>
      <c r="S232" s="130"/>
      <c r="T232" s="130"/>
      <c r="U232" s="130"/>
      <c r="V232" s="130"/>
      <c r="W232" s="130"/>
      <c r="X232" s="130"/>
      <c r="Y232" s="130"/>
    </row>
    <row r="233" spans="1:25" s="44" customFormat="1" ht="30" hidden="1" customHeight="1" x14ac:dyDescent="0.2">
      <c r="A233" s="29" t="s">
        <v>156</v>
      </c>
      <c r="B233" s="25"/>
      <c r="C233" s="25">
        <f>SUM(E233:Y233)</f>
        <v>0</v>
      </c>
      <c r="D233" s="8"/>
      <c r="E233" s="131"/>
      <c r="F233" s="131"/>
      <c r="G233" s="131"/>
      <c r="H233" s="131"/>
      <c r="I233" s="131"/>
      <c r="J233" s="131"/>
      <c r="K233" s="131"/>
      <c r="L233" s="43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</row>
    <row r="234" spans="1:25" s="44" customFormat="1" ht="30" hidden="1" customHeight="1" x14ac:dyDescent="0.2">
      <c r="A234" s="29" t="s">
        <v>140</v>
      </c>
      <c r="B234" s="25">
        <v>133073.13</v>
      </c>
      <c r="C234" s="25">
        <f>C232+C230+C227+C223+C219</f>
        <v>151046.12</v>
      </c>
      <c r="D234" s="8">
        <f t="shared" si="103"/>
        <v>1.1350609999178647</v>
      </c>
      <c r="E234" s="158">
        <f>E232+E230+E227+E223+E219</f>
        <v>1296</v>
      </c>
      <c r="F234" s="158">
        <f>F232+F230+F227+F223+F219</f>
        <v>4741</v>
      </c>
      <c r="G234" s="158">
        <f t="shared" ref="G234:Y234" si="104">G232+G230+G227+G223+G219</f>
        <v>15946.4</v>
      </c>
      <c r="H234" s="158">
        <f>H232+H230+H227+H223+H219</f>
        <v>9944.35</v>
      </c>
      <c r="I234" s="158">
        <f t="shared" si="104"/>
        <v>5711.75</v>
      </c>
      <c r="J234" s="158">
        <f t="shared" si="104"/>
        <v>5826.7</v>
      </c>
      <c r="K234" s="158">
        <f t="shared" si="104"/>
        <v>3850.2</v>
      </c>
      <c r="L234" s="158">
        <f t="shared" si="104"/>
        <v>9416.59</v>
      </c>
      <c r="M234" s="158">
        <f t="shared" si="104"/>
        <v>6462.65</v>
      </c>
      <c r="N234" s="158">
        <f t="shared" si="104"/>
        <v>5952</v>
      </c>
      <c r="O234" s="158">
        <f>O232+O230+O227+O223+O219</f>
        <v>4131.25</v>
      </c>
      <c r="P234" s="155">
        <f t="shared" si="104"/>
        <v>10820.75</v>
      </c>
      <c r="Q234" s="158">
        <f t="shared" si="104"/>
        <v>4514.2</v>
      </c>
      <c r="R234" s="158">
        <f t="shared" si="104"/>
        <v>1891.2</v>
      </c>
      <c r="S234" s="158">
        <f t="shared" si="104"/>
        <v>5095.55</v>
      </c>
      <c r="T234" s="158">
        <f t="shared" si="104"/>
        <v>16855.900000000001</v>
      </c>
      <c r="U234" s="158">
        <f t="shared" si="104"/>
        <v>3144</v>
      </c>
      <c r="V234" s="158">
        <f t="shared" si="104"/>
        <v>729.15000000000009</v>
      </c>
      <c r="W234" s="158">
        <f t="shared" si="104"/>
        <v>5810.1</v>
      </c>
      <c r="X234" s="158">
        <f t="shared" si="104"/>
        <v>18561.330000000002</v>
      </c>
      <c r="Y234" s="158">
        <f t="shared" si="104"/>
        <v>10345.049999999999</v>
      </c>
    </row>
    <row r="235" spans="1:25" s="44" customFormat="1" ht="45" hidden="1" customHeight="1" x14ac:dyDescent="0.2">
      <c r="A235" s="12" t="s">
        <v>210</v>
      </c>
      <c r="B235" s="24"/>
      <c r="C235" s="24">
        <f>SUM(E235:Y235)</f>
        <v>73663.999999999985</v>
      </c>
      <c r="D235" s="8"/>
      <c r="E235" s="130">
        <v>680.5</v>
      </c>
      <c r="F235" s="130">
        <v>2118.6</v>
      </c>
      <c r="G235" s="130">
        <v>6456.3</v>
      </c>
      <c r="H235" s="130">
        <v>7357.6</v>
      </c>
      <c r="I235" s="130">
        <v>2660.4</v>
      </c>
      <c r="J235" s="130">
        <v>2810.6</v>
      </c>
      <c r="K235" s="130">
        <v>1252.4000000000001</v>
      </c>
      <c r="L235" s="24">
        <v>6284</v>
      </c>
      <c r="M235" s="130">
        <v>3071.4</v>
      </c>
      <c r="N235" s="130">
        <v>2998.2</v>
      </c>
      <c r="O235" s="130">
        <v>2001.6</v>
      </c>
      <c r="P235" s="131">
        <v>3718.2</v>
      </c>
      <c r="Q235" s="130">
        <v>2116.4</v>
      </c>
      <c r="R235" s="130">
        <v>1440.4</v>
      </c>
      <c r="S235" s="130">
        <v>2135.9</v>
      </c>
      <c r="T235" s="130">
        <v>9497.6</v>
      </c>
      <c r="U235" s="130">
        <v>1347.2</v>
      </c>
      <c r="V235" s="130">
        <v>295.39999999999998</v>
      </c>
      <c r="W235" s="130">
        <v>2184.6</v>
      </c>
      <c r="X235" s="130">
        <v>7966.5</v>
      </c>
      <c r="Y235" s="130">
        <v>5270.2</v>
      </c>
    </row>
    <row r="236" spans="1:25" s="44" customFormat="1" ht="22.5" x14ac:dyDescent="0.2">
      <c r="A236" s="49" t="s">
        <v>155</v>
      </c>
      <c r="B236" s="47">
        <v>19.7</v>
      </c>
      <c r="C236" s="47">
        <f>C234/C235*10</f>
        <v>20.504740443092967</v>
      </c>
      <c r="D236" s="8">
        <f>C236/B236</f>
        <v>1.0408497686849223</v>
      </c>
      <c r="E236" s="154">
        <f>E234/E235*10</f>
        <v>19.044819985304922</v>
      </c>
      <c r="F236" s="154">
        <f>F234/F235*10</f>
        <v>22.377985462097612</v>
      </c>
      <c r="G236" s="154">
        <f t="shared" ref="G236:X236" si="105">G234/G235*10</f>
        <v>24.698976193795204</v>
      </c>
      <c r="H236" s="154">
        <f>H234/H235*10</f>
        <v>13.515752419267153</v>
      </c>
      <c r="I236" s="154">
        <f t="shared" si="105"/>
        <v>21.469515862276349</v>
      </c>
      <c r="J236" s="154">
        <f t="shared" si="105"/>
        <v>20.731160606276241</v>
      </c>
      <c r="K236" s="154">
        <f>K234/K235*10</f>
        <v>30.742574257425737</v>
      </c>
      <c r="L236" s="154">
        <f>L234/L235*10</f>
        <v>14.985025461489499</v>
      </c>
      <c r="M236" s="154">
        <f>M234/M235*10</f>
        <v>21.04138178029563</v>
      </c>
      <c r="N236" s="154">
        <f t="shared" si="105"/>
        <v>19.851911146688014</v>
      </c>
      <c r="O236" s="154">
        <f>O234/O235*10</f>
        <v>20.639738209432458</v>
      </c>
      <c r="P236" s="154">
        <f t="shared" si="105"/>
        <v>29.102119305040077</v>
      </c>
      <c r="Q236" s="154">
        <f t="shared" si="105"/>
        <v>21.329616329616329</v>
      </c>
      <c r="R236" s="154">
        <f t="shared" si="105"/>
        <v>13.129686198278257</v>
      </c>
      <c r="S236" s="154">
        <f t="shared" si="105"/>
        <v>23.856688047193224</v>
      </c>
      <c r="T236" s="154">
        <f t="shared" si="105"/>
        <v>17.747536219676551</v>
      </c>
      <c r="U236" s="154">
        <f t="shared" si="105"/>
        <v>23.337292161520189</v>
      </c>
      <c r="V236" s="154">
        <f t="shared" si="105"/>
        <v>24.683480027081931</v>
      </c>
      <c r="W236" s="154">
        <f t="shared" si="105"/>
        <v>26.595715462784952</v>
      </c>
      <c r="X236" s="154">
        <f t="shared" si="105"/>
        <v>23.299228017322541</v>
      </c>
      <c r="Y236" s="154">
        <f>Y234/Y235*10</f>
        <v>19.629330955181963</v>
      </c>
    </row>
    <row r="237" spans="1:25" ht="22.5" hidden="1" x14ac:dyDescent="0.25">
      <c r="A237" s="78"/>
      <c r="B237" s="78"/>
      <c r="C237" s="78"/>
      <c r="D237" s="78"/>
      <c r="E237" s="92"/>
      <c r="F237" s="92"/>
      <c r="G237" s="92"/>
      <c r="H237" s="92"/>
      <c r="I237" s="92"/>
      <c r="J237" s="92"/>
      <c r="K237" s="92"/>
      <c r="L237" s="78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</row>
    <row r="238" spans="1:25" ht="27" hidden="1" customHeight="1" x14ac:dyDescent="0.25">
      <c r="A238" s="12" t="s">
        <v>173</v>
      </c>
      <c r="B238" s="73"/>
      <c r="C238" s="73">
        <f>SUM(E238:Y238)</f>
        <v>273</v>
      </c>
      <c r="D238" s="73"/>
      <c r="E238" s="93">
        <v>11</v>
      </c>
      <c r="F238" s="93">
        <v>12</v>
      </c>
      <c r="G238" s="93">
        <v>15</v>
      </c>
      <c r="H238" s="93">
        <v>20</v>
      </c>
      <c r="I238" s="93">
        <v>12</v>
      </c>
      <c r="J238" s="93">
        <v>36</v>
      </c>
      <c r="K238" s="93">
        <v>18</v>
      </c>
      <c r="L238" s="73">
        <v>20</v>
      </c>
      <c r="M238" s="93">
        <v>5</v>
      </c>
      <c r="N238" s="93">
        <v>4</v>
      </c>
      <c r="O238" s="93">
        <v>5</v>
      </c>
      <c r="P238" s="93">
        <v>16</v>
      </c>
      <c r="Q238" s="93">
        <v>16</v>
      </c>
      <c r="R238" s="93">
        <v>13</v>
      </c>
      <c r="S238" s="93">
        <v>18</v>
      </c>
      <c r="T238" s="93">
        <v>10</v>
      </c>
      <c r="U238" s="93">
        <v>3</v>
      </c>
      <c r="V238" s="93">
        <v>4</v>
      </c>
      <c r="W238" s="93">
        <v>3</v>
      </c>
      <c r="X238" s="93">
        <v>23</v>
      </c>
      <c r="Y238" s="93">
        <v>9</v>
      </c>
    </row>
    <row r="239" spans="1:25" ht="18" hidden="1" customHeight="1" x14ac:dyDescent="0.25">
      <c r="A239" s="12" t="s">
        <v>177</v>
      </c>
      <c r="B239" s="73">
        <v>108</v>
      </c>
      <c r="C239" s="73">
        <f>SUM(E239:Y239)</f>
        <v>450</v>
      </c>
      <c r="D239" s="73"/>
      <c r="E239" s="93">
        <v>20</v>
      </c>
      <c r="F239" s="93">
        <v>5</v>
      </c>
      <c r="G239" s="93">
        <v>59</v>
      </c>
      <c r="H239" s="93">
        <v>16</v>
      </c>
      <c r="I239" s="93">
        <v>21</v>
      </c>
      <c r="J239" s="93">
        <v>28</v>
      </c>
      <c r="K239" s="93">
        <v>9</v>
      </c>
      <c r="L239" s="73">
        <v>20</v>
      </c>
      <c r="M239" s="93">
        <v>22</v>
      </c>
      <c r="N239" s="93">
        <v>5</v>
      </c>
      <c r="O239" s="93">
        <v>5</v>
      </c>
      <c r="P239" s="93">
        <v>28</v>
      </c>
      <c r="Q239" s="93">
        <v>25</v>
      </c>
      <c r="R239" s="93">
        <v>57</v>
      </c>
      <c r="S239" s="93">
        <v>7</v>
      </c>
      <c r="T239" s="93">
        <v>17</v>
      </c>
      <c r="U239" s="93">
        <v>25</v>
      </c>
      <c r="V239" s="93">
        <v>11</v>
      </c>
      <c r="W239" s="93">
        <v>5</v>
      </c>
      <c r="X239" s="93">
        <v>50</v>
      </c>
      <c r="Y239" s="93">
        <v>15</v>
      </c>
    </row>
    <row r="240" spans="1:25" ht="24" hidden="1" customHeight="1" x14ac:dyDescent="0.35">
      <c r="A240" s="74" t="s">
        <v>141</v>
      </c>
      <c r="B240" s="59"/>
      <c r="C240" s="59">
        <f>SUM(E240:Y240)</f>
        <v>0</v>
      </c>
      <c r="D240" s="59"/>
      <c r="E240" s="94"/>
      <c r="F240" s="94"/>
      <c r="G240" s="94"/>
      <c r="H240" s="94"/>
      <c r="I240" s="94"/>
      <c r="J240" s="94"/>
      <c r="K240" s="94"/>
      <c r="L240" s="59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</row>
    <row r="241" spans="1:25" s="61" customFormat="1" ht="21" hidden="1" customHeight="1" x14ac:dyDescent="0.35">
      <c r="A241" s="60" t="s">
        <v>142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0" t="s">
        <v>143</v>
      </c>
      <c r="B242" s="60"/>
      <c r="C242" s="60">
        <f>SUM(E242:Y242)</f>
        <v>0</v>
      </c>
      <c r="D242" s="60"/>
      <c r="E242" s="95"/>
      <c r="F242" s="95"/>
      <c r="G242" s="95"/>
      <c r="H242" s="95"/>
      <c r="I242" s="95"/>
      <c r="J242" s="95"/>
      <c r="K242" s="95"/>
      <c r="L242" s="60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</row>
    <row r="243" spans="1:25" s="61" customFormat="1" ht="21" hidden="1" customHeight="1" x14ac:dyDescent="0.35">
      <c r="A243" s="62"/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s="61" customFormat="1" ht="21" hidden="1" customHeight="1" x14ac:dyDescent="0.35">
      <c r="A244" s="62" t="s">
        <v>144</v>
      </c>
      <c r="B244" s="62"/>
      <c r="C244" s="62"/>
      <c r="D244" s="62"/>
      <c r="E244" s="96"/>
      <c r="F244" s="96"/>
      <c r="G244" s="96"/>
      <c r="H244" s="96"/>
      <c r="I244" s="96"/>
      <c r="J244" s="96"/>
      <c r="K244" s="96"/>
      <c r="L244" s="62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</row>
    <row r="245" spans="1:25" ht="16.5" hidden="1" customHeight="1" x14ac:dyDescent="0.25">
      <c r="A245" s="75"/>
      <c r="B245" s="76"/>
      <c r="C245" s="76"/>
      <c r="D245" s="76"/>
      <c r="E245" s="97"/>
      <c r="F245" s="97"/>
      <c r="G245" s="97"/>
      <c r="H245" s="97"/>
      <c r="I245" s="97"/>
      <c r="J245" s="97"/>
      <c r="K245" s="97"/>
      <c r="L245" s="3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</row>
    <row r="246" spans="1:25" ht="41.25" hidden="1" customHeight="1" x14ac:dyDescent="0.35">
      <c r="A246" s="190"/>
      <c r="B246" s="190"/>
      <c r="C246" s="190"/>
      <c r="D246" s="190"/>
      <c r="E246" s="190"/>
      <c r="F246" s="190"/>
      <c r="G246" s="190"/>
      <c r="H246" s="190"/>
      <c r="I246" s="190"/>
      <c r="J246" s="190"/>
      <c r="K246" s="190"/>
      <c r="L246" s="190"/>
      <c r="M246" s="190"/>
      <c r="N246" s="190"/>
      <c r="O246" s="190"/>
      <c r="P246" s="190"/>
      <c r="Q246" s="190"/>
      <c r="R246" s="190"/>
      <c r="S246" s="190"/>
      <c r="T246" s="190"/>
      <c r="U246" s="190"/>
      <c r="V246" s="190"/>
      <c r="W246" s="190"/>
      <c r="X246" s="190"/>
      <c r="Y246" s="190"/>
    </row>
    <row r="247" spans="1:25" ht="20.25" hidden="1" customHeight="1" x14ac:dyDescent="0.25">
      <c r="A247" s="188"/>
      <c r="B247" s="189"/>
      <c r="C247" s="189"/>
      <c r="D247" s="189"/>
      <c r="E247" s="189"/>
      <c r="F247" s="189"/>
      <c r="G247" s="189"/>
      <c r="H247" s="189"/>
      <c r="I247" s="189"/>
      <c r="J247" s="189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16.5" hidden="1" customHeight="1" x14ac:dyDescent="0.25">
      <c r="A248" s="77"/>
      <c r="B248" s="5"/>
      <c r="C248" s="5"/>
      <c r="D248" s="5"/>
      <c r="E248" s="97"/>
      <c r="F248" s="97"/>
      <c r="G248" s="97"/>
      <c r="H248" s="97"/>
      <c r="I248" s="97"/>
      <c r="J248" s="97"/>
      <c r="K248" s="97"/>
      <c r="L248" s="3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</row>
    <row r="249" spans="1:25" ht="9" hidden="1" customHeight="1" x14ac:dyDescent="0.25">
      <c r="A249" s="63"/>
      <c r="B249" s="64"/>
      <c r="C249" s="64"/>
      <c r="D249" s="64"/>
      <c r="E249" s="98"/>
      <c r="F249" s="98"/>
      <c r="G249" s="98"/>
      <c r="H249" s="98"/>
      <c r="I249" s="98"/>
      <c r="J249" s="98"/>
      <c r="K249" s="98"/>
      <c r="L249" s="64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</row>
    <row r="250" spans="1:25" s="11" customFormat="1" ht="48.75" hidden="1" customHeight="1" x14ac:dyDescent="0.2">
      <c r="A250" s="29" t="s">
        <v>145</v>
      </c>
      <c r="B250" s="25"/>
      <c r="C250" s="25">
        <f>SUM(E250:Y250)</f>
        <v>259083</v>
      </c>
      <c r="D250" s="25"/>
      <c r="E250" s="91">
        <v>9345</v>
      </c>
      <c r="F250" s="91">
        <v>9100</v>
      </c>
      <c r="G250" s="91">
        <v>16579</v>
      </c>
      <c r="H250" s="91">
        <v>16195</v>
      </c>
      <c r="I250" s="91">
        <v>7250</v>
      </c>
      <c r="J250" s="91">
        <v>17539</v>
      </c>
      <c r="K250" s="91">
        <v>12001</v>
      </c>
      <c r="L250" s="35">
        <v>14609</v>
      </c>
      <c r="M250" s="91">
        <v>13004</v>
      </c>
      <c r="N250" s="91">
        <v>3780</v>
      </c>
      <c r="O250" s="91">
        <v>8536</v>
      </c>
      <c r="P250" s="91">
        <v>11438</v>
      </c>
      <c r="Q250" s="91">
        <v>16561</v>
      </c>
      <c r="R250" s="91">
        <v>15418</v>
      </c>
      <c r="S250" s="91">
        <v>18986</v>
      </c>
      <c r="T250" s="91">
        <v>13238</v>
      </c>
      <c r="U250" s="91">
        <v>7143</v>
      </c>
      <c r="V250" s="91">
        <v>4504</v>
      </c>
      <c r="W250" s="91">
        <v>11688</v>
      </c>
      <c r="X250" s="91">
        <v>21385</v>
      </c>
      <c r="Y250" s="91">
        <v>10784</v>
      </c>
    </row>
    <row r="251" spans="1:25" ht="21" hidden="1" customHeight="1" x14ac:dyDescent="0.25">
      <c r="A251" s="58" t="s">
        <v>147</v>
      </c>
      <c r="B251" s="65"/>
      <c r="C251" s="25">
        <f>SUM(E251:Y251)</f>
        <v>380</v>
      </c>
      <c r="D251" s="25"/>
      <c r="E251" s="99">
        <v>16</v>
      </c>
      <c r="F251" s="99">
        <v>21</v>
      </c>
      <c r="G251" s="99">
        <v>32</v>
      </c>
      <c r="H251" s="99">
        <v>25</v>
      </c>
      <c r="I251" s="99">
        <v>16</v>
      </c>
      <c r="J251" s="99">
        <v>31</v>
      </c>
      <c r="K251" s="99">
        <v>14</v>
      </c>
      <c r="L251" s="58">
        <v>29</v>
      </c>
      <c r="M251" s="99">
        <v>18</v>
      </c>
      <c r="N251" s="99">
        <v>8</v>
      </c>
      <c r="O251" s="99">
        <v>7</v>
      </c>
      <c r="P251" s="99">
        <v>15</v>
      </c>
      <c r="Q251" s="99">
        <v>25</v>
      </c>
      <c r="R251" s="99">
        <v>31</v>
      </c>
      <c r="S251" s="99">
        <v>10</v>
      </c>
      <c r="T251" s="99">
        <v>8</v>
      </c>
      <c r="U251" s="99">
        <v>8</v>
      </c>
      <c r="V251" s="99">
        <v>6</v>
      </c>
      <c r="W251" s="99">
        <v>12</v>
      </c>
      <c r="X251" s="99">
        <v>35</v>
      </c>
      <c r="Y251" s="99">
        <v>13</v>
      </c>
    </row>
    <row r="252" spans="1:25" ht="0.6" hidden="1" customHeight="1" x14ac:dyDescent="0.25">
      <c r="A252" s="58" t="s">
        <v>148</v>
      </c>
      <c r="B252" s="65"/>
      <c r="C252" s="25">
        <f>SUM(E252:Y252)</f>
        <v>208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9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8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.4500000000000002" hidden="1" customHeight="1" x14ac:dyDescent="0.25">
      <c r="A253" s="58" t="s">
        <v>148</v>
      </c>
      <c r="B253" s="65"/>
      <c r="C253" s="25">
        <f>SUM(E253:Y253)</f>
        <v>194</v>
      </c>
      <c r="D253" s="25"/>
      <c r="E253" s="99">
        <v>10</v>
      </c>
      <c r="F253" s="99">
        <v>2</v>
      </c>
      <c r="G253" s="99">
        <v>42</v>
      </c>
      <c r="H253" s="99">
        <v>11</v>
      </c>
      <c r="I253" s="99">
        <v>2</v>
      </c>
      <c r="J253" s="99">
        <v>30</v>
      </c>
      <c r="K253" s="99">
        <v>9</v>
      </c>
      <c r="L253" s="58">
        <v>15</v>
      </c>
      <c r="M253" s="99">
        <v>1</v>
      </c>
      <c r="N253" s="99">
        <v>2</v>
      </c>
      <c r="O253" s="99">
        <v>5</v>
      </c>
      <c r="P253" s="99">
        <v>1</v>
      </c>
      <c r="Q253" s="99">
        <v>4</v>
      </c>
      <c r="R253" s="99">
        <v>1</v>
      </c>
      <c r="S253" s="99">
        <v>14</v>
      </c>
      <c r="T253" s="99">
        <v>2</v>
      </c>
      <c r="U253" s="99">
        <v>1</v>
      </c>
      <c r="V253" s="99">
        <v>2</v>
      </c>
      <c r="W253" s="99">
        <v>16</v>
      </c>
      <c r="X253" s="99">
        <v>16</v>
      </c>
      <c r="Y253" s="99">
        <v>8</v>
      </c>
    </row>
    <row r="254" spans="1:25" ht="24" hidden="1" customHeight="1" x14ac:dyDescent="0.25">
      <c r="A254" s="58" t="s">
        <v>78</v>
      </c>
      <c r="B254" s="25">
        <v>554</v>
      </c>
      <c r="C254" s="25">
        <f>SUM(E254:Y254)</f>
        <v>574</v>
      </c>
      <c r="D254" s="25"/>
      <c r="E254" s="100">
        <v>11</v>
      </c>
      <c r="F254" s="100">
        <v>15</v>
      </c>
      <c r="G254" s="100">
        <v>93</v>
      </c>
      <c r="H254" s="100">
        <v>30</v>
      </c>
      <c r="I254" s="100">
        <v>15</v>
      </c>
      <c r="J254" s="100">
        <v>55</v>
      </c>
      <c r="K254" s="100">
        <v>16</v>
      </c>
      <c r="L254" s="71">
        <v>18</v>
      </c>
      <c r="M254" s="100">
        <v>16</v>
      </c>
      <c r="N254" s="100">
        <v>10</v>
      </c>
      <c r="O254" s="100">
        <v>11</v>
      </c>
      <c r="P254" s="100">
        <v>40</v>
      </c>
      <c r="Q254" s="100">
        <v>22</v>
      </c>
      <c r="R254" s="100">
        <v>55</v>
      </c>
      <c r="S254" s="100">
        <v>14</v>
      </c>
      <c r="T254" s="100">
        <v>29</v>
      </c>
      <c r="U254" s="100">
        <v>22</v>
      </c>
      <c r="V254" s="100">
        <v>9</v>
      </c>
      <c r="W254" s="100">
        <v>7</v>
      </c>
      <c r="X254" s="100">
        <v>60</v>
      </c>
      <c r="Y254" s="100">
        <v>26</v>
      </c>
    </row>
    <row r="255" spans="1:25" ht="16.5" hidden="1" customHeight="1" x14ac:dyDescent="0.25"/>
    <row r="256" spans="1:25" s="58" customFormat="1" ht="16.5" hidden="1" customHeight="1" x14ac:dyDescent="0.25">
      <c r="A256" s="58" t="s">
        <v>151</v>
      </c>
      <c r="B256" s="65"/>
      <c r="C256" s="58">
        <f>SUM(E256:Y256)</f>
        <v>40</v>
      </c>
      <c r="E256" s="99">
        <v>3</v>
      </c>
      <c r="F256" s="99"/>
      <c r="G256" s="99">
        <v>1</v>
      </c>
      <c r="H256" s="99">
        <v>6</v>
      </c>
      <c r="I256" s="99"/>
      <c r="J256" s="99">
        <v>1</v>
      </c>
      <c r="K256" s="99"/>
      <c r="M256" s="99">
        <v>1</v>
      </c>
      <c r="N256" s="99"/>
      <c r="O256" s="99">
        <v>2</v>
      </c>
      <c r="P256" s="99">
        <v>1</v>
      </c>
      <c r="Q256" s="99">
        <v>3</v>
      </c>
      <c r="R256" s="99">
        <v>1</v>
      </c>
      <c r="S256" s="99">
        <v>3</v>
      </c>
      <c r="T256" s="99">
        <v>7</v>
      </c>
      <c r="U256" s="99">
        <v>1</v>
      </c>
      <c r="V256" s="99">
        <v>1</v>
      </c>
      <c r="W256" s="99">
        <v>1</v>
      </c>
      <c r="X256" s="99">
        <v>4</v>
      </c>
      <c r="Y256" s="99">
        <v>4</v>
      </c>
    </row>
    <row r="257" spans="1:25" ht="16.5" hidden="1" customHeight="1" x14ac:dyDescent="0.25"/>
    <row r="258" spans="1:25" ht="21" hidden="1" customHeight="1" x14ac:dyDescent="0.25">
      <c r="A258" s="58" t="s">
        <v>154</v>
      </c>
      <c r="B258" s="25">
        <v>45</v>
      </c>
      <c r="C258" s="25">
        <f>SUM(E258:Y258)</f>
        <v>58</v>
      </c>
      <c r="D258" s="25"/>
      <c r="E258" s="100">
        <v>5</v>
      </c>
      <c r="F258" s="100">
        <v>3</v>
      </c>
      <c r="G258" s="100"/>
      <c r="H258" s="100">
        <v>5</v>
      </c>
      <c r="I258" s="100">
        <v>2</v>
      </c>
      <c r="J258" s="100"/>
      <c r="K258" s="100">
        <v>2</v>
      </c>
      <c r="L258" s="71">
        <v>0</v>
      </c>
      <c r="M258" s="100">
        <v>3</v>
      </c>
      <c r="N258" s="100">
        <v>3</v>
      </c>
      <c r="O258" s="100">
        <v>3</v>
      </c>
      <c r="P258" s="100">
        <v>2</v>
      </c>
      <c r="Q258" s="100">
        <v>2</v>
      </c>
      <c r="R258" s="100">
        <v>10</v>
      </c>
      <c r="S258" s="100">
        <v>6</v>
      </c>
      <c r="T258" s="100">
        <v>6</v>
      </c>
      <c r="U258" s="100">
        <v>1</v>
      </c>
      <c r="V258" s="100">
        <v>1</v>
      </c>
      <c r="W258" s="100">
        <v>4</v>
      </c>
      <c r="X258" s="100"/>
      <c r="Y258" s="100"/>
    </row>
    <row r="259" spans="1:25" ht="16.5" hidden="1" customHeight="1" x14ac:dyDescent="0.25"/>
    <row r="260" spans="1:25" ht="16.5" hidden="1" customHeight="1" x14ac:dyDescent="0.25"/>
    <row r="261" spans="1:25" ht="13.5" hidden="1" customHeight="1" x14ac:dyDescent="0.25"/>
    <row r="262" spans="1:25" ht="16.5" hidden="1" customHeight="1" x14ac:dyDescent="0.25">
      <c r="J262" s="89" t="s">
        <v>162</v>
      </c>
      <c r="S262" s="89" t="s">
        <v>165</v>
      </c>
      <c r="U262" s="89" t="s">
        <v>163</v>
      </c>
      <c r="X262" s="89" t="s">
        <v>164</v>
      </c>
      <c r="Y262" s="89" t="s">
        <v>161</v>
      </c>
    </row>
    <row r="263" spans="1:25" ht="16.5" hidden="1" customHeight="1" x14ac:dyDescent="0.25"/>
    <row r="264" spans="1:25" ht="20.25" hidden="1" customHeight="1" x14ac:dyDescent="0.25">
      <c r="A264" s="12" t="s">
        <v>178</v>
      </c>
      <c r="B264" s="65"/>
      <c r="C264" s="73">
        <f>SUM(E264:Y264)</f>
        <v>49</v>
      </c>
      <c r="D264" s="65"/>
      <c r="E264" s="99">
        <v>1</v>
      </c>
      <c r="F264" s="99">
        <v>2</v>
      </c>
      <c r="G264" s="99"/>
      <c r="H264" s="99">
        <v>2</v>
      </c>
      <c r="I264" s="99"/>
      <c r="J264" s="99">
        <v>3</v>
      </c>
      <c r="K264" s="99">
        <v>1</v>
      </c>
      <c r="L264" s="58">
        <v>1</v>
      </c>
      <c r="M264" s="99">
        <v>8</v>
      </c>
      <c r="N264" s="99">
        <v>6</v>
      </c>
      <c r="O264" s="99">
        <v>1</v>
      </c>
      <c r="P264" s="99">
        <v>0</v>
      </c>
      <c r="Q264" s="99">
        <v>1</v>
      </c>
      <c r="R264" s="99">
        <v>4</v>
      </c>
      <c r="S264" s="99">
        <v>3</v>
      </c>
      <c r="T264" s="99">
        <v>2</v>
      </c>
      <c r="U264" s="99">
        <v>1</v>
      </c>
      <c r="V264" s="99">
        <v>1</v>
      </c>
      <c r="W264" s="99">
        <v>7</v>
      </c>
      <c r="X264" s="99"/>
      <c r="Y264" s="99">
        <v>5</v>
      </c>
    </row>
    <row r="265" spans="1:25" hidden="1" x14ac:dyDescent="0.25">
      <c r="B265" s="101"/>
    </row>
    <row r="279" spans="44:44" x14ac:dyDescent="0.25">
      <c r="AR279" s="1">
        <v>232</v>
      </c>
    </row>
  </sheetData>
  <dataConsolidate/>
  <mergeCells count="29">
    <mergeCell ref="A247:J247"/>
    <mergeCell ref="A246:Y246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48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2023-09-11T07:46:00Z</cp:lastPrinted>
  <dcterms:created xsi:type="dcterms:W3CDTF">2017-06-08T05:54:08Z</dcterms:created>
  <dcterms:modified xsi:type="dcterms:W3CDTF">2023-09-12T13:50:09Z</dcterms:modified>
</cp:coreProperties>
</file>