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925" yWindow="225" windowWidth="13740" windowHeight="121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оперативка!$A$2:$AC$306</definedName>
  </definedNames>
  <calcPr calcId="145621"/>
</workbook>
</file>

<file path=xl/calcChain.xml><?xml version="1.0" encoding="utf-8"?>
<calcChain xmlns="http://schemas.openxmlformats.org/spreadsheetml/2006/main">
  <c r="E106" i="1" l="1"/>
  <c r="R105" i="1" l="1"/>
  <c r="X174" i="1" l="1"/>
  <c r="R180" i="1" l="1"/>
  <c r="Q270" i="1" l="1"/>
  <c r="V202" i="1" l="1"/>
  <c r="Z158" i="1" l="1"/>
  <c r="X166" i="1" l="1"/>
  <c r="I241" i="1" l="1"/>
  <c r="K179" i="1" l="1"/>
  <c r="AC167" i="1" l="1"/>
  <c r="P105" i="1" l="1"/>
  <c r="V167" i="1" l="1"/>
  <c r="B156" i="1" l="1"/>
  <c r="C156" i="1"/>
  <c r="K167" i="1" l="1"/>
  <c r="T169" i="1" l="1"/>
  <c r="Y205" i="1" l="1"/>
  <c r="B199" i="1" l="1"/>
  <c r="E115" i="1" l="1"/>
  <c r="P169" i="1" l="1"/>
  <c r="E229" i="1" l="1"/>
  <c r="B211" i="1"/>
  <c r="E129" i="1" l="1"/>
  <c r="E109" i="1"/>
  <c r="X105" i="1" l="1"/>
  <c r="X106" i="1" s="1"/>
  <c r="R106" i="1"/>
  <c r="L175" i="1"/>
  <c r="M175" i="1"/>
  <c r="E246" i="1"/>
  <c r="E248" i="1"/>
  <c r="Q228" i="1" l="1"/>
  <c r="E119" i="1" l="1"/>
  <c r="G121" i="1"/>
  <c r="H121" i="1"/>
  <c r="H122" i="1" s="1"/>
  <c r="R253" i="1" l="1"/>
  <c r="I186" i="1" l="1"/>
  <c r="I188" i="1" s="1"/>
  <c r="J186" i="1"/>
  <c r="J188" i="1" s="1"/>
  <c r="K186" i="1"/>
  <c r="K188" i="1" s="1"/>
  <c r="L186" i="1"/>
  <c r="L188" i="1" s="1"/>
  <c r="M186" i="1"/>
  <c r="M188" i="1" s="1"/>
  <c r="N186" i="1"/>
  <c r="N188" i="1" s="1"/>
  <c r="O186" i="1"/>
  <c r="O188" i="1" s="1"/>
  <c r="P186" i="1"/>
  <c r="P188" i="1" s="1"/>
  <c r="Q186" i="1"/>
  <c r="Q188" i="1" s="1"/>
  <c r="R186" i="1"/>
  <c r="R188" i="1" s="1"/>
  <c r="S186" i="1"/>
  <c r="S188" i="1" s="1"/>
  <c r="T186" i="1"/>
  <c r="T188" i="1" s="1"/>
  <c r="T189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1" i="1" l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I247" i="1"/>
  <c r="E247" i="1" s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E236" i="1"/>
  <c r="E237" i="1"/>
  <c r="E238" i="1"/>
  <c r="E239" i="1"/>
  <c r="E245" i="1" l="1"/>
  <c r="G164" i="1"/>
  <c r="G184" i="1"/>
  <c r="G185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89" i="1"/>
  <c r="AB134" i="1" l="1"/>
  <c r="I270" i="1" l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J270" i="1"/>
  <c r="K270" i="1"/>
  <c r="L270" i="1"/>
  <c r="M270" i="1"/>
  <c r="N270" i="1"/>
  <c r="O270" i="1"/>
  <c r="P270" i="1"/>
  <c r="R270" i="1"/>
  <c r="S270" i="1"/>
  <c r="T270" i="1"/>
  <c r="U270" i="1"/>
  <c r="V270" i="1"/>
  <c r="W270" i="1"/>
  <c r="X270" i="1"/>
  <c r="Y270" i="1"/>
  <c r="Z270" i="1"/>
  <c r="AA270" i="1"/>
  <c r="AB270" i="1"/>
  <c r="X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Y266" i="1"/>
  <c r="Z266" i="1"/>
  <c r="AA266" i="1"/>
  <c r="AB266" i="1"/>
  <c r="AC266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0" i="1"/>
  <c r="I175" i="1"/>
  <c r="Z179" i="1" l="1"/>
  <c r="I179" i="1" l="1"/>
  <c r="AE105" i="1" l="1"/>
  <c r="AE184" i="1"/>
  <c r="AE185" i="1"/>
  <c r="AE190" i="1"/>
  <c r="AE191" i="1"/>
  <c r="AE192" i="1"/>
  <c r="AE193" i="1"/>
  <c r="AE194" i="1"/>
  <c r="AE195" i="1"/>
  <c r="AE258" i="1"/>
  <c r="I155" i="1" l="1"/>
  <c r="J155" i="1"/>
  <c r="K155" i="1"/>
  <c r="L155" i="1"/>
  <c r="R155" i="1"/>
  <c r="E173" i="1" l="1"/>
  <c r="G173" i="1" s="1"/>
  <c r="AE173" i="1" l="1"/>
  <c r="F173" i="1"/>
  <c r="E198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8" i="1" l="1"/>
  <c r="I233" i="1"/>
  <c r="U186" i="1"/>
  <c r="V186" i="1"/>
  <c r="W186" i="1"/>
  <c r="X186" i="1"/>
  <c r="Y186" i="1"/>
  <c r="Z186" i="1"/>
  <c r="AA186" i="1"/>
  <c r="AB186" i="1"/>
  <c r="AC186" i="1"/>
  <c r="J189" i="1"/>
  <c r="K189" i="1"/>
  <c r="L189" i="1"/>
  <c r="M189" i="1"/>
  <c r="O189" i="1"/>
  <c r="P189" i="1"/>
  <c r="Q189" i="1"/>
  <c r="R189" i="1"/>
  <c r="S189" i="1"/>
  <c r="U189" i="1"/>
  <c r="V189" i="1"/>
  <c r="W189" i="1"/>
  <c r="X189" i="1"/>
  <c r="Y189" i="1"/>
  <c r="Z189" i="1"/>
  <c r="AA189" i="1"/>
  <c r="AB189" i="1"/>
  <c r="AC189" i="1"/>
  <c r="I189" i="1"/>
  <c r="I187" i="1" l="1"/>
  <c r="W187" i="1"/>
  <c r="W188" i="1"/>
  <c r="S187" i="1"/>
  <c r="K187" i="1"/>
  <c r="Z187" i="1"/>
  <c r="Z188" i="1"/>
  <c r="R187" i="1"/>
  <c r="J187" i="1"/>
  <c r="AC187" i="1"/>
  <c r="AC188" i="1"/>
  <c r="Y187" i="1"/>
  <c r="Y188" i="1"/>
  <c r="U187" i="1"/>
  <c r="U188" i="1"/>
  <c r="Q187" i="1"/>
  <c r="M187" i="1"/>
  <c r="AA187" i="1"/>
  <c r="AA188" i="1"/>
  <c r="O187" i="1"/>
  <c r="V187" i="1"/>
  <c r="V188" i="1"/>
  <c r="N187" i="1"/>
  <c r="AB187" i="1"/>
  <c r="AB188" i="1"/>
  <c r="X187" i="1"/>
  <c r="X188" i="1"/>
  <c r="T187" i="1"/>
  <c r="P187" i="1"/>
  <c r="L187" i="1"/>
  <c r="B219" i="1"/>
  <c r="B196" i="1" l="1"/>
  <c r="L231" i="1"/>
  <c r="S231" i="1"/>
  <c r="V231" i="1"/>
  <c r="K211" i="1"/>
  <c r="K199" i="1" l="1"/>
  <c r="AE229" i="1" l="1"/>
  <c r="G229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G104" i="1" l="1"/>
  <c r="G122" i="1" s="1"/>
  <c r="E122" i="1"/>
  <c r="AE104" i="1"/>
  <c r="B202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1" i="1"/>
  <c r="E220" i="1"/>
  <c r="J222" i="1"/>
  <c r="L222" i="1"/>
  <c r="M222" i="1"/>
  <c r="X222" i="1"/>
  <c r="AC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C228" i="1"/>
  <c r="AB228" i="1"/>
  <c r="AA228" i="1"/>
  <c r="Z228" i="1"/>
  <c r="Y228" i="1"/>
  <c r="W228" i="1"/>
  <c r="V228" i="1"/>
  <c r="U228" i="1"/>
  <c r="S228" i="1"/>
  <c r="R228" i="1"/>
  <c r="AC208" i="1"/>
  <c r="AB208" i="1"/>
  <c r="AA208" i="1"/>
  <c r="X208" i="1"/>
  <c r="Z208" i="1"/>
  <c r="Y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F221" i="1" l="1"/>
  <c r="AE221" i="1"/>
  <c r="F220" i="1"/>
  <c r="AE220" i="1"/>
  <c r="E222" i="1"/>
  <c r="AE222" i="1" l="1"/>
  <c r="F222" i="1"/>
  <c r="B233" i="1"/>
  <c r="S153" i="1" l="1"/>
  <c r="S152" i="1"/>
  <c r="J233" i="1" l="1"/>
  <c r="E177" i="1"/>
  <c r="F177" i="1" l="1"/>
  <c r="AE177" i="1"/>
  <c r="O154" i="1"/>
  <c r="O152" i="1"/>
  <c r="AC161" i="1"/>
  <c r="B270" i="1" l="1"/>
  <c r="B227" i="1"/>
  <c r="B214" i="1"/>
  <c r="B208" i="1"/>
  <c r="H208" i="1"/>
  <c r="B205" i="1"/>
  <c r="I205" i="1"/>
  <c r="I202" i="1"/>
  <c r="E201" i="1"/>
  <c r="AE201" i="1" s="1"/>
  <c r="B183" i="1"/>
  <c r="B179" i="1"/>
  <c r="I161" i="1"/>
  <c r="F201" i="1" l="1"/>
  <c r="J161" i="1"/>
  <c r="M265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1" i="1"/>
  <c r="I261" i="1"/>
  <c r="B265" i="1"/>
  <c r="B269" i="1"/>
  <c r="E252" i="1" l="1"/>
  <c r="G252" i="1" s="1"/>
  <c r="AV109" i="1"/>
  <c r="AV112" i="1"/>
  <c r="AV108" i="1"/>
  <c r="AE252" i="1" l="1"/>
  <c r="X228" i="1"/>
  <c r="K154" i="1" l="1"/>
  <c r="J202" i="1" l="1"/>
  <c r="K202" i="1"/>
  <c r="L202" i="1"/>
  <c r="M202" i="1"/>
  <c r="T228" i="1" l="1"/>
  <c r="AB64" i="1" l="1"/>
  <c r="AA63" i="1" l="1"/>
  <c r="V63" i="1" l="1"/>
  <c r="T42" i="1" l="1"/>
  <c r="T92" i="1" s="1"/>
  <c r="AB199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7" i="1"/>
  <c r="P227" i="1"/>
  <c r="I227" i="1"/>
  <c r="J227" i="1"/>
  <c r="K227" i="1"/>
  <c r="L227" i="1"/>
  <c r="M227" i="1"/>
  <c r="N227" i="1"/>
  <c r="O227" i="1"/>
  <c r="I228" i="1"/>
  <c r="J228" i="1"/>
  <c r="K228" i="1"/>
  <c r="L228" i="1"/>
  <c r="M228" i="1"/>
  <c r="N228" i="1"/>
  <c r="O228" i="1"/>
  <c r="P228" i="1"/>
  <c r="F279" i="1" l="1"/>
  <c r="F282" i="1"/>
  <c r="F286" i="1"/>
  <c r="F287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1" i="1" l="1"/>
  <c r="AB183" i="1" l="1"/>
  <c r="M183" i="1"/>
  <c r="N183" i="1"/>
  <c r="P183" i="1"/>
  <c r="R183" i="1"/>
  <c r="AC166" i="1"/>
  <c r="R219" i="1" l="1"/>
  <c r="AB219" i="1"/>
  <c r="O205" i="1"/>
  <c r="AB202" i="1"/>
  <c r="W202" i="1"/>
  <c r="P202" i="1"/>
  <c r="Q233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1" i="1"/>
  <c r="X231" i="1"/>
  <c r="AA231" i="1"/>
  <c r="Y175" i="1" l="1"/>
  <c r="U175" i="1"/>
  <c r="B275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6" i="1" l="1"/>
  <c r="AD278" i="1" s="1"/>
  <c r="J261" i="1" l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A265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29" i="1" s="1"/>
  <c r="E63" i="1"/>
  <c r="J92" i="1" l="1"/>
  <c r="E42" i="1"/>
  <c r="AC262" i="1" l="1"/>
  <c r="E256" i="1" l="1"/>
  <c r="G256" i="1" s="1"/>
  <c r="E259" i="1"/>
  <c r="E260" i="1"/>
  <c r="AE259" i="1" l="1"/>
  <c r="E262" i="1"/>
  <c r="G260" i="1"/>
  <c r="F256" i="1"/>
  <c r="AE256" i="1"/>
  <c r="F260" i="1"/>
  <c r="AE260" i="1"/>
  <c r="E261" i="1"/>
  <c r="F259" i="1"/>
  <c r="E263" i="1"/>
  <c r="F263" i="1" l="1"/>
  <c r="F262" i="1"/>
  <c r="G262" i="1"/>
  <c r="F261" i="1"/>
  <c r="G261" i="1"/>
  <c r="AE263" i="1"/>
  <c r="AE261" i="1"/>
  <c r="E255" i="1"/>
  <c r="AE255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7" i="1"/>
  <c r="G197" i="1" s="1"/>
  <c r="E200" i="1"/>
  <c r="G200" i="1" s="1"/>
  <c r="E203" i="1"/>
  <c r="G203" i="1" s="1"/>
  <c r="E204" i="1"/>
  <c r="E206" i="1"/>
  <c r="G206" i="1" s="1"/>
  <c r="E207" i="1"/>
  <c r="G207" i="1" s="1"/>
  <c r="E209" i="1"/>
  <c r="G209" i="1" s="1"/>
  <c r="E210" i="1"/>
  <c r="E212" i="1"/>
  <c r="G212" i="1" s="1"/>
  <c r="E213" i="1"/>
  <c r="E215" i="1"/>
  <c r="E216" i="1"/>
  <c r="G216" i="1" s="1"/>
  <c r="E217" i="1"/>
  <c r="E218" i="1"/>
  <c r="E224" i="1"/>
  <c r="G224" i="1" s="1"/>
  <c r="E226" i="1"/>
  <c r="E230" i="1"/>
  <c r="E232" i="1"/>
  <c r="E234" i="1"/>
  <c r="E235" i="1"/>
  <c r="G235" i="1" s="1"/>
  <c r="E240" i="1"/>
  <c r="G240" i="1" s="1"/>
  <c r="E242" i="1"/>
  <c r="E243" i="1" s="1"/>
  <c r="E244" i="1"/>
  <c r="E249" i="1"/>
  <c r="E251" i="1" s="1"/>
  <c r="E250" i="1"/>
  <c r="E254" i="1"/>
  <c r="G181" i="1" l="1"/>
  <c r="F181" i="1"/>
  <c r="E156" i="1"/>
  <c r="F156" i="1" s="1"/>
  <c r="F132" i="1"/>
  <c r="G115" i="1"/>
  <c r="G117" i="1" s="1"/>
  <c r="E117" i="1"/>
  <c r="G118" i="1"/>
  <c r="G120" i="1" s="1"/>
  <c r="AE215" i="1"/>
  <c r="G215" i="1"/>
  <c r="AE168" i="1"/>
  <c r="AE224" i="1"/>
  <c r="AE213" i="1"/>
  <c r="AE200" i="1"/>
  <c r="F176" i="1"/>
  <c r="AE137" i="1"/>
  <c r="AE254" i="1"/>
  <c r="G254" i="1"/>
  <c r="AE232" i="1"/>
  <c r="G232" i="1"/>
  <c r="AE230" i="1"/>
  <c r="AE217" i="1"/>
  <c r="AE212" i="1"/>
  <c r="F171" i="1"/>
  <c r="G171" i="1"/>
  <c r="AE162" i="1"/>
  <c r="G162" i="1"/>
  <c r="AE136" i="1"/>
  <c r="AE218" i="1"/>
  <c r="AE226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5" i="1"/>
  <c r="AE235" i="1"/>
  <c r="AE249" i="1"/>
  <c r="AE250" i="1"/>
  <c r="E167" i="1"/>
  <c r="F216" i="1"/>
  <c r="AE216" i="1"/>
  <c r="F210" i="1"/>
  <c r="AE210" i="1"/>
  <c r="F244" i="1"/>
  <c r="AE244" i="1"/>
  <c r="AE170" i="1"/>
  <c r="AE171" i="1"/>
  <c r="AE207" i="1"/>
  <c r="F207" i="1"/>
  <c r="AE206" i="1"/>
  <c r="F206" i="1"/>
  <c r="AE204" i="1"/>
  <c r="F204" i="1"/>
  <c r="F209" i="1"/>
  <c r="AE209" i="1"/>
  <c r="AE203" i="1"/>
  <c r="F203" i="1"/>
  <c r="F242" i="1"/>
  <c r="AE242" i="1"/>
  <c r="E241" i="1"/>
  <c r="AE240" i="1"/>
  <c r="F234" i="1"/>
  <c r="AE234" i="1"/>
  <c r="AE197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0" i="1"/>
  <c r="E231" i="1"/>
  <c r="E186" i="1"/>
  <c r="G186" i="1" s="1"/>
  <c r="E211" i="1"/>
  <c r="F218" i="1"/>
  <c r="E219" i="1"/>
  <c r="F212" i="1"/>
  <c r="F215" i="1"/>
  <c r="E202" i="1"/>
  <c r="F232" i="1"/>
  <c r="F240" i="1"/>
  <c r="F217" i="1"/>
  <c r="F229" i="1"/>
  <c r="E169" i="1"/>
  <c r="E154" i="1"/>
  <c r="E153" i="1"/>
  <c r="F128" i="1"/>
  <c r="E152" i="1"/>
  <c r="E159" i="1"/>
  <c r="E151" i="1"/>
  <c r="E233" i="1"/>
  <c r="E199" i="1"/>
  <c r="E205" i="1"/>
  <c r="E214" i="1"/>
  <c r="F213" i="1"/>
  <c r="E208" i="1"/>
  <c r="G208" i="1" s="1"/>
  <c r="F126" i="1"/>
  <c r="E183" i="1"/>
  <c r="F183" i="1" s="1"/>
  <c r="E228" i="1"/>
  <c r="E179" i="1"/>
  <c r="I329" i="1"/>
  <c r="G188" i="1" l="1"/>
  <c r="AE211" i="1"/>
  <c r="E188" i="1"/>
  <c r="AE183" i="1"/>
  <c r="F205" i="1"/>
  <c r="F179" i="1"/>
  <c r="AE231" i="1"/>
  <c r="F169" i="1"/>
  <c r="AE161" i="1"/>
  <c r="AE127" i="1"/>
  <c r="AE155" i="1"/>
  <c r="AE159" i="1"/>
  <c r="F211" i="1"/>
  <c r="F228" i="1"/>
  <c r="AE228" i="1"/>
  <c r="F208" i="1"/>
  <c r="AE208" i="1"/>
  <c r="F202" i="1"/>
  <c r="E187" i="1"/>
  <c r="AE186" i="1"/>
  <c r="F199" i="1"/>
  <c r="AE199" i="1"/>
  <c r="F153" i="1"/>
  <c r="AE153" i="1"/>
  <c r="F152" i="1"/>
  <c r="AE152" i="1"/>
  <c r="F151" i="1"/>
  <c r="AE151" i="1"/>
  <c r="F161" i="1"/>
  <c r="F233" i="1"/>
  <c r="F154" i="1"/>
  <c r="AE154" i="1"/>
  <c r="F231" i="1"/>
  <c r="F214" i="1"/>
  <c r="F219" i="1"/>
  <c r="O329" i="1"/>
  <c r="AE187" i="1" l="1"/>
  <c r="AD334" i="1"/>
  <c r="N36" i="1" l="1"/>
  <c r="X329" i="1" l="1"/>
  <c r="Z329" i="1" l="1"/>
  <c r="AA329" i="1"/>
  <c r="K329" i="1" l="1"/>
  <c r="N329" i="1"/>
  <c r="T329" i="1"/>
  <c r="U329" i="1"/>
  <c r="W329" i="1"/>
  <c r="Y329" i="1"/>
  <c r="AB329" i="1"/>
  <c r="Q329" i="1" l="1"/>
  <c r="V329" i="1"/>
  <c r="R329" i="1"/>
  <c r="AD63" i="1"/>
  <c r="E53" i="1" l="1"/>
  <c r="E52" i="1"/>
  <c r="P329" i="1" l="1"/>
  <c r="V11" i="1" l="1"/>
  <c r="L329" i="1" l="1"/>
  <c r="M329" i="1"/>
  <c r="S329" i="1"/>
  <c r="AC329" i="1"/>
  <c r="E329" i="1" l="1"/>
  <c r="E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I315" i="1"/>
  <c r="E315" i="1" l="1"/>
  <c r="E30" i="1" l="1"/>
  <c r="AS30" i="1" l="1"/>
  <c r="E47" i="1"/>
  <c r="E48" i="1"/>
  <c r="E49" i="1"/>
  <c r="I44" i="1"/>
  <c r="AZ42" i="1" l="1"/>
  <c r="AZ45" i="1" s="1"/>
  <c r="AD42" i="1"/>
  <c r="Q319" i="1" l="1"/>
  <c r="X319" i="1"/>
  <c r="B319" i="1"/>
  <c r="I319" i="1"/>
  <c r="M319" i="1"/>
  <c r="R319" i="1"/>
  <c r="V319" i="1"/>
  <c r="N319" i="1"/>
  <c r="Y319" i="1"/>
  <c r="AC319" i="1"/>
  <c r="O319" i="1"/>
  <c r="Z319" i="1"/>
  <c r="L319" i="1"/>
  <c r="U319" i="1"/>
  <c r="E319" i="1"/>
  <c r="J319" i="1"/>
  <c r="S319" i="1"/>
  <c r="K319" i="1"/>
  <c r="T319" i="1"/>
  <c r="H319" i="1"/>
  <c r="P319" i="1"/>
  <c r="W319" i="1"/>
  <c r="AA319" i="1"/>
  <c r="AB319" i="1"/>
  <c r="E321" i="1"/>
  <c r="E322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7" i="1"/>
  <c r="F267" i="1" l="1"/>
  <c r="AE267" i="1"/>
  <c r="E269" i="1"/>
  <c r="AS26" i="1"/>
  <c r="F269" i="1" l="1"/>
  <c r="G269" i="1"/>
  <c r="AT26" i="1"/>
  <c r="N196" i="1" l="1"/>
  <c r="AE214" i="1" l="1"/>
  <c r="E163" i="1" l="1"/>
  <c r="AE163" i="1" s="1"/>
  <c r="G163" i="1" l="1"/>
  <c r="J205" i="1" l="1"/>
  <c r="E172" i="1" l="1"/>
  <c r="G172" i="1" s="1"/>
  <c r="AE172" i="1" l="1"/>
  <c r="F172" i="1"/>
  <c r="P179" i="1"/>
  <c r="W219" i="1" l="1"/>
  <c r="R205" i="1" l="1"/>
  <c r="X169" i="1" l="1"/>
  <c r="AE169" i="1" s="1"/>
  <c r="Q106" i="1" l="1"/>
  <c r="F103" i="1" l="1"/>
  <c r="I196" i="1" l="1"/>
  <c r="V179" i="1" l="1"/>
  <c r="AC214" i="1"/>
  <c r="AC196" i="1" l="1"/>
  <c r="K196" i="1" l="1"/>
  <c r="U202" i="1" l="1"/>
  <c r="R202" i="1" l="1"/>
  <c r="J196" i="1"/>
  <c r="L196" i="1"/>
  <c r="M196" i="1"/>
  <c r="O196" i="1"/>
  <c r="P196" i="1"/>
  <c r="Q196" i="1"/>
  <c r="R196" i="1"/>
  <c r="S196" i="1"/>
  <c r="U196" i="1" l="1"/>
  <c r="Y196" i="1"/>
  <c r="AA196" i="1"/>
  <c r="W196" i="1"/>
  <c r="T196" i="1"/>
  <c r="X196" i="1"/>
  <c r="Z196" i="1"/>
  <c r="V196" i="1"/>
  <c r="E189" i="1"/>
  <c r="V219" i="1"/>
  <c r="AE189" i="1" l="1"/>
  <c r="E196" i="1"/>
  <c r="AC179" i="1"/>
  <c r="AE196" i="1" l="1"/>
  <c r="Y214" i="1"/>
  <c r="AB211" i="1"/>
  <c r="P214" i="1"/>
  <c r="V205" i="1" l="1"/>
  <c r="AE156" i="1" l="1"/>
  <c r="K214" i="1"/>
  <c r="W179" i="1" l="1"/>
  <c r="J269" i="1" l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AE269" i="1" s="1"/>
  <c r="Y269" i="1"/>
  <c r="AA269" i="1"/>
  <c r="AA276" i="1" s="1"/>
  <c r="AB269" i="1"/>
  <c r="AC269" i="1"/>
  <c r="AB106" i="1" l="1"/>
  <c r="AB196" i="1" l="1"/>
  <c r="X219" i="1" l="1"/>
  <c r="AE219" i="1" s="1"/>
  <c r="W205" i="1" l="1"/>
  <c r="S179" i="1" l="1"/>
  <c r="AC183" i="1" l="1"/>
  <c r="U169" i="1" l="1"/>
  <c r="AB179" i="1" l="1"/>
  <c r="X205" i="1" l="1"/>
  <c r="AE205" i="1" s="1"/>
  <c r="M179" i="1" l="1"/>
  <c r="M169" i="1"/>
  <c r="I199" i="1" l="1"/>
  <c r="R169" i="1" l="1"/>
  <c r="Q169" i="1"/>
  <c r="O202" i="1" l="1"/>
  <c r="AA169" i="1" l="1"/>
  <c r="Z169" i="1" l="1"/>
  <c r="O169" i="1" l="1"/>
  <c r="U219" i="1" l="1"/>
  <c r="S169" i="1"/>
  <c r="Y169" i="1" l="1"/>
  <c r="F224" i="1" l="1"/>
  <c r="F226" i="1"/>
  <c r="N179" i="1" l="1"/>
  <c r="X202" i="1" l="1"/>
  <c r="AE202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1" i="1" l="1"/>
  <c r="M219" i="1" l="1"/>
  <c r="W169" i="1" l="1"/>
  <c r="J199" i="1" l="1"/>
  <c r="V169" i="1" l="1"/>
  <c r="F196" i="1" l="1"/>
  <c r="AA179" i="1"/>
  <c r="L219" i="1" l="1"/>
  <c r="N169" i="1" l="1"/>
  <c r="T179" i="1" l="1"/>
  <c r="L233" i="1" l="1"/>
  <c r="I169" i="1" l="1"/>
  <c r="J179" i="1" l="1"/>
  <c r="Y183" i="1" l="1"/>
  <c r="Q202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3" i="1"/>
  <c r="M233" i="1"/>
  <c r="N233" i="1"/>
  <c r="O233" i="1"/>
  <c r="P233" i="1"/>
  <c r="R233" i="1"/>
  <c r="S233" i="1"/>
  <c r="T233" i="1"/>
  <c r="U233" i="1"/>
  <c r="V233" i="1"/>
  <c r="W233" i="1"/>
  <c r="X233" i="1"/>
  <c r="AE233" i="1" s="1"/>
  <c r="Y233" i="1"/>
  <c r="Z233" i="1"/>
  <c r="AA233" i="1"/>
  <c r="AB233" i="1"/>
  <c r="AC233" i="1"/>
  <c r="AE164" i="1" l="1"/>
  <c r="AE166" i="1"/>
  <c r="E175" i="1"/>
  <c r="AE167" i="1"/>
  <c r="AE175" i="1" l="1"/>
  <c r="F130" i="1"/>
  <c r="F137" i="1"/>
  <c r="E225" i="1" l="1"/>
  <c r="G225" i="1" s="1"/>
  <c r="E223" i="1"/>
  <c r="AE223" i="1" l="1"/>
  <c r="G223" i="1"/>
  <c r="F225" i="1"/>
  <c r="AE225" i="1"/>
  <c r="E227" i="1"/>
  <c r="G227" i="1" s="1"/>
  <c r="F223" i="1"/>
  <c r="F227" i="1" l="1"/>
  <c r="AE227" i="1"/>
  <c r="O179" i="1"/>
  <c r="F104" i="1" l="1"/>
  <c r="F122" i="1" s="1"/>
  <c r="Q179" i="1" l="1"/>
  <c r="F254" i="1" l="1"/>
  <c r="V60" i="1" l="1"/>
  <c r="J265" i="1" l="1"/>
  <c r="J276" i="1" s="1"/>
  <c r="K265" i="1"/>
  <c r="K276" i="1" s="1"/>
  <c r="L265" i="1"/>
  <c r="L276" i="1" s="1"/>
  <c r="M276" i="1"/>
  <c r="N265" i="1"/>
  <c r="N276" i="1" s="1"/>
  <c r="O265" i="1"/>
  <c r="O276" i="1" s="1"/>
  <c r="P265" i="1"/>
  <c r="P276" i="1" s="1"/>
  <c r="Q265" i="1"/>
  <c r="Q276" i="1" s="1"/>
  <c r="R265" i="1"/>
  <c r="R276" i="1" s="1"/>
  <c r="S265" i="1"/>
  <c r="S276" i="1" s="1"/>
  <c r="T265" i="1"/>
  <c r="T276" i="1" s="1"/>
  <c r="U265" i="1"/>
  <c r="U276" i="1" s="1"/>
  <c r="V265" i="1"/>
  <c r="V276" i="1" s="1"/>
  <c r="W265" i="1"/>
  <c r="W276" i="1" s="1"/>
  <c r="X265" i="1"/>
  <c r="Y265" i="1"/>
  <c r="Y276" i="1" s="1"/>
  <c r="Z265" i="1"/>
  <c r="AA278" i="1"/>
  <c r="AB265" i="1"/>
  <c r="AC265" i="1"/>
  <c r="I265" i="1"/>
  <c r="AC276" i="1" l="1"/>
  <c r="AC278" i="1" s="1"/>
  <c r="Z276" i="1"/>
  <c r="Z278" i="1" s="1"/>
  <c r="AB276" i="1"/>
  <c r="AB278" i="1" s="1"/>
  <c r="X276" i="1"/>
  <c r="X278" i="1" s="1"/>
  <c r="L278" i="1"/>
  <c r="S278" i="1"/>
  <c r="J278" i="1"/>
  <c r="E307" i="1" l="1"/>
  <c r="E301" i="1"/>
  <c r="E299" i="1"/>
  <c r="E297" i="1"/>
  <c r="E296" i="1"/>
  <c r="E295" i="1"/>
  <c r="E294" i="1"/>
  <c r="E293" i="1"/>
  <c r="E285" i="1"/>
  <c r="F285" i="1" s="1"/>
  <c r="E284" i="1"/>
  <c r="F284" i="1" s="1"/>
  <c r="E283" i="1"/>
  <c r="F283" i="1" s="1"/>
  <c r="E281" i="1"/>
  <c r="F281" i="1" s="1"/>
  <c r="E280" i="1"/>
  <c r="F280" i="1" s="1"/>
  <c r="E277" i="1"/>
  <c r="Y278" i="1"/>
  <c r="W278" i="1"/>
  <c r="V278" i="1"/>
  <c r="U278" i="1"/>
  <c r="T278" i="1"/>
  <c r="R278" i="1"/>
  <c r="Q278" i="1"/>
  <c r="P278" i="1"/>
  <c r="O278" i="1"/>
  <c r="N278" i="1"/>
  <c r="M278" i="1"/>
  <c r="K278" i="1"/>
  <c r="E275" i="1"/>
  <c r="E273" i="1"/>
  <c r="E271" i="1"/>
  <c r="G271" i="1" s="1"/>
  <c r="E268" i="1"/>
  <c r="G268" i="1" s="1"/>
  <c r="I266" i="1"/>
  <c r="E264" i="1"/>
  <c r="G264" i="1" s="1"/>
  <c r="AC253" i="1"/>
  <c r="AB253" i="1"/>
  <c r="AA253" i="1"/>
  <c r="Z253" i="1"/>
  <c r="Y253" i="1"/>
  <c r="X253" i="1"/>
  <c r="W253" i="1"/>
  <c r="V253" i="1"/>
  <c r="U253" i="1"/>
  <c r="T253" i="1"/>
  <c r="S253" i="1"/>
  <c r="Q253" i="1"/>
  <c r="P253" i="1"/>
  <c r="O253" i="1"/>
  <c r="N253" i="1"/>
  <c r="M253" i="1"/>
  <c r="L253" i="1"/>
  <c r="K253" i="1"/>
  <c r="J253" i="1"/>
  <c r="I253" i="1"/>
  <c r="B253" i="1"/>
  <c r="F252" i="1"/>
  <c r="AC241" i="1"/>
  <c r="AB241" i="1"/>
  <c r="AA241" i="1"/>
  <c r="Z241" i="1"/>
  <c r="Y241" i="1"/>
  <c r="X241" i="1"/>
  <c r="AE241" i="1" s="1"/>
  <c r="W241" i="1"/>
  <c r="V241" i="1"/>
  <c r="U241" i="1"/>
  <c r="T241" i="1"/>
  <c r="S241" i="1"/>
  <c r="R241" i="1"/>
  <c r="P241" i="1"/>
  <c r="O241" i="1"/>
  <c r="N241" i="1"/>
  <c r="M241" i="1"/>
  <c r="L241" i="1"/>
  <c r="K241" i="1"/>
  <c r="J241" i="1"/>
  <c r="B241" i="1"/>
  <c r="F241" i="1" s="1"/>
  <c r="AB214" i="1"/>
  <c r="F200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5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5" i="1" l="1"/>
  <c r="G275" i="1"/>
  <c r="AE273" i="1"/>
  <c r="F273" i="1"/>
  <c r="AE271" i="1"/>
  <c r="F271" i="1"/>
  <c r="AE268" i="1"/>
  <c r="F268" i="1"/>
  <c r="E270" i="1"/>
  <c r="E266" i="1"/>
  <c r="F264" i="1"/>
  <c r="F277" i="1"/>
  <c r="AE277" i="1"/>
  <c r="AE178" i="1"/>
  <c r="F178" i="1"/>
  <c r="AE275" i="1"/>
  <c r="AE264" i="1"/>
  <c r="AE134" i="1"/>
  <c r="E274" i="1"/>
  <c r="G274" i="1" s="1"/>
  <c r="E272" i="1"/>
  <c r="E253" i="1"/>
  <c r="G253" i="1" s="1"/>
  <c r="F77" i="1"/>
  <c r="F82" i="1"/>
  <c r="F79" i="1"/>
  <c r="F80" i="1"/>
  <c r="AS19" i="1"/>
  <c r="AT19" i="1" s="1"/>
  <c r="AS27" i="1"/>
  <c r="Q325" i="1"/>
  <c r="M325" i="1"/>
  <c r="R325" i="1"/>
  <c r="V325" i="1"/>
  <c r="Z325" i="1"/>
  <c r="K325" i="1"/>
  <c r="T325" i="1"/>
  <c r="AB325" i="1"/>
  <c r="L325" i="1"/>
  <c r="U325" i="1"/>
  <c r="AC325" i="1"/>
  <c r="N325" i="1"/>
  <c r="S325" i="1"/>
  <c r="W325" i="1"/>
  <c r="AA325" i="1"/>
  <c r="O325" i="1"/>
  <c r="X325" i="1"/>
  <c r="P325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8" i="1"/>
  <c r="F197" i="1"/>
  <c r="F188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4" i="1" s="1"/>
  <c r="E56" i="1"/>
  <c r="F42" i="1"/>
  <c r="F319" i="1" s="1"/>
  <c r="E265" i="1"/>
  <c r="F266" i="1" l="1"/>
  <c r="G266" i="1"/>
  <c r="F272" i="1"/>
  <c r="G272" i="1"/>
  <c r="F270" i="1"/>
  <c r="G270" i="1"/>
  <c r="F265" i="1"/>
  <c r="G265" i="1"/>
  <c r="AE274" i="1"/>
  <c r="F274" i="1"/>
  <c r="AE272" i="1"/>
  <c r="AE265" i="1"/>
  <c r="AE266" i="1"/>
  <c r="AE270" i="1"/>
  <c r="F253" i="1"/>
  <c r="AE253" i="1"/>
  <c r="AE262" i="1"/>
  <c r="AT27" i="1"/>
  <c r="AS17" i="1"/>
  <c r="AT17" i="1" s="1"/>
  <c r="AT35" i="1"/>
  <c r="X324" i="1"/>
  <c r="W324" i="1"/>
  <c r="T324" i="1"/>
  <c r="Z324" i="1"/>
  <c r="AD324" i="1"/>
  <c r="V324" i="1"/>
  <c r="I324" i="1"/>
  <c r="O324" i="1"/>
  <c r="S324" i="1"/>
  <c r="K324" i="1"/>
  <c r="AA324" i="1"/>
  <c r="N324" i="1"/>
  <c r="M324" i="1"/>
  <c r="AB324" i="1"/>
  <c r="Y324" i="1"/>
  <c r="R324" i="1"/>
  <c r="P324" i="1"/>
  <c r="J324" i="1"/>
  <c r="AC324" i="1"/>
  <c r="U324" i="1"/>
  <c r="L324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89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6" i="1"/>
  <c r="I278" i="1" s="1"/>
  <c r="B276" i="1"/>
  <c r="B278" i="1" s="1"/>
  <c r="E276" i="1"/>
  <c r="E278" i="1" l="1"/>
  <c r="AE276" i="1"/>
  <c r="F276" i="1"/>
  <c r="AE278" i="1" l="1"/>
  <c r="F278" i="1"/>
</calcChain>
</file>

<file path=xl/sharedStrings.xml><?xml version="1.0" encoding="utf-8"?>
<sst xmlns="http://schemas.openxmlformats.org/spreadsheetml/2006/main" count="316" uniqueCount="248">
  <si>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</si>
  <si>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</si>
  <si>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</si>
  <si>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</si>
  <si>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</si>
  <si>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</si>
  <si>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</si>
  <si>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</si>
  <si>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</si>
  <si>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</si>
  <si>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</si>
  <si>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</si>
  <si>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</si>
  <si>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</si>
  <si>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</si>
  <si>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</si>
  <si>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</si>
  <si>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</si>
  <si>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</si>
  <si>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</si>
  <si>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</si>
  <si>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</si>
  <si>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</si>
  <si>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</si>
  <si>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</si>
  <si>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</si>
  <si>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</si>
  <si>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</si>
  <si>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</si>
  <si>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</si>
  <si>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</si>
  <si>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</si>
  <si>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</si>
  <si>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</si>
  <si>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</si>
  <si>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</si>
  <si>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</si>
  <si>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</si>
  <si>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</si>
  <si>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</si>
  <si>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</si>
  <si>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</si>
  <si>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</si>
  <si>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</si>
  <si>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</si>
  <si>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</si>
  <si>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</si>
  <si>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</si>
  <si>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</si>
  <si>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</si>
  <si>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</si>
  <si>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</si>
  <si>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</si>
  <si>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</si>
  <si>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</si>
  <si>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</si>
  <si>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</si>
  <si>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</si>
  <si>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</si>
  <si>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</si>
  <si>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</si>
  <si>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</si>
  <si>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</si>
  <si>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</si>
  <si>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</si>
  <si>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</si>
  <si>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</si>
  <si>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</si>
  <si>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</si>
  <si>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</si>
  <si>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</si>
  <si>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</si>
  <si>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</si>
  <si>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</si>
  <si>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</si>
  <si>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</si>
  <si>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</si>
  <si>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</si>
  <si>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</si>
  <si>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</si>
  <si>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</si>
  <si>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</si>
  <si>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</si>
  <si>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</si>
  <si>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</si>
  <si>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</si>
  <si>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</si>
  <si>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</si>
  <si>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</si>
  <si>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</si>
  <si>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</si>
  <si>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</si>
  <si>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</si>
  <si>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</si>
  <si>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</si>
  <si>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</si>
  <si>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</si>
  <si>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</si>
  <si>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</si>
  <si>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</si>
  <si>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</si>
  <si>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</si>
  <si>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</si>
  <si>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</si>
  <si>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</si>
  <si>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</si>
  <si>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</si>
  <si>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</si>
  <si>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</si>
  <si>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</si>
  <si>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</si>
  <si>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</si>
  <si>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</si>
  <si>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</si>
  <si>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</si>
  <si>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</si>
  <si>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</si>
  <si>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</si>
  <si>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</si>
  <si>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</si>
  <si>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</si>
  <si>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</si>
  <si>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</si>
  <si>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</si>
  <si>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</si>
  <si>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</si>
  <si>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</si>
  <si>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</si>
  <si>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</si>
  <si>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</si>
  <si>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</si>
  <si>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</si>
  <si>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</si>
  <si>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</si>
  <si>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</si>
  <si>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</si>
  <si>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</si>
  <si>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</si>
  <si>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</si>
  <si>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</si>
  <si>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</si>
  <si>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</si>
  <si>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</si>
  <si>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</si>
  <si>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</si>
  <si>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</si>
  <si>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</si>
  <si>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</si>
  <si>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</si>
  <si>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</si>
  <si>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</si>
  <si>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</si>
  <si>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</si>
  <si>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</si>
  <si>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</si>
  <si>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</si>
  <si>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</si>
  <si>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</si>
  <si>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</si>
  <si>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</si>
  <si>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</si>
  <si>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</si>
  <si>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</si>
  <si>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</si>
  <si>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</si>
  <si>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</si>
  <si>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</si>
  <si>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</si>
  <si>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</si>
  <si>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</si>
  <si>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</si>
  <si>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</si>
  <si>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</si>
  <si>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</si>
  <si>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</si>
  <si>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</si>
  <si>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</si>
  <si>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</si>
  <si>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</si>
  <si>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</si>
  <si>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</si>
  <si>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</si>
  <si>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</si>
  <si>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</si>
  <si>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</si>
  <si>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</si>
  <si>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</si>
  <si>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</si>
  <si>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</si>
  <si>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</si>
  <si>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</si>
  <si>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</si>
  <si>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</si>
  <si>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</si>
  <si>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</si>
  <si>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</si>
  <si>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</si>
  <si>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</si>
  <si>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</si>
  <si>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</si>
  <si>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</si>
  <si>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</si>
  <si>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</si>
  <si>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</si>
  <si>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</si>
  <si>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</si>
  <si>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</si>
  <si>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</si>
  <si>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</si>
  <si>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</si>
  <si>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</si>
  <si>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</si>
  <si>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</si>
  <si>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</si>
  <si>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</si>
  <si>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</si>
  <si>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</si>
  <si>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</si>
  <si>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</si>
  <si>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</si>
  <si>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</si>
  <si>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</si>
  <si>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</si>
  <si>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</si>
  <si>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</si>
  <si>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</si>
  <si>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</si>
  <si>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</si>
  <si>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</si>
  <si>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</si>
  <si>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</si>
  <si>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</si>
  <si>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</si>
  <si>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</si>
  <si>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</si>
  <si>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</si>
  <si>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</si>
  <si>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</si>
  <si>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</si>
  <si>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</si>
  <si>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</si>
  <si>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</si>
  <si>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</si>
  <si>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</si>
  <si>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</si>
  <si>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</si>
  <si>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</si>
  <si>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Информация о сельскохозяйственных работах по состоянию на 6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</si>
</sst>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3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A1:AZ368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75" sqref="A175:XFD175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2" t="s">
        <v>247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3" t="s">
        <v>3</v>
      </c>
      <c r="B4" s="306" t="s">
        <v>246</v>
      </c>
      <c r="C4" s="297"/>
      <c r="D4" s="309" t="s">
        <v>216</v>
      </c>
      <c r="E4" s="309" t="s">
        <v>194</v>
      </c>
      <c r="F4" s="309" t="s">
        <v>195</v>
      </c>
      <c r="G4" s="309" t="s">
        <v>241</v>
      </c>
      <c r="H4" s="317" t="s">
        <v>197</v>
      </c>
      <c r="I4" s="312" t="s">
        <v>4</v>
      </c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4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4"/>
      <c r="B5" s="307"/>
      <c r="C5" s="298"/>
      <c r="D5" s="310"/>
      <c r="E5" s="310"/>
      <c r="F5" s="310"/>
      <c r="G5" s="310"/>
      <c r="H5" s="319"/>
      <c r="I5" s="315" t="s">
        <v>5</v>
      </c>
      <c r="J5" s="315" t="s">
        <v>6</v>
      </c>
      <c r="K5" s="315" t="s">
        <v>7</v>
      </c>
      <c r="L5" s="315" t="s">
        <v>8</v>
      </c>
      <c r="M5" s="315" t="s">
        <v>9</v>
      </c>
      <c r="N5" s="315" t="s">
        <v>10</v>
      </c>
      <c r="O5" s="315" t="s">
        <v>11</v>
      </c>
      <c r="P5" s="315" t="s">
        <v>12</v>
      </c>
      <c r="Q5" s="315" t="s">
        <v>13</v>
      </c>
      <c r="R5" s="315" t="s">
        <v>14</v>
      </c>
      <c r="S5" s="315" t="s">
        <v>15</v>
      </c>
      <c r="T5" s="315" t="s">
        <v>16</v>
      </c>
      <c r="U5" s="315" t="s">
        <v>17</v>
      </c>
      <c r="V5" s="315" t="s">
        <v>18</v>
      </c>
      <c r="W5" s="315" t="s">
        <v>19</v>
      </c>
      <c r="X5" s="315" t="s">
        <v>20</v>
      </c>
      <c r="Y5" s="315" t="s">
        <v>21</v>
      </c>
      <c r="Z5" s="317" t="s">
        <v>22</v>
      </c>
      <c r="AA5" s="315" t="s">
        <v>23</v>
      </c>
      <c r="AB5" s="315" t="s">
        <v>24</v>
      </c>
      <c r="AC5" s="315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5"/>
      <c r="B6" s="308"/>
      <c r="C6" s="299" t="s">
        <v>223</v>
      </c>
      <c r="D6" s="311"/>
      <c r="E6" s="311"/>
      <c r="F6" s="311"/>
      <c r="G6" s="311"/>
      <c r="H6" s="318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8"/>
      <c r="AA6" s="316"/>
      <c r="AB6" s="316"/>
      <c r="AC6" s="316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242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290636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0.94874413355537512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5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5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customHeight="1" x14ac:dyDescent="0.2">
      <c r="A107" s="171" t="s">
        <v>91</v>
      </c>
      <c r="B107" s="199">
        <v>4473</v>
      </c>
      <c r="C107" s="200"/>
      <c r="D107" s="200"/>
      <c r="E107" s="203">
        <f>SUM(I107:AC107)</f>
        <v>272.06999999999607</v>
      </c>
      <c r="F107" s="201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0">
        <v>159791</v>
      </c>
      <c r="C108" s="200">
        <v>161250</v>
      </c>
      <c r="D108" s="200"/>
      <c r="E108" s="203">
        <f t="shared" si="36"/>
        <v>160833.1</v>
      </c>
      <c r="F108" s="201">
        <f>E108/B108</f>
        <v>1.006521643897341</v>
      </c>
      <c r="G108" s="201">
        <f t="shared" ref="G108:G184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0">
        <v>9604</v>
      </c>
      <c r="C109" s="200">
        <v>7568</v>
      </c>
      <c r="D109" s="200"/>
      <c r="E109" s="203">
        <f t="shared" si="36"/>
        <v>7116.4</v>
      </c>
      <c r="F109" s="201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231</v>
      </c>
      <c r="B110" s="200"/>
      <c r="C110" s="200">
        <v>7568</v>
      </c>
      <c r="D110" s="200"/>
      <c r="E110" s="203">
        <f t="shared" si="36"/>
        <v>7433</v>
      </c>
      <c r="F110" s="201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230</v>
      </c>
      <c r="B111" s="200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0">
        <v>91564</v>
      </c>
      <c r="C112" s="200">
        <v>76549</v>
      </c>
      <c r="D112" s="200"/>
      <c r="E112" s="203">
        <f t="shared" si="36"/>
        <v>71913.299999999988</v>
      </c>
      <c r="F112" s="201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232</v>
      </c>
      <c r="B113" s="200"/>
      <c r="C113" s="200">
        <v>76549</v>
      </c>
      <c r="D113" s="200"/>
      <c r="E113" s="203"/>
      <c r="F113" s="201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230</v>
      </c>
      <c r="B114" s="200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0">
        <v>2593</v>
      </c>
      <c r="C115" s="200">
        <v>1010</v>
      </c>
      <c r="D115" s="200"/>
      <c r="E115" s="200">
        <f>SUM(I115:AC115)</f>
        <v>668</v>
      </c>
      <c r="F115" s="201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233</v>
      </c>
      <c r="B116" s="200"/>
      <c r="C116" s="200">
        <v>1010</v>
      </c>
      <c r="D116" s="200"/>
      <c r="E116" s="200"/>
      <c r="F116" s="201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230</v>
      </c>
      <c r="B117" s="200"/>
      <c r="C117" s="200"/>
      <c r="D117" s="200"/>
      <c r="E117" s="211" t="e">
        <f>E115/E116*100</f>
        <v>#DIV/0!</v>
      </c>
      <c r="F117" s="211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5">
        <f t="shared" si="52"/>
        <v>26.785714285714285</v>
      </c>
      <c r="J117" s="265">
        <f t="shared" si="52"/>
        <v>62.5</v>
      </c>
      <c r="K117" s="265">
        <f t="shared" si="52"/>
        <v>100</v>
      </c>
      <c r="L117" s="265">
        <f t="shared" si="52"/>
        <v>100</v>
      </c>
      <c r="M117" s="265" t="e">
        <f t="shared" si="52"/>
        <v>#DIV/0!</v>
      </c>
      <c r="N117" s="265" t="e">
        <f t="shared" si="52"/>
        <v>#DIV/0!</v>
      </c>
      <c r="O117" s="265" t="e">
        <f t="shared" si="52"/>
        <v>#DIV/0!</v>
      </c>
      <c r="P117" s="265" t="e">
        <f t="shared" si="52"/>
        <v>#DIV/0!</v>
      </c>
      <c r="Q117" s="265" t="e">
        <f t="shared" si="52"/>
        <v>#DIV/0!</v>
      </c>
      <c r="R117" s="265">
        <f t="shared" si="52"/>
        <v>100</v>
      </c>
      <c r="S117" s="265" t="e">
        <f t="shared" si="52"/>
        <v>#DIV/0!</v>
      </c>
      <c r="T117" s="265">
        <f t="shared" si="52"/>
        <v>0</v>
      </c>
      <c r="U117" s="265" t="e">
        <f t="shared" si="52"/>
        <v>#DIV/0!</v>
      </c>
      <c r="V117" s="265">
        <f t="shared" si="52"/>
        <v>0</v>
      </c>
      <c r="W117" s="265" t="e">
        <f t="shared" si="52"/>
        <v>#DIV/0!</v>
      </c>
      <c r="X117" s="265" t="e">
        <f t="shared" si="52"/>
        <v>#DIV/0!</v>
      </c>
      <c r="Y117" s="265">
        <f t="shared" si="52"/>
        <v>0</v>
      </c>
      <c r="Z117" s="265">
        <f t="shared" si="52"/>
        <v>100</v>
      </c>
      <c r="AA117" s="265" t="e">
        <f t="shared" si="52"/>
        <v>#DIV/0!</v>
      </c>
      <c r="AB117" s="265">
        <f t="shared" si="52"/>
        <v>100</v>
      </c>
      <c r="AC117" s="265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0">
        <v>200</v>
      </c>
      <c r="C118" s="200">
        <v>944</v>
      </c>
      <c r="D118" s="200"/>
      <c r="E118" s="200">
        <f t="shared" si="36"/>
        <v>590</v>
      </c>
      <c r="F118" s="201">
        <f t="shared" si="51"/>
        <v>2.95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234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230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238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239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1.0071779580493001</v>
      </c>
      <c r="G122" s="213" t="e">
        <f t="shared" si="55"/>
        <v>#DIV/0!</v>
      </c>
      <c r="H122" s="213" t="e">
        <f t="shared" si="55"/>
        <v>#DIV/0!</v>
      </c>
      <c r="I122" s="266">
        <f t="shared" si="55"/>
        <v>1.0031826939991082</v>
      </c>
      <c r="J122" s="266">
        <f t="shared" si="55"/>
        <v>1.0026501864904909</v>
      </c>
      <c r="K122" s="266">
        <f t="shared" si="55"/>
        <v>1.0032008768756584</v>
      </c>
      <c r="L122" s="266">
        <f t="shared" si="55"/>
        <v>1.0142718502026602</v>
      </c>
      <c r="M122" s="266">
        <f t="shared" si="55"/>
        <v>0.99997938824305399</v>
      </c>
      <c r="N122" s="266">
        <f t="shared" si="55"/>
        <v>1</v>
      </c>
      <c r="O122" s="266">
        <f t="shared" si="55"/>
        <v>1.0078071630721186</v>
      </c>
      <c r="P122" s="266">
        <f t="shared" si="55"/>
        <v>0.99997328439249922</v>
      </c>
      <c r="Q122" s="266">
        <f t="shared" si="55"/>
        <v>1.0084551055829867</v>
      </c>
      <c r="R122" s="266">
        <f t="shared" si="55"/>
        <v>1.0057405281285878</v>
      </c>
      <c r="S122" s="266">
        <f t="shared" si="55"/>
        <v>1</v>
      </c>
      <c r="T122" s="266">
        <f t="shared" si="55"/>
        <v>1.0019694085209743</v>
      </c>
      <c r="U122" s="266">
        <f t="shared" si="55"/>
        <v>1</v>
      </c>
      <c r="V122" s="266">
        <f t="shared" si="55"/>
        <v>1.0052119056517759</v>
      </c>
      <c r="W122" s="266">
        <f t="shared" si="55"/>
        <v>1.0120837808807734</v>
      </c>
      <c r="X122" s="266">
        <f t="shared" si="55"/>
        <v>1.0084062890834375</v>
      </c>
      <c r="Y122" s="266">
        <f t="shared" si="55"/>
        <v>1.0154883163571</v>
      </c>
      <c r="Z122" s="266">
        <f t="shared" si="55"/>
        <v>1.0193498452012384</v>
      </c>
      <c r="AA122" s="266">
        <f t="shared" si="55"/>
        <v>1</v>
      </c>
      <c r="AB122" s="266">
        <f t="shared" si="55"/>
        <v>1</v>
      </c>
      <c r="AC122" s="266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290636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0.94874413355537512</v>
      </c>
      <c r="G126" s="201">
        <f t="shared" si="47"/>
        <v>0.96564920783896235</v>
      </c>
      <c r="H126" s="202">
        <v>21</v>
      </c>
      <c r="I126" s="207">
        <v>19618</v>
      </c>
      <c r="J126" s="207">
        <v>9027</v>
      </c>
      <c r="K126" s="207">
        <v>15724</v>
      </c>
      <c r="L126" s="207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5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customHeight="1" x14ac:dyDescent="0.2">
      <c r="A127" s="170" t="s">
        <v>214</v>
      </c>
      <c r="B127" s="201">
        <f>B126/B105</f>
        <v>0.99189450225418163</v>
      </c>
      <c r="C127" s="201"/>
      <c r="D127" s="201"/>
      <c r="E127" s="201">
        <f>E126/E105</f>
        <v>0.99901427938069343</v>
      </c>
      <c r="F127" s="201">
        <f>F126/F105</f>
        <v>1.0071779580493001</v>
      </c>
      <c r="G127" s="201"/>
      <c r="H127" s="213"/>
      <c r="I127" s="266">
        <f t="shared" ref="I127:AC127" si="56">I126/I105</f>
        <v>0.97778282834324182</v>
      </c>
      <c r="J127" s="266">
        <f t="shared" si="56"/>
        <v>0.9999844912120559</v>
      </c>
      <c r="K127" s="266">
        <f t="shared" si="56"/>
        <v>1.0000108116152362</v>
      </c>
      <c r="L127" s="266">
        <f t="shared" si="56"/>
        <v>1</v>
      </c>
      <c r="M127" s="266">
        <f t="shared" si="56"/>
        <v>0.99997938824305399</v>
      </c>
      <c r="N127" s="266">
        <f t="shared" si="56"/>
        <v>1</v>
      </c>
      <c r="O127" s="266">
        <f t="shared" si="56"/>
        <v>1.0078071630721186</v>
      </c>
      <c r="P127" s="266">
        <f t="shared" si="56"/>
        <v>0.99997328439249922</v>
      </c>
      <c r="Q127" s="266">
        <f t="shared" si="56"/>
        <v>0.99998855149727339</v>
      </c>
      <c r="R127" s="266">
        <f t="shared" si="56"/>
        <v>1</v>
      </c>
      <c r="S127" s="266">
        <f t="shared" si="56"/>
        <v>1</v>
      </c>
      <c r="T127" s="266">
        <f t="shared" si="56"/>
        <v>1</v>
      </c>
      <c r="U127" s="266">
        <f t="shared" si="56"/>
        <v>1</v>
      </c>
      <c r="V127" s="266">
        <f t="shared" si="56"/>
        <v>1.0000095336285126</v>
      </c>
      <c r="W127" s="266">
        <f t="shared" si="56"/>
        <v>1</v>
      </c>
      <c r="X127" s="266">
        <f t="shared" si="56"/>
        <v>1.0084062890834375</v>
      </c>
      <c r="Y127" s="266">
        <f t="shared" si="56"/>
        <v>1.0000098338086341</v>
      </c>
      <c r="Z127" s="266">
        <f t="shared" si="56"/>
        <v>1</v>
      </c>
      <c r="AA127" s="266">
        <f t="shared" si="56"/>
        <v>1</v>
      </c>
      <c r="AB127" s="266">
        <f t="shared" si="56"/>
        <v>1</v>
      </c>
      <c r="AC127" s="266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0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0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0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199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0">
        <v>200</v>
      </c>
      <c r="C132" s="200">
        <v>944</v>
      </c>
      <c r="D132" s="200"/>
      <c r="E132" s="200">
        <f t="shared" si="36"/>
        <v>590</v>
      </c>
      <c r="F132" s="201">
        <f t="shared" si="57"/>
        <v>2.95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973093</v>
      </c>
      <c r="C133" s="200"/>
      <c r="D133" s="200"/>
      <c r="E133" s="222">
        <f t="shared" si="36"/>
        <v>780445.6</v>
      </c>
      <c r="F133" s="261">
        <f t="shared" si="57"/>
        <v>0.80202570566225428</v>
      </c>
      <c r="G133" s="261"/>
      <c r="H133" s="281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5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282">
        <v>58141</v>
      </c>
      <c r="X133" s="283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60" t="e">
        <f>I133/#REF!</f>
        <v>#REF!</v>
      </c>
      <c r="J134" s="260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199">
        <v>564260</v>
      </c>
      <c r="C135" s="200"/>
      <c r="D135" s="200"/>
      <c r="E135" s="203">
        <f t="shared" si="36"/>
        <v>480621.40000000008</v>
      </c>
      <c r="F135" s="201">
        <f t="shared" si="57"/>
        <v>0.85177294155176708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199">
        <v>30441</v>
      </c>
      <c r="C136" s="200"/>
      <c r="D136" s="200"/>
      <c r="E136" s="203">
        <f t="shared" si="36"/>
        <v>17880.25</v>
      </c>
      <c r="F136" s="201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199">
        <v>290686</v>
      </c>
      <c r="C137" s="200"/>
      <c r="D137" s="200"/>
      <c r="E137" s="203">
        <f t="shared" si="36"/>
        <v>201118.9</v>
      </c>
      <c r="F137" s="201">
        <f t="shared" si="57"/>
        <v>0.69187680177235911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0">
        <v>3607</v>
      </c>
      <c r="C138" s="200"/>
      <c r="D138" s="200"/>
      <c r="E138" s="200">
        <f t="shared" si="36"/>
        <v>997.44</v>
      </c>
      <c r="F138" s="201">
        <f t="shared" si="57"/>
        <v>0.27652897144441363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/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0">
        <v>1000</v>
      </c>
      <c r="C139" s="200"/>
      <c r="D139" s="200"/>
      <c r="E139" s="200">
        <f t="shared" si="36"/>
        <v>4390</v>
      </c>
      <c r="F139" s="201">
        <f t="shared" si="57"/>
        <v>4.3899999999999997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8"/>
      <c r="L143" s="268"/>
      <c r="M143" s="268"/>
      <c r="N143" s="268">
        <v>620</v>
      </c>
      <c r="O143" s="268"/>
      <c r="P143" s="268">
        <v>5400</v>
      </c>
      <c r="Q143" s="268">
        <v>1548</v>
      </c>
      <c r="R143" s="268">
        <v>959</v>
      </c>
      <c r="S143" s="268"/>
      <c r="T143" s="268">
        <v>5670</v>
      </c>
      <c r="U143" s="268"/>
      <c r="V143" s="268"/>
      <c r="W143" s="268"/>
      <c r="X143" s="268"/>
      <c r="Y143" s="268"/>
      <c r="Z143" s="268">
        <v>3265</v>
      </c>
      <c r="AA143" s="268"/>
      <c r="AB143" s="268"/>
      <c r="AC143" s="268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5">
        <f t="shared" ref="I144:AC144" si="58">I140/I133*100</f>
        <v>35.240184991391828</v>
      </c>
      <c r="J144" s="265">
        <f t="shared" si="58"/>
        <v>33.764483627204029</v>
      </c>
      <c r="K144" s="265">
        <f t="shared" si="58"/>
        <v>20.692239381403105</v>
      </c>
      <c r="L144" s="265">
        <f t="shared" si="58"/>
        <v>43.788259526261584</v>
      </c>
      <c r="M144" s="265">
        <f t="shared" si="58"/>
        <v>32.248430341082639</v>
      </c>
      <c r="N144" s="265">
        <f t="shared" si="58"/>
        <v>31.492918374953412</v>
      </c>
      <c r="O144" s="265">
        <f t="shared" si="58"/>
        <v>65.1511066524547</v>
      </c>
      <c r="P144" s="265">
        <f t="shared" si="58"/>
        <v>36.498043109994747</v>
      </c>
      <c r="Q144" s="265">
        <f t="shared" si="58"/>
        <v>20.234167538424401</v>
      </c>
      <c r="R144" s="265">
        <f t="shared" si="58"/>
        <v>25.844082157582175</v>
      </c>
      <c r="S144" s="265">
        <f t="shared" si="58"/>
        <v>20.96433203631647</v>
      </c>
      <c r="T144" s="265">
        <f t="shared" si="58"/>
        <v>42.994276533788536</v>
      </c>
      <c r="U144" s="265">
        <f t="shared" si="58"/>
        <v>46.296147162293899</v>
      </c>
      <c r="V144" s="265">
        <f t="shared" si="58"/>
        <v>51.227349334436532</v>
      </c>
      <c r="W144" s="265">
        <f t="shared" si="58"/>
        <v>57.681326430573954</v>
      </c>
      <c r="X144" s="265">
        <f t="shared" si="58"/>
        <v>37.054789682870918</v>
      </c>
      <c r="Y144" s="265">
        <f t="shared" si="58"/>
        <v>26.745603587192601</v>
      </c>
      <c r="Z144" s="265">
        <f t="shared" si="58"/>
        <v>46.024467309406141</v>
      </c>
      <c r="AA144" s="265">
        <f t="shared" si="58"/>
        <v>41.810857298047623</v>
      </c>
      <c r="AB144" s="265">
        <f t="shared" si="58"/>
        <v>36.337731239092491</v>
      </c>
      <c r="AC144" s="265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235</v>
      </c>
      <c r="B145" s="200"/>
      <c r="C145" s="200"/>
      <c r="D145" s="200"/>
      <c r="E145" s="211"/>
      <c r="F145" s="211"/>
      <c r="G145" s="201"/>
      <c r="H145" s="200">
        <v>10</v>
      </c>
      <c r="I145" s="265">
        <v>28231.8</v>
      </c>
      <c r="J145" s="265"/>
      <c r="K145" s="265"/>
      <c r="L145" s="265">
        <v>34014</v>
      </c>
      <c r="M145" s="208">
        <v>4500</v>
      </c>
      <c r="N145" s="208">
        <v>34561</v>
      </c>
      <c r="O145" s="265"/>
      <c r="P145" s="208">
        <v>14890</v>
      </c>
      <c r="Q145" s="208">
        <v>30394</v>
      </c>
      <c r="R145" s="208">
        <v>9063.7999999999993</v>
      </c>
      <c r="S145" s="265"/>
      <c r="T145" s="265"/>
      <c r="U145" s="208">
        <v>24502</v>
      </c>
      <c r="V145" s="265"/>
      <c r="W145" s="265"/>
      <c r="X145" s="265"/>
      <c r="Y145" s="265"/>
      <c r="Z145" s="265">
        <v>11714</v>
      </c>
      <c r="AA145" s="265"/>
      <c r="AB145" s="265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5">
        <v>25822</v>
      </c>
      <c r="J146" s="265"/>
      <c r="K146" s="265"/>
      <c r="L146" s="265"/>
      <c r="M146" s="208">
        <v>3707</v>
      </c>
      <c r="N146" s="208">
        <v>29850</v>
      </c>
      <c r="O146" s="265"/>
      <c r="P146" s="208">
        <v>7980</v>
      </c>
      <c r="Q146" s="208">
        <v>18668</v>
      </c>
      <c r="R146" s="208">
        <v>4815.8500000000004</v>
      </c>
      <c r="S146" s="265"/>
      <c r="T146" s="265"/>
      <c r="U146" s="265"/>
      <c r="V146" s="265"/>
      <c r="W146" s="265"/>
      <c r="X146" s="265"/>
      <c r="Y146" s="265"/>
      <c r="Z146" s="265">
        <v>5425</v>
      </c>
      <c r="AA146" s="265"/>
      <c r="AB146" s="265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5">
        <v>710</v>
      </c>
      <c r="J147" s="265"/>
      <c r="K147" s="265"/>
      <c r="L147" s="265"/>
      <c r="M147" s="265"/>
      <c r="N147" s="208">
        <v>138</v>
      </c>
      <c r="O147" s="265"/>
      <c r="P147" s="208">
        <v>210</v>
      </c>
      <c r="Q147" s="208"/>
      <c r="R147" s="208"/>
      <c r="S147" s="265"/>
      <c r="T147" s="265"/>
      <c r="U147" s="265"/>
      <c r="V147" s="265"/>
      <c r="W147" s="265"/>
      <c r="X147" s="265"/>
      <c r="Y147" s="265"/>
      <c r="Z147" s="265">
        <v>0</v>
      </c>
      <c r="AA147" s="265"/>
      <c r="AB147" s="265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5">
        <v>662.9</v>
      </c>
      <c r="J148" s="265"/>
      <c r="K148" s="265"/>
      <c r="L148" s="265"/>
      <c r="M148" s="265"/>
      <c r="N148" s="208">
        <v>4573</v>
      </c>
      <c r="O148" s="265"/>
      <c r="P148" s="208">
        <v>5400</v>
      </c>
      <c r="Q148" s="208">
        <v>5825</v>
      </c>
      <c r="R148" s="208">
        <v>2444.65</v>
      </c>
      <c r="S148" s="265"/>
      <c r="T148" s="265"/>
      <c r="U148" s="265"/>
      <c r="V148" s="265"/>
      <c r="W148" s="265"/>
      <c r="X148" s="265"/>
      <c r="Y148" s="265"/>
      <c r="Z148" s="265">
        <v>5287.5</v>
      </c>
      <c r="AA148" s="265"/>
      <c r="AB148" s="265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33.481502635599171</v>
      </c>
      <c r="C151" s="211"/>
      <c r="D151" s="211"/>
      <c r="E151" s="211">
        <f>E133/E126*10</f>
        <v>28.30375949447884</v>
      </c>
      <c r="F151" s="201">
        <f t="shared" si="57"/>
        <v>0.84535511450985179</v>
      </c>
      <c r="G151" s="201"/>
      <c r="H151" s="265"/>
      <c r="I151" s="265">
        <f t="shared" ref="I151:AC151" si="59">I133/I126*10</f>
        <v>30.199816495055561</v>
      </c>
      <c r="J151" s="265">
        <f t="shared" si="59"/>
        <v>26.387504154204056</v>
      </c>
      <c r="K151" s="265">
        <f t="shared" si="59"/>
        <v>29.362121597557874</v>
      </c>
      <c r="L151" s="265">
        <f t="shared" si="59"/>
        <v>27.325941351944614</v>
      </c>
      <c r="M151" s="265">
        <f t="shared" si="59"/>
        <v>24.293517468824074</v>
      </c>
      <c r="N151" s="265">
        <f t="shared" si="59"/>
        <v>28.838609125597895</v>
      </c>
      <c r="O151" s="265">
        <f t="shared" si="59"/>
        <v>30.887963590587781</v>
      </c>
      <c r="P151" s="265">
        <f t="shared" si="59"/>
        <v>27.718588082901555</v>
      </c>
      <c r="Q151" s="265">
        <f t="shared" si="59"/>
        <v>28.454434437490459</v>
      </c>
      <c r="R151" s="265">
        <f t="shared" si="59"/>
        <v>25.149353120243529</v>
      </c>
      <c r="S151" s="265">
        <f t="shared" si="59"/>
        <v>24.21102213848328</v>
      </c>
      <c r="T151" s="265">
        <f t="shared" si="59"/>
        <v>26.099718272947648</v>
      </c>
      <c r="U151" s="265">
        <f t="shared" si="59"/>
        <v>28.190942764965946</v>
      </c>
      <c r="V151" s="265">
        <f t="shared" si="59"/>
        <v>28.97030983997276</v>
      </c>
      <c r="W151" s="265">
        <f t="shared" si="59"/>
        <v>30.852215441761743</v>
      </c>
      <c r="X151" s="265">
        <f t="shared" si="59"/>
        <v>27.593837758347284</v>
      </c>
      <c r="Y151" s="265">
        <f t="shared" si="59"/>
        <v>28.071314078925372</v>
      </c>
      <c r="Z151" s="265">
        <f t="shared" si="59"/>
        <v>23.430144267274109</v>
      </c>
      <c r="AA151" s="265">
        <f t="shared" si="59"/>
        <v>25.64144227793253</v>
      </c>
      <c r="AB151" s="265">
        <f t="shared" si="59"/>
        <v>32.533157703488371</v>
      </c>
      <c r="AC151" s="265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18">
        <f>B135/B128*10</f>
        <v>35.312376792184793</v>
      </c>
      <c r="C152" s="211"/>
      <c r="D152" s="211"/>
      <c r="E152" s="208">
        <f>E135/E128*10</f>
        <v>29.899598805811195</v>
      </c>
      <c r="F152" s="201">
        <f t="shared" si="57"/>
        <v>0.84671725672196796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18">
        <f>B135/B128*10</f>
        <v>35.312376792184793</v>
      </c>
      <c r="C153" s="218"/>
      <c r="D153" s="218"/>
      <c r="E153" s="219">
        <f>E136/E129*10</f>
        <v>25.125414535439269</v>
      </c>
      <c r="F153" s="201">
        <f t="shared" si="57"/>
        <v>0.71151864637443307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18">
        <f>B137/B130*10</f>
        <v>31.746756367131187</v>
      </c>
      <c r="C154" s="218"/>
      <c r="D154" s="218"/>
      <c r="E154" s="219">
        <f>E137/E130*10</f>
        <v>27.654218625174117</v>
      </c>
      <c r="F154" s="201">
        <f t="shared" si="57"/>
        <v>0.87108800361745764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18">
        <f>B138/B131*10</f>
        <v>13.9105283455457</v>
      </c>
      <c r="C155" s="211"/>
      <c r="D155" s="211"/>
      <c r="E155" s="203">
        <f>E138/E131*10</f>
        <v>14.931736526946109</v>
      </c>
      <c r="F155" s="201">
        <f t="shared" si="57"/>
        <v>1.0734126092146177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7">
        <f t="shared" si="63"/>
        <v>0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0">
        <f t="shared" ref="B156:C156" si="64">B139/B132*10</f>
        <v>50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1.4881355932203388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275637.5</v>
      </c>
      <c r="F157" s="201" t="e">
        <f>E157/B158</f>
        <v>#DIV/0!</v>
      </c>
      <c r="G157" s="201"/>
      <c r="H157" s="202">
        <v>21</v>
      </c>
      <c r="I157" s="207">
        <v>19618</v>
      </c>
      <c r="J157" s="207">
        <v>9027</v>
      </c>
      <c r="K157" s="207">
        <v>15724</v>
      </c>
      <c r="L157" s="207">
        <v>17767</v>
      </c>
      <c r="M157" s="207">
        <v>9703</v>
      </c>
      <c r="N157" s="207">
        <v>18607</v>
      </c>
      <c r="O157" s="207">
        <v>10327</v>
      </c>
      <c r="P157" s="207">
        <v>12352</v>
      </c>
      <c r="Q157" s="207">
        <v>13102</v>
      </c>
      <c r="R157" s="208">
        <v>5239.3</v>
      </c>
      <c r="S157" s="207">
        <v>6369</v>
      </c>
      <c r="T157" s="207">
        <v>15263</v>
      </c>
      <c r="U157" s="207">
        <v>16738</v>
      </c>
      <c r="V157" s="207">
        <v>14685</v>
      </c>
      <c r="W157" s="207">
        <v>18845</v>
      </c>
      <c r="X157" s="207">
        <v>11288.1</v>
      </c>
      <c r="Y157" s="207">
        <v>10169.1</v>
      </c>
      <c r="Z157" s="207">
        <v>5183</v>
      </c>
      <c r="AA157" s="207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4.095270055779783E-2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50.849999999999909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8.3499999999999091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42.5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>
        <v>3</v>
      </c>
      <c r="S160" s="207"/>
      <c r="T160" s="207"/>
      <c r="U160" s="207"/>
      <c r="V160" s="207"/>
      <c r="W160" s="207"/>
      <c r="X160" s="207"/>
      <c r="Y160" s="207"/>
      <c r="Z160" s="207">
        <v>1</v>
      </c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>
        <f t="shared" si="68"/>
        <v>2.783333333333303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7" t="e">
        <f>X158/X160</f>
        <v>#DIV/0!</v>
      </c>
      <c r="Y161" s="207" t="e">
        <f t="shared" ref="Y161:AC161" si="69">Y158/Y160</f>
        <v>#DIV/0!</v>
      </c>
      <c r="Z161" s="207">
        <f t="shared" si="69"/>
        <v>42.5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213.1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4518.6000000000004</v>
      </c>
      <c r="F165" s="201">
        <f>E165/B165</f>
        <v>0.87366589327146182</v>
      </c>
      <c r="G165" s="201">
        <f t="shared" si="47"/>
        <v>1.0030188679245284</v>
      </c>
      <c r="H165" s="202">
        <v>21</v>
      </c>
      <c r="I165" s="265">
        <v>68</v>
      </c>
      <c r="J165" s="300">
        <v>77</v>
      </c>
      <c r="K165" s="300">
        <v>662</v>
      </c>
      <c r="L165" s="300">
        <v>313</v>
      </c>
      <c r="M165" s="265">
        <v>4.5999999999999996</v>
      </c>
      <c r="N165" s="300">
        <v>141</v>
      </c>
      <c r="O165" s="300">
        <v>421</v>
      </c>
      <c r="P165" s="300">
        <v>649</v>
      </c>
      <c r="Q165" s="300">
        <v>244</v>
      </c>
      <c r="R165" s="300">
        <v>68</v>
      </c>
      <c r="S165" s="265">
        <v>213.1</v>
      </c>
      <c r="T165" s="301">
        <v>294</v>
      </c>
      <c r="U165" s="300">
        <v>13</v>
      </c>
      <c r="V165" s="300">
        <v>470</v>
      </c>
      <c r="W165" s="300">
        <v>120</v>
      </c>
      <c r="X165" s="300">
        <v>23</v>
      </c>
      <c r="Y165" s="300">
        <v>57</v>
      </c>
      <c r="Z165" s="265">
        <v>30.4</v>
      </c>
      <c r="AA165" s="300">
        <v>281</v>
      </c>
      <c r="AB165" s="300">
        <v>368</v>
      </c>
      <c r="AC165" s="265">
        <v>1.5</v>
      </c>
      <c r="AE165" s="42">
        <f t="shared" si="43"/>
        <v>5.0900721462399856E-3</v>
      </c>
      <c r="AF165" s="19"/>
      <c r="AG165" s="19"/>
      <c r="AH165" s="19"/>
      <c r="AI165" s="19"/>
      <c r="AR165" s="19"/>
      <c r="AS165" s="19"/>
    </row>
    <row r="166" spans="1:52" s="10" customFormat="1" ht="60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0.99991148484177927</v>
      </c>
      <c r="F166" s="225">
        <f t="shared" ref="F166" si="71">F165/F164</f>
        <v>1.0032947893631892</v>
      </c>
      <c r="G166" s="201"/>
      <c r="H166" s="225"/>
      <c r="I166" s="269">
        <f>I165/I164</f>
        <v>1</v>
      </c>
      <c r="J166" s="269">
        <f t="shared" ref="J166:AC166" si="72">J165/J164</f>
        <v>1</v>
      </c>
      <c r="K166" s="269">
        <f t="shared" si="72"/>
        <v>1</v>
      </c>
      <c r="L166" s="269">
        <f t="shared" si="72"/>
        <v>1</v>
      </c>
      <c r="M166" s="269">
        <f t="shared" si="72"/>
        <v>1</v>
      </c>
      <c r="N166" s="269">
        <f t="shared" si="72"/>
        <v>1</v>
      </c>
      <c r="O166" s="269">
        <f t="shared" si="72"/>
        <v>1</v>
      </c>
      <c r="P166" s="269">
        <f t="shared" si="72"/>
        <v>1</v>
      </c>
      <c r="Q166" s="269">
        <f t="shared" si="72"/>
        <v>1</v>
      </c>
      <c r="R166" s="269">
        <f t="shared" si="72"/>
        <v>1</v>
      </c>
      <c r="S166" s="269">
        <f t="shared" si="72"/>
        <v>1</v>
      </c>
      <c r="T166" s="269">
        <f t="shared" si="72"/>
        <v>1</v>
      </c>
      <c r="U166" s="269">
        <f t="shared" si="72"/>
        <v>1</v>
      </c>
      <c r="V166" s="269">
        <f t="shared" si="72"/>
        <v>1</v>
      </c>
      <c r="W166" s="269">
        <f t="shared" si="72"/>
        <v>1</v>
      </c>
      <c r="X166" s="269">
        <f>X165/X164</f>
        <v>1</v>
      </c>
      <c r="Y166" s="269">
        <f t="shared" si="72"/>
        <v>1</v>
      </c>
      <c r="Z166" s="269">
        <f>Z165/Z164</f>
        <v>1</v>
      </c>
      <c r="AA166" s="269">
        <f t="shared" si="72"/>
        <v>1</v>
      </c>
      <c r="AB166" s="269">
        <f>AB165/AB164</f>
        <v>1</v>
      </c>
      <c r="AC166" s="269">
        <f t="shared" si="72"/>
        <v>1</v>
      </c>
      <c r="AE166" s="42">
        <f t="shared" si="43"/>
        <v>1.0000885229938474</v>
      </c>
      <c r="AF166" s="19"/>
      <c r="AG166" s="19"/>
      <c r="AH166" s="19"/>
      <c r="AI166" s="19"/>
      <c r="AR166" s="19"/>
      <c r="AS166" s="19"/>
    </row>
    <row r="167" spans="1:52" s="10" customFormat="1" ht="48" customHeight="1" x14ac:dyDescent="0.2">
      <c r="A167" s="171" t="s">
        <v>91</v>
      </c>
      <c r="B167" s="221"/>
      <c r="C167" s="222"/>
      <c r="D167" s="222"/>
      <c r="E167" s="203">
        <f>E164-E165</f>
        <v>0.3999999999996362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 t="shared" si="73"/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124791</v>
      </c>
      <c r="C168" s="203"/>
      <c r="D168" s="200"/>
      <c r="E168" s="203">
        <f t="shared" si="36"/>
        <v>113561</v>
      </c>
      <c r="F168" s="201">
        <f>E168/B168</f>
        <v>0.9100095359440985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241.28190255220417</v>
      </c>
      <c r="C169" s="204"/>
      <c r="D169" s="227"/>
      <c r="E169" s="204">
        <f>E168/E165*10</f>
        <v>251.31899260832998</v>
      </c>
      <c r="F169" s="201">
        <f t="shared" ref="F169:F179" si="74">E169/B169</f>
        <v>1.0415990173732743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152.51055842327546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1.178132036296907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5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831</v>
      </c>
      <c r="C174" s="200">
        <v>824</v>
      </c>
      <c r="D174" s="200">
        <v>824</v>
      </c>
      <c r="E174" s="200">
        <f>SUM(I174:AC174)</f>
        <v>799.49</v>
      </c>
      <c r="F174" s="201">
        <f t="shared" si="74"/>
        <v>0.96208182912154028</v>
      </c>
      <c r="G174" s="201">
        <f t="shared" si="47"/>
        <v>0.970254854368932</v>
      </c>
      <c r="H174" s="202">
        <v>17</v>
      </c>
      <c r="I174" s="265">
        <v>24</v>
      </c>
      <c r="J174" s="265">
        <v>51</v>
      </c>
      <c r="K174" s="265">
        <v>111.3</v>
      </c>
      <c r="L174" s="222">
        <v>0</v>
      </c>
      <c r="M174" s="265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5">
        <v>100.5</v>
      </c>
      <c r="U174" s="222"/>
      <c r="V174" s="265">
        <v>0.59</v>
      </c>
      <c r="W174" s="222">
        <v>10</v>
      </c>
      <c r="X174" s="296">
        <f>X170-X171</f>
        <v>30</v>
      </c>
      <c r="Y174" s="222"/>
      <c r="Z174" s="265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3.7523921499956224E-2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0.96612770688321725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1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1.0350598506547926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4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30859</v>
      </c>
      <c r="C177" s="203"/>
      <c r="D177" s="200"/>
      <c r="E177" s="203">
        <f>SUM(I177:AC177)</f>
        <v>32445.73</v>
      </c>
      <c r="F177" s="201">
        <f t="shared" si="74"/>
        <v>1.0514187109109174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7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60" t="e">
        <f t="shared" ref="I178:P178" si="79">I177/I176</f>
        <v>#DIV/0!</v>
      </c>
      <c r="J178" s="260" t="e">
        <f t="shared" si="79"/>
        <v>#DIV/0!</v>
      </c>
      <c r="K178" s="260" t="e">
        <f t="shared" si="79"/>
        <v>#DIV/0!</v>
      </c>
      <c r="L178" s="260" t="e">
        <f t="shared" si="79"/>
        <v>#DIV/0!</v>
      </c>
      <c r="M178" s="260" t="e">
        <f t="shared" si="79"/>
        <v>#DIV/0!</v>
      </c>
      <c r="N178" s="260" t="e">
        <f t="shared" si="79"/>
        <v>#DIV/0!</v>
      </c>
      <c r="O178" s="260" t="e">
        <f t="shared" si="79"/>
        <v>#DIV/0!</v>
      </c>
      <c r="P178" s="260" t="e">
        <f t="shared" si="79"/>
        <v>#DIV/0!</v>
      </c>
      <c r="Q178" s="260" t="e">
        <f t="shared" ref="Q178:R178" si="80">Q177/Q176</f>
        <v>#DIV/0!</v>
      </c>
      <c r="R178" s="260" t="e">
        <f t="shared" si="80"/>
        <v>#DIV/0!</v>
      </c>
      <c r="S178" s="260" t="e">
        <f>S177/S176</f>
        <v>#DIV/0!</v>
      </c>
      <c r="T178" s="260" t="e">
        <f t="shared" ref="T178:U178" si="81">T177/T176</f>
        <v>#DIV/0!</v>
      </c>
      <c r="U178" s="260" t="e">
        <f t="shared" si="81"/>
        <v>#DIV/0!</v>
      </c>
      <c r="V178" s="260" t="e">
        <f t="shared" ref="V178:AC178" si="82">V177/V176</f>
        <v>#DIV/0!</v>
      </c>
      <c r="W178" s="260" t="e">
        <f t="shared" si="82"/>
        <v>#DIV/0!</v>
      </c>
      <c r="X178" s="260" t="e">
        <f t="shared" si="82"/>
        <v>#DIV/0!</v>
      </c>
      <c r="Y178" s="260" t="e">
        <f t="shared" si="82"/>
        <v>#DIV/0!</v>
      </c>
      <c r="Z178" s="260" t="e">
        <f t="shared" si="82"/>
        <v>#DIV/0!</v>
      </c>
      <c r="AA178" s="260" t="e">
        <f t="shared" si="82"/>
        <v>#DIV/0!</v>
      </c>
      <c r="AB178" s="260" t="e">
        <f t="shared" si="82"/>
        <v>#DIV/0!</v>
      </c>
      <c r="AC178" s="260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371.34777376654631</v>
      </c>
      <c r="C179" s="231"/>
      <c r="D179" s="236"/>
      <c r="E179" s="231">
        <f>E177/E174*10</f>
        <v>405.83034184292489</v>
      </c>
      <c r="F179" s="201">
        <f t="shared" si="74"/>
        <v>1.0928578828590383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414.22885572139302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1.8209579812197165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28.030000000000086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0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-9.3266086577212248E-4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4"/>
      <c r="J181" s="271"/>
      <c r="K181" s="285">
        <v>564</v>
      </c>
      <c r="L181" s="271"/>
      <c r="M181" s="271">
        <v>28</v>
      </c>
      <c r="N181" s="271">
        <v>10</v>
      </c>
      <c r="O181" s="271"/>
      <c r="P181" s="271">
        <v>24</v>
      </c>
      <c r="Q181" s="271"/>
      <c r="R181" s="271">
        <v>3</v>
      </c>
      <c r="S181" s="271"/>
      <c r="T181" s="271"/>
      <c r="U181" s="271"/>
      <c r="V181" s="271"/>
      <c r="W181" s="286"/>
      <c r="X181" s="271"/>
      <c r="Y181" s="271">
        <v>12</v>
      </c>
      <c r="Z181" s="271"/>
      <c r="AA181" s="271"/>
      <c r="AB181" s="271">
        <v>51</v>
      </c>
      <c r="AC181" s="271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70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hidden="1" customHeight="1" x14ac:dyDescent="0.2">
      <c r="A184" s="170" t="s">
        <v>236</v>
      </c>
      <c r="B184" s="236"/>
      <c r="C184" s="236"/>
      <c r="D184" s="236"/>
      <c r="E184" s="231"/>
      <c r="F184" s="201"/>
      <c r="G184" s="201" t="e">
        <f t="shared" si="47"/>
        <v>#DIV/0!</v>
      </c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>
        <v>100</v>
      </c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 t="e">
        <f t="shared" si="43"/>
        <v>#DIV/0!</v>
      </c>
      <c r="AF184" s="19"/>
      <c r="AG184" s="19"/>
      <c r="AH184" s="19"/>
      <c r="AI184" s="19"/>
      <c r="AR184" s="19"/>
      <c r="AS184" s="19"/>
    </row>
    <row r="185" spans="1:52" s="10" customFormat="1" ht="30" hidden="1" customHeight="1" x14ac:dyDescent="0.2">
      <c r="A185" s="170" t="s">
        <v>219</v>
      </c>
      <c r="B185" s="236"/>
      <c r="C185" s="236"/>
      <c r="D185" s="236"/>
      <c r="E185" s="231">
        <v>45354</v>
      </c>
      <c r="F185" s="201"/>
      <c r="G185" s="201" t="e">
        <f t="shared" ref="G185:G256" si="92">E185/C185</f>
        <v>#DIV/0!</v>
      </c>
      <c r="H185" s="238"/>
      <c r="I185" s="223">
        <v>8571</v>
      </c>
      <c r="J185" s="223">
        <v>1176</v>
      </c>
      <c r="K185" s="223">
        <v>1649.06</v>
      </c>
      <c r="L185" s="223">
        <v>2079.8999999999996</v>
      </c>
      <c r="M185" s="223">
        <v>1552</v>
      </c>
      <c r="N185" s="223">
        <v>5516.14</v>
      </c>
      <c r="O185" s="223">
        <v>719</v>
      </c>
      <c r="P185" s="223">
        <v>1882</v>
      </c>
      <c r="Q185" s="223">
        <v>805</v>
      </c>
      <c r="R185" s="223">
        <v>770</v>
      </c>
      <c r="S185" s="223">
        <v>2228</v>
      </c>
      <c r="T185" s="223">
        <v>397.41</v>
      </c>
      <c r="U185" s="223">
        <v>4036</v>
      </c>
      <c r="V185" s="223">
        <v>2710.82</v>
      </c>
      <c r="W185" s="223">
        <v>2475</v>
      </c>
      <c r="X185" s="223">
        <v>1118</v>
      </c>
      <c r="Y185" s="223">
        <v>2656</v>
      </c>
      <c r="Z185" s="223">
        <v>522</v>
      </c>
      <c r="AA185" s="223">
        <v>1324.16</v>
      </c>
      <c r="AB185" s="223">
        <v>2435</v>
      </c>
      <c r="AC185" s="223">
        <v>761</v>
      </c>
      <c r="AE185" s="42">
        <f t="shared" si="43"/>
        <v>2.4650526965648012E-2</v>
      </c>
      <c r="AF185" s="19"/>
      <c r="AG185" s="19"/>
      <c r="AH185" s="19"/>
      <c r="AI185" s="19"/>
      <c r="AR185" s="19"/>
      <c r="AS185" s="19"/>
    </row>
    <row r="186" spans="1:52" s="10" customFormat="1" ht="89.25" customHeight="1" x14ac:dyDescent="0.2">
      <c r="A186" s="172" t="s">
        <v>217</v>
      </c>
      <c r="B186" s="239">
        <v>29493</v>
      </c>
      <c r="C186" s="239">
        <v>45354</v>
      </c>
      <c r="D186" s="240">
        <v>45354</v>
      </c>
      <c r="E186" s="240">
        <f t="shared" ref="E186:T186" si="93">E197+E200+E217+E203+E212+E206+E209+E220</f>
        <v>35601</v>
      </c>
      <c r="F186" s="240"/>
      <c r="G186" s="201">
        <f>E186/D186</f>
        <v>0.78495832782114039</v>
      </c>
      <c r="H186" s="240">
        <v>21</v>
      </c>
      <c r="I186" s="272">
        <f t="shared" si="93"/>
        <v>4153</v>
      </c>
      <c r="J186" s="272">
        <f t="shared" si="93"/>
        <v>1152.5</v>
      </c>
      <c r="K186" s="272">
        <f t="shared" si="93"/>
        <v>1591.5</v>
      </c>
      <c r="L186" s="272">
        <f t="shared" si="93"/>
        <v>1814</v>
      </c>
      <c r="M186" s="272">
        <f t="shared" si="93"/>
        <v>1218</v>
      </c>
      <c r="N186" s="272">
        <f t="shared" si="93"/>
        <v>4312</v>
      </c>
      <c r="O186" s="272">
        <f t="shared" si="93"/>
        <v>719</v>
      </c>
      <c r="P186" s="272">
        <f t="shared" si="93"/>
        <v>1785</v>
      </c>
      <c r="Q186" s="272">
        <f t="shared" si="93"/>
        <v>761</v>
      </c>
      <c r="R186" s="272">
        <f t="shared" si="93"/>
        <v>520</v>
      </c>
      <c r="S186" s="272">
        <f t="shared" si="93"/>
        <v>1765</v>
      </c>
      <c r="T186" s="272">
        <f t="shared" si="93"/>
        <v>263</v>
      </c>
      <c r="U186" s="272">
        <f t="shared" ref="U186:AC186" si="94">U197+U200+U217+U203+U212+U206+U209+U220</f>
        <v>2656</v>
      </c>
      <c r="V186" s="272">
        <f t="shared" si="94"/>
        <v>2407</v>
      </c>
      <c r="W186" s="272">
        <f t="shared" si="94"/>
        <v>2435</v>
      </c>
      <c r="X186" s="272">
        <f t="shared" si="94"/>
        <v>980</v>
      </c>
      <c r="Y186" s="272">
        <f t="shared" si="94"/>
        <v>2541</v>
      </c>
      <c r="Z186" s="272">
        <f t="shared" si="94"/>
        <v>307</v>
      </c>
      <c r="AA186" s="272">
        <f t="shared" si="94"/>
        <v>1129</v>
      </c>
      <c r="AB186" s="272">
        <f t="shared" si="94"/>
        <v>2335</v>
      </c>
      <c r="AC186" s="272">
        <f t="shared" si="94"/>
        <v>757</v>
      </c>
      <c r="AE186" s="42">
        <f t="shared" ref="AE186:AE260" si="95">X186/E186</f>
        <v>2.7527316648408753E-2</v>
      </c>
      <c r="AF186" s="19"/>
      <c r="AG186" s="19"/>
      <c r="AH186" s="19"/>
      <c r="AI186" s="19"/>
      <c r="AR186" s="19"/>
      <c r="AS186" s="19"/>
      <c r="AZ186" s="10">
        <v>30.28000000000003</v>
      </c>
    </row>
    <row r="187" spans="1:52" s="10" customFormat="1" ht="33.75" hidden="1" customHeight="1" x14ac:dyDescent="0.2">
      <c r="A187" s="173" t="s">
        <v>167</v>
      </c>
      <c r="B187" s="240"/>
      <c r="C187" s="241"/>
      <c r="D187" s="241"/>
      <c r="E187" s="242">
        <f>E186/E185</f>
        <v>0.78495832782114039</v>
      </c>
      <c r="F187" s="242"/>
      <c r="G187" s="201"/>
      <c r="H187" s="242"/>
      <c r="I187" s="273">
        <f>I186/I185</f>
        <v>0.48454089371135223</v>
      </c>
      <c r="J187" s="273">
        <f t="shared" ref="J187:AC187" si="96">J186/J185</f>
        <v>0.98001700680272108</v>
      </c>
      <c r="K187" s="273">
        <f t="shared" si="96"/>
        <v>0.96509526639418819</v>
      </c>
      <c r="L187" s="273">
        <f t="shared" si="96"/>
        <v>0.8721573152555413</v>
      </c>
      <c r="M187" s="273">
        <f t="shared" si="96"/>
        <v>0.78479381443298968</v>
      </c>
      <c r="N187" s="273">
        <f t="shared" si="96"/>
        <v>0.78170604806984589</v>
      </c>
      <c r="O187" s="273">
        <f t="shared" si="96"/>
        <v>1</v>
      </c>
      <c r="P187" s="273">
        <f t="shared" si="96"/>
        <v>0.94845908607863971</v>
      </c>
      <c r="Q187" s="273">
        <f t="shared" si="96"/>
        <v>0.94534161490683233</v>
      </c>
      <c r="R187" s="273">
        <f t="shared" si="96"/>
        <v>0.67532467532467533</v>
      </c>
      <c r="S187" s="273">
        <f t="shared" si="96"/>
        <v>0.79219030520646316</v>
      </c>
      <c r="T187" s="273">
        <f t="shared" si="96"/>
        <v>0.66178505825218281</v>
      </c>
      <c r="U187" s="273">
        <f t="shared" si="96"/>
        <v>0.65807730426164524</v>
      </c>
      <c r="V187" s="273">
        <f t="shared" si="96"/>
        <v>0.88792321142680064</v>
      </c>
      <c r="W187" s="273">
        <f t="shared" si="96"/>
        <v>0.98383838383838385</v>
      </c>
      <c r="X187" s="273">
        <f t="shared" si="96"/>
        <v>0.8765652951699463</v>
      </c>
      <c r="Y187" s="273">
        <f t="shared" si="96"/>
        <v>0.95670180722891562</v>
      </c>
      <c r="Z187" s="273">
        <f t="shared" si="96"/>
        <v>0.58812260536398464</v>
      </c>
      <c r="AA187" s="273">
        <f t="shared" si="96"/>
        <v>0.85261599806669885</v>
      </c>
      <c r="AB187" s="273">
        <f t="shared" si="96"/>
        <v>0.95893223819301843</v>
      </c>
      <c r="AC187" s="273">
        <f t="shared" si="96"/>
        <v>0.99474375821287775</v>
      </c>
      <c r="AE187" s="42">
        <f t="shared" si="95"/>
        <v>1.116702968937326</v>
      </c>
      <c r="AF187" s="19"/>
      <c r="AG187" s="19"/>
      <c r="AH187" s="19"/>
      <c r="AI187" s="19"/>
      <c r="AR187" s="19"/>
      <c r="AS187" s="19"/>
    </row>
    <row r="188" spans="1:52" s="10" customFormat="1" ht="33.75" hidden="1" customHeight="1" x14ac:dyDescent="0.2">
      <c r="A188" s="173" t="s">
        <v>91</v>
      </c>
      <c r="B188" s="240"/>
      <c r="C188" s="241"/>
      <c r="D188" s="241"/>
      <c r="E188" s="243">
        <f>E185-E186</f>
        <v>9753</v>
      </c>
      <c r="F188" s="243">
        <f t="shared" ref="F188:S188" si="97">F185-F186</f>
        <v>0</v>
      </c>
      <c r="G188" s="243" t="e">
        <f t="shared" si="97"/>
        <v>#DIV/0!</v>
      </c>
      <c r="H188" s="243"/>
      <c r="I188" s="274">
        <f t="shared" si="97"/>
        <v>4418</v>
      </c>
      <c r="J188" s="274">
        <f t="shared" si="97"/>
        <v>23.5</v>
      </c>
      <c r="K188" s="274">
        <f t="shared" si="97"/>
        <v>57.559999999999945</v>
      </c>
      <c r="L188" s="274">
        <f t="shared" si="97"/>
        <v>265.89999999999964</v>
      </c>
      <c r="M188" s="274">
        <f t="shared" si="97"/>
        <v>334</v>
      </c>
      <c r="N188" s="274">
        <f t="shared" si="97"/>
        <v>1204.1400000000003</v>
      </c>
      <c r="O188" s="274">
        <f t="shared" si="97"/>
        <v>0</v>
      </c>
      <c r="P188" s="274">
        <f t="shared" si="97"/>
        <v>97</v>
      </c>
      <c r="Q188" s="274">
        <f t="shared" si="97"/>
        <v>44</v>
      </c>
      <c r="R188" s="274">
        <f t="shared" si="97"/>
        <v>250</v>
      </c>
      <c r="S188" s="274">
        <f t="shared" si="97"/>
        <v>463</v>
      </c>
      <c r="T188" s="274">
        <f>T185-T186-100</f>
        <v>34.410000000000025</v>
      </c>
      <c r="U188" s="274">
        <f t="shared" ref="U188:AC188" si="98">U185-U186</f>
        <v>1380</v>
      </c>
      <c r="V188" s="274">
        <f t="shared" si="98"/>
        <v>303.82000000000016</v>
      </c>
      <c r="W188" s="274">
        <f t="shared" si="98"/>
        <v>40</v>
      </c>
      <c r="X188" s="274">
        <f t="shared" si="98"/>
        <v>138</v>
      </c>
      <c r="Y188" s="274">
        <f t="shared" si="98"/>
        <v>115</v>
      </c>
      <c r="Z188" s="274">
        <f t="shared" si="98"/>
        <v>215</v>
      </c>
      <c r="AA188" s="274">
        <f t="shared" si="98"/>
        <v>195.16000000000008</v>
      </c>
      <c r="AB188" s="274">
        <f t="shared" si="98"/>
        <v>100</v>
      </c>
      <c r="AC188" s="274">
        <f t="shared" si="98"/>
        <v>4</v>
      </c>
      <c r="AE188" s="42"/>
      <c r="AF188" s="19"/>
      <c r="AG188" s="19"/>
      <c r="AH188" s="19"/>
      <c r="AI188" s="19"/>
      <c r="AR188" s="19"/>
      <c r="AS188" s="19"/>
    </row>
    <row r="189" spans="1:52" s="10" customFormat="1" ht="76.5" customHeight="1" x14ac:dyDescent="0.2">
      <c r="A189" s="173" t="s">
        <v>218</v>
      </c>
      <c r="B189" s="294">
        <v>32825</v>
      </c>
      <c r="C189" s="244"/>
      <c r="D189" s="244"/>
      <c r="E189" s="203">
        <f t="shared" si="78"/>
        <v>83833.7</v>
      </c>
      <c r="F189" s="213">
        <f>E189/B189</f>
        <v>2.5539588728103579</v>
      </c>
      <c r="G189" s="201"/>
      <c r="H189" s="202">
        <v>21</v>
      </c>
      <c r="I189" s="250">
        <f>I198+I201+I204+I218+I207+I213+I210+I221</f>
        <v>5191.5</v>
      </c>
      <c r="J189" s="250">
        <f t="shared" ref="J189:AC189" si="99">J198+J201+J204+J218+J207+J213+J210+J221</f>
        <v>2272</v>
      </c>
      <c r="K189" s="250">
        <f t="shared" si="99"/>
        <v>32033</v>
      </c>
      <c r="L189" s="250">
        <f t="shared" si="99"/>
        <v>1694</v>
      </c>
      <c r="M189" s="250">
        <f t="shared" si="99"/>
        <v>1449</v>
      </c>
      <c r="N189" s="250">
        <f t="shared" si="99"/>
        <v>3967</v>
      </c>
      <c r="O189" s="250">
        <f t="shared" si="99"/>
        <v>428</v>
      </c>
      <c r="P189" s="250">
        <f t="shared" si="99"/>
        <v>1858</v>
      </c>
      <c r="Q189" s="250">
        <f t="shared" si="99"/>
        <v>450</v>
      </c>
      <c r="R189" s="250">
        <f t="shared" si="99"/>
        <v>370</v>
      </c>
      <c r="S189" s="250">
        <f t="shared" si="99"/>
        <v>1270</v>
      </c>
      <c r="T189" s="250">
        <f>T198+T201+T204+T218+T207+T213+T210+T221+259</f>
        <v>499</v>
      </c>
      <c r="U189" s="250">
        <f t="shared" si="99"/>
        <v>2862</v>
      </c>
      <c r="V189" s="250">
        <f t="shared" si="99"/>
        <v>3730.1</v>
      </c>
      <c r="W189" s="250">
        <f t="shared" si="99"/>
        <v>2123.8000000000002</v>
      </c>
      <c r="X189" s="250">
        <f t="shared" si="99"/>
        <v>759.5</v>
      </c>
      <c r="Y189" s="250">
        <f t="shared" si="99"/>
        <v>6250</v>
      </c>
      <c r="Z189" s="250">
        <f t="shared" si="99"/>
        <v>200</v>
      </c>
      <c r="AA189" s="250">
        <f t="shared" si="99"/>
        <v>1672</v>
      </c>
      <c r="AB189" s="250">
        <f t="shared" si="99"/>
        <v>13153.800000000001</v>
      </c>
      <c r="AC189" s="250">
        <f t="shared" si="99"/>
        <v>1601</v>
      </c>
      <c r="AE189" s="42">
        <f t="shared" si="95"/>
        <v>9.0596025226132217E-3</v>
      </c>
      <c r="AF189" s="19"/>
      <c r="AG189" s="19"/>
      <c r="AH189" s="19"/>
      <c r="AI189" s="19"/>
      <c r="AR189" s="19"/>
      <c r="AS189" s="19"/>
      <c r="AZ189" s="10">
        <v>0</v>
      </c>
    </row>
    <row r="190" spans="1:52" s="9" customFormat="1" ht="30" hidden="1" customHeight="1" x14ac:dyDescent="0.2">
      <c r="A190" s="172" t="s">
        <v>208</v>
      </c>
      <c r="B190" s="236"/>
      <c r="C190" s="227"/>
      <c r="D190" s="227"/>
      <c r="E190" s="203"/>
      <c r="F190" s="201"/>
      <c r="G190" s="201"/>
      <c r="H190" s="202"/>
      <c r="I190" s="238"/>
      <c r="J190" s="238"/>
      <c r="K190" s="238"/>
      <c r="L190" s="238"/>
      <c r="M190" s="238"/>
      <c r="N190" s="238"/>
      <c r="O190" s="238"/>
      <c r="P190" s="238"/>
      <c r="Q190" s="238"/>
      <c r="R190" s="238"/>
      <c r="S190" s="238"/>
      <c r="T190" s="238"/>
      <c r="U190" s="238"/>
      <c r="V190" s="238"/>
      <c r="W190" s="238"/>
      <c r="X190" s="238"/>
      <c r="Y190" s="238"/>
      <c r="Z190" s="238"/>
      <c r="AA190" s="238"/>
      <c r="AB190" s="238"/>
      <c r="AC190" s="238"/>
      <c r="AD190" s="51"/>
      <c r="AE190" s="42" t="e">
        <f t="shared" si="95"/>
        <v>#DIV/0!</v>
      </c>
      <c r="AF190" s="52"/>
      <c r="AG190" s="52"/>
      <c r="AH190" s="52"/>
      <c r="AI190" s="52"/>
      <c r="AJ190" s="51"/>
      <c r="AK190" s="51"/>
      <c r="AL190" s="51"/>
      <c r="AM190" s="51"/>
      <c r="AN190" s="51"/>
      <c r="AO190" s="51"/>
      <c r="AR190" s="46"/>
      <c r="AS190" s="46"/>
      <c r="AZ190" s="9">
        <v>1.1400000000000006</v>
      </c>
    </row>
    <row r="191" spans="1:52" s="10" customFormat="1" ht="30" hidden="1" customHeight="1" x14ac:dyDescent="0.2">
      <c r="A191" s="174" t="s">
        <v>209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0"/>
      <c r="AE191" s="42" t="e">
        <f t="shared" si="95"/>
        <v>#DIV/0!</v>
      </c>
      <c r="AF191" s="49"/>
      <c r="AG191" s="49"/>
      <c r="AH191" s="49"/>
      <c r="AI191" s="49"/>
      <c r="AJ191" s="50"/>
      <c r="AK191" s="50"/>
      <c r="AL191" s="50"/>
      <c r="AM191" s="50"/>
      <c r="AN191" s="50"/>
      <c r="AO191" s="50"/>
      <c r="AR191" s="19"/>
      <c r="AS191" s="19"/>
      <c r="AZ191" s="10">
        <v>64.999999999999986</v>
      </c>
    </row>
    <row r="192" spans="1:52" s="10" customFormat="1" ht="30" hidden="1" customHeight="1" x14ac:dyDescent="0.2">
      <c r="A192" s="174" t="s">
        <v>210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50.099999999999994</v>
      </c>
    </row>
    <row r="193" spans="1:52" s="10" customFormat="1" ht="30" hidden="1" customHeight="1" x14ac:dyDescent="0.2">
      <c r="A193" s="174" t="s">
        <v>211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3</v>
      </c>
    </row>
    <row r="194" spans="1:52" s="10" customFormat="1" ht="30" hidden="1" customHeight="1" x14ac:dyDescent="0.2">
      <c r="A194" s="174" t="s">
        <v>212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</row>
    <row r="195" spans="1:52" s="10" customFormat="1" ht="30" hidden="1" customHeight="1" x14ac:dyDescent="0.2">
      <c r="A195" s="174" t="s">
        <v>213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48" customHeight="1" x14ac:dyDescent="0.2">
      <c r="A196" s="170" t="s">
        <v>93</v>
      </c>
      <c r="B196" s="231">
        <f>B189/B186*10</f>
        <v>11.129759603973824</v>
      </c>
      <c r="C196" s="231"/>
      <c r="D196" s="236"/>
      <c r="E196" s="231">
        <f>E189/E186*10</f>
        <v>23.548130670486781</v>
      </c>
      <c r="F196" s="201">
        <f>E196/B196</f>
        <v>2.1157807094125411</v>
      </c>
      <c r="G196" s="201"/>
      <c r="H196" s="238"/>
      <c r="I196" s="238">
        <f t="shared" ref="I196:AC196" si="100">I189/I186*10</f>
        <v>12.500601974476282</v>
      </c>
      <c r="J196" s="238">
        <f t="shared" si="100"/>
        <v>19.713665943600869</v>
      </c>
      <c r="K196" s="238">
        <f t="shared" si="100"/>
        <v>201.27552623311342</v>
      </c>
      <c r="L196" s="238">
        <f t="shared" si="100"/>
        <v>9.3384785005512683</v>
      </c>
      <c r="M196" s="238">
        <f t="shared" si="100"/>
        <v>11.896551724137932</v>
      </c>
      <c r="N196" s="238">
        <f t="shared" si="100"/>
        <v>9.1999072356215219</v>
      </c>
      <c r="O196" s="238">
        <f t="shared" si="100"/>
        <v>5.9527121001390828</v>
      </c>
      <c r="P196" s="238">
        <f t="shared" si="100"/>
        <v>10.408963585434174</v>
      </c>
      <c r="Q196" s="238">
        <f t="shared" si="100"/>
        <v>5.9132720105124834</v>
      </c>
      <c r="R196" s="238">
        <f t="shared" si="100"/>
        <v>7.1153846153846159</v>
      </c>
      <c r="S196" s="238">
        <f t="shared" si="100"/>
        <v>7.1954674220963177</v>
      </c>
      <c r="T196" s="238">
        <f t="shared" si="100"/>
        <v>18.973384030418249</v>
      </c>
      <c r="U196" s="238">
        <f t="shared" si="100"/>
        <v>10.775602409638553</v>
      </c>
      <c r="V196" s="238">
        <f t="shared" si="100"/>
        <v>15.496884088076444</v>
      </c>
      <c r="W196" s="238">
        <f t="shared" si="100"/>
        <v>8.7219712525667354</v>
      </c>
      <c r="X196" s="238">
        <f t="shared" si="100"/>
        <v>7.75</v>
      </c>
      <c r="Y196" s="238">
        <f t="shared" si="100"/>
        <v>24.596615505706417</v>
      </c>
      <c r="Z196" s="238">
        <f t="shared" si="100"/>
        <v>6.5146579804560254</v>
      </c>
      <c r="AA196" s="238">
        <f t="shared" si="100"/>
        <v>14.809565987599647</v>
      </c>
      <c r="AB196" s="238">
        <f t="shared" si="100"/>
        <v>56.333190578158465</v>
      </c>
      <c r="AC196" s="238">
        <f t="shared" si="100"/>
        <v>21.149273447820342</v>
      </c>
      <c r="AE196" s="42">
        <f t="shared" si="95"/>
        <v>0.32911317286485031</v>
      </c>
      <c r="AF196" s="19"/>
      <c r="AG196" s="19"/>
      <c r="AH196" s="19"/>
      <c r="AI196" s="19"/>
      <c r="AR196" s="19"/>
      <c r="AS196" s="19"/>
    </row>
    <row r="197" spans="1:52" s="53" customFormat="1" ht="48" customHeight="1" x14ac:dyDescent="0.2">
      <c r="A197" s="172" t="s">
        <v>105</v>
      </c>
      <c r="B197" s="199">
        <v>12956</v>
      </c>
      <c r="C197" s="200"/>
      <c r="D197" s="200">
        <v>28289</v>
      </c>
      <c r="E197" s="200">
        <f t="shared" si="78"/>
        <v>22239</v>
      </c>
      <c r="F197" s="201">
        <f t="shared" ref="F197:F221" si="101">E197/B197</f>
        <v>1.7165020067922199</v>
      </c>
      <c r="G197" s="201">
        <f>E197/D197</f>
        <v>0.78613595390434443</v>
      </c>
      <c r="H197" s="202">
        <v>20</v>
      </c>
      <c r="I197" s="271">
        <v>3490</v>
      </c>
      <c r="J197" s="271">
        <v>832</v>
      </c>
      <c r="K197" s="271">
        <v>557</v>
      </c>
      <c r="L197" s="271">
        <v>570</v>
      </c>
      <c r="M197" s="271">
        <v>285</v>
      </c>
      <c r="N197" s="271">
        <v>4312</v>
      </c>
      <c r="O197" s="271">
        <v>290</v>
      </c>
      <c r="P197" s="271">
        <v>1235</v>
      </c>
      <c r="Q197" s="271"/>
      <c r="R197" s="271">
        <v>20</v>
      </c>
      <c r="S197" s="271">
        <v>1765</v>
      </c>
      <c r="T197" s="271">
        <v>263</v>
      </c>
      <c r="U197" s="271">
        <v>1831</v>
      </c>
      <c r="V197" s="271">
        <v>1917</v>
      </c>
      <c r="W197" s="271">
        <v>1149</v>
      </c>
      <c r="X197" s="271">
        <v>439</v>
      </c>
      <c r="Y197" s="271">
        <v>50</v>
      </c>
      <c r="Z197" s="271">
        <v>307</v>
      </c>
      <c r="AA197" s="271">
        <v>1129</v>
      </c>
      <c r="AB197" s="271">
        <v>1608</v>
      </c>
      <c r="AC197" s="271">
        <v>190</v>
      </c>
      <c r="AE197" s="42">
        <f t="shared" si="95"/>
        <v>1.9740096227348351E-2</v>
      </c>
      <c r="AF197" s="19"/>
      <c r="AG197" s="19"/>
      <c r="AH197" s="19"/>
      <c r="AI197" s="19"/>
      <c r="AR197" s="19"/>
      <c r="AS197" s="19"/>
    </row>
    <row r="198" spans="1:52" s="10" customFormat="1" ht="48" customHeight="1" x14ac:dyDescent="0.2">
      <c r="A198" s="173" t="s">
        <v>106</v>
      </c>
      <c r="B198" s="203">
        <v>18789</v>
      </c>
      <c r="C198" s="203"/>
      <c r="D198" s="200"/>
      <c r="E198" s="203">
        <f>SUM(I198:AC198)</f>
        <v>26676.1</v>
      </c>
      <c r="F198" s="201">
        <f t="shared" si="101"/>
        <v>1.419772207142477</v>
      </c>
      <c r="G198" s="201"/>
      <c r="H198" s="202">
        <v>20</v>
      </c>
      <c r="I198" s="212">
        <v>3930</v>
      </c>
      <c r="J198" s="207">
        <v>2080</v>
      </c>
      <c r="K198" s="207">
        <v>757</v>
      </c>
      <c r="L198" s="207">
        <v>675</v>
      </c>
      <c r="M198" s="207">
        <v>357</v>
      </c>
      <c r="N198" s="207">
        <v>3967</v>
      </c>
      <c r="O198" s="207">
        <v>261</v>
      </c>
      <c r="P198" s="275">
        <v>926</v>
      </c>
      <c r="Q198" s="275"/>
      <c r="R198" s="212">
        <v>5</v>
      </c>
      <c r="S198" s="212">
        <v>1270</v>
      </c>
      <c r="T198" s="212">
        <v>240</v>
      </c>
      <c r="U198" s="275">
        <v>2380</v>
      </c>
      <c r="V198" s="275">
        <v>3172.6</v>
      </c>
      <c r="W198" s="275">
        <v>2052</v>
      </c>
      <c r="X198" s="275">
        <v>363.5</v>
      </c>
      <c r="Y198" s="275">
        <v>25</v>
      </c>
      <c r="Z198" s="275">
        <v>200</v>
      </c>
      <c r="AA198" s="275">
        <v>1672</v>
      </c>
      <c r="AB198" s="275">
        <v>2251</v>
      </c>
      <c r="AC198" s="275">
        <v>92</v>
      </c>
      <c r="AE198" s="42">
        <f t="shared" si="95"/>
        <v>1.3626429650511132E-2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0" t="s">
        <v>93</v>
      </c>
      <c r="B199" s="231">
        <f t="shared" ref="B199:E199" si="102">B198/B197*10</f>
        <v>14.502161160852115</v>
      </c>
      <c r="C199" s="231"/>
      <c r="D199" s="231"/>
      <c r="E199" s="231">
        <f t="shared" si="102"/>
        <v>11.995188632582398</v>
      </c>
      <c r="F199" s="201">
        <f t="shared" si="101"/>
        <v>0.82713110822149949</v>
      </c>
      <c r="G199" s="201"/>
      <c r="H199" s="231"/>
      <c r="I199" s="238">
        <f t="shared" ref="I199:J199" si="103">I198/I197*10</f>
        <v>11.260744985673352</v>
      </c>
      <c r="J199" s="238">
        <f t="shared" si="103"/>
        <v>25</v>
      </c>
      <c r="K199" s="238">
        <f t="shared" ref="K199:AA199" si="104">K198/K197*10</f>
        <v>13.590664272890486</v>
      </c>
      <c r="L199" s="238">
        <f t="shared" si="104"/>
        <v>11.842105263157894</v>
      </c>
      <c r="M199" s="238">
        <f t="shared" si="104"/>
        <v>12.526315789473683</v>
      </c>
      <c r="N199" s="238">
        <f t="shared" si="104"/>
        <v>9.1999072356215219</v>
      </c>
      <c r="O199" s="238">
        <f t="shared" si="104"/>
        <v>9</v>
      </c>
      <c r="P199" s="238">
        <f t="shared" si="104"/>
        <v>7.4979757085020236</v>
      </c>
      <c r="Q199" s="238" t="e">
        <f t="shared" si="104"/>
        <v>#DIV/0!</v>
      </c>
      <c r="R199" s="238">
        <f t="shared" si="104"/>
        <v>2.5</v>
      </c>
      <c r="S199" s="238">
        <f t="shared" si="104"/>
        <v>7.1954674220963177</v>
      </c>
      <c r="T199" s="238">
        <f t="shared" si="104"/>
        <v>9.1254752851711025</v>
      </c>
      <c r="U199" s="238">
        <f t="shared" si="104"/>
        <v>12.998361551064992</v>
      </c>
      <c r="V199" s="238">
        <f t="shared" si="104"/>
        <v>16.549817423056858</v>
      </c>
      <c r="W199" s="238">
        <f t="shared" si="104"/>
        <v>17.859007832898172</v>
      </c>
      <c r="X199" s="238">
        <f t="shared" si="104"/>
        <v>8.2801822323462417</v>
      </c>
      <c r="Y199" s="238">
        <f t="shared" si="104"/>
        <v>5</v>
      </c>
      <c r="Z199" s="238">
        <f t="shared" si="104"/>
        <v>6.5146579804560254</v>
      </c>
      <c r="AA199" s="238">
        <f t="shared" si="104"/>
        <v>14.809565987599647</v>
      </c>
      <c r="AB199" s="238">
        <f>AB198/AB197*10</f>
        <v>13.998756218905474</v>
      </c>
      <c r="AC199" s="238">
        <f>AC198/AC197*10</f>
        <v>4.8421052631578947</v>
      </c>
      <c r="AE199" s="42">
        <f t="shared" si="95"/>
        <v>0.69029195671461763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2" t="s">
        <v>165</v>
      </c>
      <c r="B200" s="199">
        <v>8276</v>
      </c>
      <c r="C200" s="200"/>
      <c r="D200" s="200">
        <v>6830</v>
      </c>
      <c r="E200" s="200">
        <f t="shared" si="78"/>
        <v>5777</v>
      </c>
      <c r="F200" s="201">
        <f t="shared" si="101"/>
        <v>0.69804253262445626</v>
      </c>
      <c r="G200" s="201">
        <f>E200/D200</f>
        <v>0.84582723279648608</v>
      </c>
      <c r="H200" s="202">
        <v>14</v>
      </c>
      <c r="I200" s="271">
        <v>40</v>
      </c>
      <c r="J200" s="271">
        <v>217</v>
      </c>
      <c r="K200" s="271">
        <v>60</v>
      </c>
      <c r="L200" s="271">
        <v>805</v>
      </c>
      <c r="M200" s="271">
        <v>546</v>
      </c>
      <c r="N200" s="271"/>
      <c r="O200" s="271">
        <v>408</v>
      </c>
      <c r="P200" s="271">
        <v>210</v>
      </c>
      <c r="Q200" s="271">
        <v>761</v>
      </c>
      <c r="R200" s="271">
        <v>308</v>
      </c>
      <c r="S200" s="271"/>
      <c r="T200" s="271"/>
      <c r="U200" s="271">
        <v>375</v>
      </c>
      <c r="V200" s="271">
        <v>350</v>
      </c>
      <c r="W200" s="271">
        <v>1160</v>
      </c>
      <c r="X200" s="221">
        <v>355</v>
      </c>
      <c r="Y200" s="271"/>
      <c r="Z200" s="271"/>
      <c r="AA200" s="271"/>
      <c r="AB200" s="271">
        <v>182</v>
      </c>
      <c r="AC200" s="271"/>
      <c r="AE200" s="42">
        <f t="shared" si="95"/>
        <v>6.145057988575385E-2</v>
      </c>
      <c r="AF200" s="19"/>
      <c r="AG200" s="19"/>
      <c r="AH200" s="19"/>
      <c r="AI200" s="19"/>
      <c r="AR200" s="19"/>
      <c r="AS200" s="19"/>
    </row>
    <row r="201" spans="1:52" s="10" customFormat="1" ht="99" customHeight="1" x14ac:dyDescent="0.2">
      <c r="A201" s="170" t="s">
        <v>166</v>
      </c>
      <c r="B201" s="245">
        <v>6373</v>
      </c>
      <c r="C201" s="203"/>
      <c r="D201" s="200"/>
      <c r="E201" s="203">
        <f>SUM(I201:AC201)</f>
        <v>3575.1</v>
      </c>
      <c r="F201" s="201">
        <f t="shared" si="101"/>
        <v>0.56097599246822527</v>
      </c>
      <c r="G201" s="201"/>
      <c r="H201" s="202">
        <v>13</v>
      </c>
      <c r="I201" s="214">
        <v>25.5</v>
      </c>
      <c r="J201" s="226">
        <v>151</v>
      </c>
      <c r="K201" s="226">
        <v>42</v>
      </c>
      <c r="L201" s="226">
        <v>584</v>
      </c>
      <c r="M201" s="226">
        <v>601</v>
      </c>
      <c r="N201" s="226"/>
      <c r="O201" s="226">
        <v>146</v>
      </c>
      <c r="P201" s="270">
        <v>340</v>
      </c>
      <c r="Q201" s="270">
        <v>450</v>
      </c>
      <c r="R201" s="226">
        <v>130</v>
      </c>
      <c r="S201" s="269"/>
      <c r="T201" s="270"/>
      <c r="U201" s="270">
        <v>241</v>
      </c>
      <c r="V201" s="270">
        <v>406</v>
      </c>
      <c r="W201" s="270"/>
      <c r="X201" s="226">
        <v>265</v>
      </c>
      <c r="Y201" s="269"/>
      <c r="Z201" s="270"/>
      <c r="AA201" s="269"/>
      <c r="AB201" s="270">
        <v>193.6</v>
      </c>
      <c r="AC201" s="269"/>
      <c r="AE201" s="42">
        <f>X201/E201</f>
        <v>7.4123800732846634E-2</v>
      </c>
      <c r="AF201" s="19"/>
      <c r="AG201" s="19"/>
      <c r="AH201" s="19"/>
      <c r="AI201" s="19"/>
      <c r="AR201" s="19"/>
      <c r="AS201" s="19"/>
    </row>
    <row r="202" spans="1:52" s="10" customFormat="1" ht="48" customHeight="1" x14ac:dyDescent="0.2">
      <c r="A202" s="170" t="s">
        <v>93</v>
      </c>
      <c r="B202" s="231">
        <f t="shared" ref="B202" si="105">B201/B200*10</f>
        <v>7.7005799903334946</v>
      </c>
      <c r="C202" s="231"/>
      <c r="D202" s="231"/>
      <c r="E202" s="246">
        <f t="shared" ref="E202:M202" si="106">E201/E200*10</f>
        <v>6.1885061450579881</v>
      </c>
      <c r="F202" s="201">
        <f t="shared" si="101"/>
        <v>0.80364156372979612</v>
      </c>
      <c r="G202" s="201"/>
      <c r="H202" s="219"/>
      <c r="I202" s="219">
        <f t="shared" si="106"/>
        <v>6.375</v>
      </c>
      <c r="J202" s="219">
        <f t="shared" si="106"/>
        <v>6.9585253456221192</v>
      </c>
      <c r="K202" s="219">
        <f t="shared" si="106"/>
        <v>7</v>
      </c>
      <c r="L202" s="219">
        <f t="shared" si="106"/>
        <v>7.2546583850931681</v>
      </c>
      <c r="M202" s="219">
        <f t="shared" si="106"/>
        <v>11.007326007326007</v>
      </c>
      <c r="N202" s="219"/>
      <c r="O202" s="219">
        <f t="shared" ref="O202:Q202" si="107">O201/O200*10</f>
        <v>3.5784313725490198</v>
      </c>
      <c r="P202" s="219">
        <f t="shared" si="107"/>
        <v>16.19047619047619</v>
      </c>
      <c r="Q202" s="219">
        <f t="shared" si="107"/>
        <v>5.9132720105124834</v>
      </c>
      <c r="R202" s="219">
        <f t="shared" ref="R202:U202" si="108">R201/R200*10</f>
        <v>4.220779220779221</v>
      </c>
      <c r="S202" s="219"/>
      <c r="T202" s="219"/>
      <c r="U202" s="219">
        <f t="shared" si="108"/>
        <v>6.4266666666666676</v>
      </c>
      <c r="V202" s="219">
        <f>V201/V200*10</f>
        <v>11.6</v>
      </c>
      <c r="W202" s="219">
        <f>W201/W200*10</f>
        <v>0</v>
      </c>
      <c r="X202" s="219">
        <f t="shared" ref="X202:AB202" si="109">X201/X200*10</f>
        <v>7.464788732394366</v>
      </c>
      <c r="Y202" s="219"/>
      <c r="Z202" s="219"/>
      <c r="AA202" s="219"/>
      <c r="AB202" s="219">
        <f t="shared" si="109"/>
        <v>10.637362637362637</v>
      </c>
      <c r="AC202" s="219"/>
      <c r="AE202" s="42">
        <f t="shared" si="95"/>
        <v>1.2062343572779015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2" t="s">
        <v>188</v>
      </c>
      <c r="B203" s="218">
        <v>1114</v>
      </c>
      <c r="C203" s="211"/>
      <c r="D203" s="211">
        <v>1142</v>
      </c>
      <c r="E203" s="200">
        <f t="shared" si="78"/>
        <v>1078</v>
      </c>
      <c r="F203" s="201">
        <f t="shared" si="101"/>
        <v>0.96768402154398558</v>
      </c>
      <c r="G203" s="201">
        <f>E203/D203</f>
        <v>0.94395796847635727</v>
      </c>
      <c r="H203" s="202">
        <v>8</v>
      </c>
      <c r="I203" s="287">
        <v>623</v>
      </c>
      <c r="J203" s="287">
        <v>20</v>
      </c>
      <c r="K203" s="287"/>
      <c r="L203" s="287"/>
      <c r="M203" s="221"/>
      <c r="N203" s="287"/>
      <c r="O203" s="287">
        <v>21</v>
      </c>
      <c r="P203" s="287"/>
      <c r="Q203" s="287"/>
      <c r="R203" s="287">
        <v>150</v>
      </c>
      <c r="S203" s="287"/>
      <c r="T203" s="287"/>
      <c r="U203" s="287"/>
      <c r="V203" s="287">
        <v>20</v>
      </c>
      <c r="W203" s="221">
        <v>102</v>
      </c>
      <c r="X203" s="221">
        <v>9</v>
      </c>
      <c r="Y203" s="221">
        <v>133</v>
      </c>
      <c r="Z203" s="287"/>
      <c r="AA203" s="287"/>
      <c r="AB203" s="287"/>
      <c r="AC203" s="221"/>
      <c r="AE203" s="42">
        <f t="shared" si="95"/>
        <v>8.3487940630797772E-3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0" t="s">
        <v>189</v>
      </c>
      <c r="B204" s="246">
        <v>1477</v>
      </c>
      <c r="C204" s="211"/>
      <c r="D204" s="211"/>
      <c r="E204" s="200">
        <f t="shared" si="78"/>
        <v>1852.5</v>
      </c>
      <c r="F204" s="201">
        <f t="shared" si="101"/>
        <v>1.2542315504400812</v>
      </c>
      <c r="G204" s="201"/>
      <c r="H204" s="202">
        <v>8</v>
      </c>
      <c r="I204" s="219">
        <v>1236</v>
      </c>
      <c r="J204" s="219">
        <v>30</v>
      </c>
      <c r="K204" s="219"/>
      <c r="L204" s="219"/>
      <c r="M204" s="219"/>
      <c r="N204" s="219"/>
      <c r="O204" s="219">
        <v>21</v>
      </c>
      <c r="P204" s="219"/>
      <c r="Q204" s="219"/>
      <c r="R204" s="219">
        <v>230</v>
      </c>
      <c r="S204" s="219"/>
      <c r="T204" s="219"/>
      <c r="U204" s="219"/>
      <c r="V204" s="219">
        <v>21.5</v>
      </c>
      <c r="W204" s="226">
        <v>59</v>
      </c>
      <c r="X204" s="226">
        <v>16</v>
      </c>
      <c r="Y204" s="226">
        <v>239</v>
      </c>
      <c r="Z204" s="219"/>
      <c r="AA204" s="219"/>
      <c r="AB204" s="219"/>
      <c r="AC204" s="226"/>
      <c r="AE204" s="42">
        <f t="shared" si="95"/>
        <v>8.6369770580296892E-3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93</v>
      </c>
      <c r="B205" s="246">
        <f t="shared" ref="B205:I205" si="110">B204/B203*10</f>
        <v>13.258527827648114</v>
      </c>
      <c r="C205" s="246"/>
      <c r="D205" s="246"/>
      <c r="E205" s="246">
        <f t="shared" si="110"/>
        <v>17.18460111317254</v>
      </c>
      <c r="F205" s="201">
        <f t="shared" si="101"/>
        <v>1.2961168341282472</v>
      </c>
      <c r="G205" s="201"/>
      <c r="H205" s="202"/>
      <c r="I205" s="219">
        <f t="shared" si="110"/>
        <v>19.839486356340288</v>
      </c>
      <c r="J205" s="219">
        <f t="shared" ref="J205" si="111">J204/J203*10</f>
        <v>15</v>
      </c>
      <c r="K205" s="219"/>
      <c r="L205" s="219"/>
      <c r="M205" s="219"/>
      <c r="N205" s="219"/>
      <c r="O205" s="219">
        <f t="shared" ref="O205" si="112">O204/O203*10</f>
        <v>10</v>
      </c>
      <c r="P205" s="219"/>
      <c r="Q205" s="219"/>
      <c r="R205" s="219">
        <f t="shared" ref="R205" si="113">R204/R203*10</f>
        <v>15.333333333333334</v>
      </c>
      <c r="S205" s="219"/>
      <c r="T205" s="219"/>
      <c r="U205" s="219"/>
      <c r="V205" s="219">
        <f>V204/V203*10</f>
        <v>10.75</v>
      </c>
      <c r="W205" s="219">
        <f>W204/W203*10</f>
        <v>5.7843137254901968</v>
      </c>
      <c r="X205" s="219">
        <f>X204/X203*10</f>
        <v>17.777777777777779</v>
      </c>
      <c r="Y205" s="219">
        <f>Y204/Y203*10</f>
        <v>17.969924812030076</v>
      </c>
      <c r="Z205" s="219"/>
      <c r="AA205" s="219"/>
      <c r="AB205" s="219"/>
      <c r="AC205" s="219"/>
      <c r="AE205" s="42">
        <f t="shared" si="95"/>
        <v>1.0345179187284452</v>
      </c>
      <c r="AF205" s="19"/>
      <c r="AG205" s="19"/>
      <c r="AH205" s="19"/>
      <c r="AI205" s="19"/>
      <c r="AR205" s="19"/>
      <c r="AS205" s="19"/>
    </row>
    <row r="206" spans="1:52" s="10" customFormat="1" ht="30" hidden="1" customHeight="1" x14ac:dyDescent="0.2">
      <c r="A206" s="172" t="s">
        <v>161</v>
      </c>
      <c r="B206" s="199"/>
      <c r="C206" s="200"/>
      <c r="D206" s="200">
        <v>70</v>
      </c>
      <c r="E206" s="200">
        <f t="shared" si="78"/>
        <v>0</v>
      </c>
      <c r="F206" s="201" t="e">
        <f t="shared" si="101"/>
        <v>#DIV/0!</v>
      </c>
      <c r="G206" s="201" t="e">
        <f t="shared" si="92"/>
        <v>#DIV/0!</v>
      </c>
      <c r="H206" s="202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  <c r="AA206" s="214"/>
      <c r="AB206" s="214"/>
      <c r="AC206" s="214"/>
      <c r="AE206" s="42" t="e">
        <f t="shared" si="95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0" t="s">
        <v>162</v>
      </c>
      <c r="B207" s="245"/>
      <c r="C207" s="203"/>
      <c r="D207" s="203"/>
      <c r="E207" s="203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69"/>
      <c r="K207" s="238"/>
      <c r="L207" s="269"/>
      <c r="M207" s="269"/>
      <c r="N207" s="269"/>
      <c r="O207" s="270"/>
      <c r="P207" s="270"/>
      <c r="Q207" s="270"/>
      <c r="R207" s="269"/>
      <c r="S207" s="269"/>
      <c r="T207" s="269"/>
      <c r="U207" s="270"/>
      <c r="V207" s="270"/>
      <c r="W207" s="270"/>
      <c r="X207" s="270"/>
      <c r="Y207" s="269"/>
      <c r="Z207" s="270"/>
      <c r="AA207" s="269"/>
      <c r="AB207" s="270"/>
      <c r="AC207" s="269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93</v>
      </c>
      <c r="B208" s="247" t="e">
        <f t="shared" ref="B208:E208" si="114">B207/B206*10</f>
        <v>#DIV/0!</v>
      </c>
      <c r="C208" s="247"/>
      <c r="D208" s="247"/>
      <c r="E208" s="248" t="e">
        <f t="shared" si="114"/>
        <v>#DIV/0!</v>
      </c>
      <c r="F208" s="201" t="e">
        <f t="shared" si="101"/>
        <v>#DIV/0!</v>
      </c>
      <c r="G208" s="201" t="e">
        <f t="shared" si="92"/>
        <v>#DIV/0!</v>
      </c>
      <c r="H208" s="202" t="e">
        <f t="shared" ref="H208:X208" si="115">H207/H206*10</f>
        <v>#DIV/0!</v>
      </c>
      <c r="I208" s="202" t="e">
        <f t="shared" si="115"/>
        <v>#DIV/0!</v>
      </c>
      <c r="J208" s="202" t="e">
        <f t="shared" si="115"/>
        <v>#DIV/0!</v>
      </c>
      <c r="K208" s="202" t="e">
        <f t="shared" si="115"/>
        <v>#DIV/0!</v>
      </c>
      <c r="L208" s="202" t="e">
        <f t="shared" si="115"/>
        <v>#DIV/0!</v>
      </c>
      <c r="M208" s="202" t="e">
        <f t="shared" si="115"/>
        <v>#DIV/0!</v>
      </c>
      <c r="N208" s="202" t="e">
        <f t="shared" si="115"/>
        <v>#DIV/0!</v>
      </c>
      <c r="O208" s="202" t="e">
        <f t="shared" si="115"/>
        <v>#DIV/0!</v>
      </c>
      <c r="P208" s="202" t="e">
        <f t="shared" si="115"/>
        <v>#DIV/0!</v>
      </c>
      <c r="Q208" s="202" t="e">
        <f t="shared" si="115"/>
        <v>#DIV/0!</v>
      </c>
      <c r="R208" s="202" t="e">
        <f t="shared" si="115"/>
        <v>#DIV/0!</v>
      </c>
      <c r="S208" s="202" t="e">
        <f t="shared" si="115"/>
        <v>#DIV/0!</v>
      </c>
      <c r="T208" s="202" t="e">
        <f t="shared" si="115"/>
        <v>#DIV/0!</v>
      </c>
      <c r="U208" s="202" t="e">
        <f t="shared" si="115"/>
        <v>#DIV/0!</v>
      </c>
      <c r="V208" s="202" t="e">
        <f t="shared" si="115"/>
        <v>#DIV/0!</v>
      </c>
      <c r="W208" s="202" t="e">
        <f t="shared" si="115"/>
        <v>#DIV/0!</v>
      </c>
      <c r="X208" s="202" t="e">
        <f t="shared" si="115"/>
        <v>#DIV/0!</v>
      </c>
      <c r="Y208" s="202" t="e">
        <f>X207/X206*10</f>
        <v>#DIV/0!</v>
      </c>
      <c r="Z208" s="202" t="e">
        <f>Y207/Y206*10</f>
        <v>#DIV/0!</v>
      </c>
      <c r="AA208" s="202" t="e">
        <f>Z207/Z206*10</f>
        <v>#DIV/0!</v>
      </c>
      <c r="AB208" s="202" t="e">
        <f>AA207/AA206*10</f>
        <v>#DIV/0!</v>
      </c>
      <c r="AC208" s="202" t="e">
        <f>AB207/AB206*10</f>
        <v>#DIV/0!</v>
      </c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87" customHeight="1" outlineLevel="1" x14ac:dyDescent="0.2">
      <c r="A209" s="172" t="s">
        <v>193</v>
      </c>
      <c r="B209" s="199">
        <v>895</v>
      </c>
      <c r="C209" s="200"/>
      <c r="D209" s="200">
        <v>916</v>
      </c>
      <c r="E209" s="200">
        <f t="shared" si="78"/>
        <v>816.5</v>
      </c>
      <c r="F209" s="201">
        <f t="shared" si="101"/>
        <v>0.91229050279329604</v>
      </c>
      <c r="G209" s="201">
        <f>E209/D209</f>
        <v>0.89137554585152834</v>
      </c>
      <c r="H209" s="202">
        <v>2</v>
      </c>
      <c r="I209" s="271"/>
      <c r="J209" s="271"/>
      <c r="K209" s="271">
        <v>616.5</v>
      </c>
      <c r="L209" s="271"/>
      <c r="M209" s="271"/>
      <c r="N209" s="271"/>
      <c r="O209" s="271"/>
      <c r="P209" s="271"/>
      <c r="Q209" s="271"/>
      <c r="R209" s="271"/>
      <c r="S209" s="271"/>
      <c r="T209" s="271"/>
      <c r="U209" s="271"/>
      <c r="V209" s="271"/>
      <c r="W209" s="271"/>
      <c r="X209" s="271"/>
      <c r="Y209" s="271"/>
      <c r="Z209" s="271"/>
      <c r="AA209" s="271"/>
      <c r="AB209" s="271">
        <v>200</v>
      </c>
      <c r="AC209" s="271"/>
      <c r="AE209" s="42">
        <f t="shared" si="95"/>
        <v>0</v>
      </c>
      <c r="AF209" s="19"/>
      <c r="AG209" s="19"/>
      <c r="AH209" s="19"/>
      <c r="AI209" s="19"/>
      <c r="AR209" s="19"/>
      <c r="AS209" s="19"/>
    </row>
    <row r="210" spans="1:45" s="10" customFormat="1" ht="87.75" customHeight="1" outlineLevel="1" x14ac:dyDescent="0.2">
      <c r="A210" s="170" t="s">
        <v>107</v>
      </c>
      <c r="B210" s="245">
        <v>29965</v>
      </c>
      <c r="C210" s="203"/>
      <c r="D210" s="203"/>
      <c r="E210" s="203">
        <f t="shared" si="78"/>
        <v>41105</v>
      </c>
      <c r="F210" s="213">
        <f t="shared" si="101"/>
        <v>1.3717670615718338</v>
      </c>
      <c r="G210" s="201"/>
      <c r="H210" s="202">
        <v>2</v>
      </c>
      <c r="I210" s="214"/>
      <c r="J210" s="214"/>
      <c r="K210" s="214">
        <v>30805</v>
      </c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  <c r="AA210" s="214"/>
      <c r="AB210" s="214">
        <v>10300</v>
      </c>
      <c r="AC210" s="214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48" customHeight="1" x14ac:dyDescent="0.2">
      <c r="A211" s="170" t="s">
        <v>93</v>
      </c>
      <c r="B211" s="231">
        <f>B210/B209*10</f>
        <v>334.80446927374305</v>
      </c>
      <c r="C211" s="249"/>
      <c r="D211" s="249"/>
      <c r="E211" s="231">
        <f t="shared" ref="E211:K211" si="116">E210/E209*10</f>
        <v>503.42927127985308</v>
      </c>
      <c r="F211" s="231">
        <f t="shared" si="116"/>
        <v>15.036515861687585</v>
      </c>
      <c r="G211" s="201"/>
      <c r="H211" s="231"/>
      <c r="I211" s="238"/>
      <c r="J211" s="238"/>
      <c r="K211" s="238">
        <f t="shared" si="116"/>
        <v>499.67558799675589</v>
      </c>
      <c r="L211" s="238"/>
      <c r="M211" s="238"/>
      <c r="N211" s="238"/>
      <c r="O211" s="238"/>
      <c r="P211" s="238"/>
      <c r="Q211" s="238"/>
      <c r="R211" s="238"/>
      <c r="S211" s="238"/>
      <c r="T211" s="238"/>
      <c r="U211" s="238"/>
      <c r="V211" s="238"/>
      <c r="W211" s="238"/>
      <c r="X211" s="238"/>
      <c r="Y211" s="238"/>
      <c r="Z211" s="238"/>
      <c r="AA211" s="238"/>
      <c r="AB211" s="238">
        <f t="shared" ref="AB211" si="117">AB210/AB209*10</f>
        <v>515</v>
      </c>
      <c r="AC211" s="238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101.25" customHeight="1" outlineLevel="1" x14ac:dyDescent="0.2">
      <c r="A212" s="172" t="s">
        <v>108</v>
      </c>
      <c r="B212" s="199">
        <v>4856</v>
      </c>
      <c r="C212" s="200"/>
      <c r="D212" s="200">
        <v>4039</v>
      </c>
      <c r="E212" s="200">
        <f t="shared" si="78"/>
        <v>3773</v>
      </c>
      <c r="F212" s="201">
        <f t="shared" si="101"/>
        <v>0.77697693574958815</v>
      </c>
      <c r="G212" s="201">
        <f>E212/D212</f>
        <v>0.9341421143847487</v>
      </c>
      <c r="H212" s="202">
        <v>5</v>
      </c>
      <c r="I212" s="271"/>
      <c r="J212" s="271"/>
      <c r="K212" s="271">
        <v>358</v>
      </c>
      <c r="L212" s="271"/>
      <c r="M212" s="271"/>
      <c r="N212" s="271"/>
      <c r="O212" s="271"/>
      <c r="P212" s="271">
        <v>340</v>
      </c>
      <c r="Q212" s="271"/>
      <c r="R212" s="271"/>
      <c r="S212" s="271"/>
      <c r="T212" s="271"/>
      <c r="U212" s="271"/>
      <c r="V212" s="271"/>
      <c r="W212" s="271"/>
      <c r="X212" s="271"/>
      <c r="Y212" s="271">
        <v>2358</v>
      </c>
      <c r="Z212" s="271"/>
      <c r="AA212" s="271"/>
      <c r="AB212" s="271">
        <v>150</v>
      </c>
      <c r="AC212" s="271">
        <v>567</v>
      </c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81" customHeight="1" outlineLevel="1" x14ac:dyDescent="0.2">
      <c r="A213" s="170" t="s">
        <v>109</v>
      </c>
      <c r="B213" s="245">
        <v>9389</v>
      </c>
      <c r="C213" s="203"/>
      <c r="D213" s="203"/>
      <c r="E213" s="203">
        <f t="shared" si="78"/>
        <v>8666</v>
      </c>
      <c r="F213" s="213">
        <f t="shared" si="101"/>
        <v>0.92299499414208119</v>
      </c>
      <c r="G213" s="201"/>
      <c r="H213" s="202">
        <v>5</v>
      </c>
      <c r="I213" s="214"/>
      <c r="J213" s="214"/>
      <c r="K213" s="214">
        <v>429</v>
      </c>
      <c r="L213" s="214"/>
      <c r="M213" s="214"/>
      <c r="N213" s="214"/>
      <c r="O213" s="214"/>
      <c r="P213" s="214">
        <v>592</v>
      </c>
      <c r="Q213" s="214"/>
      <c r="R213" s="214"/>
      <c r="S213" s="214"/>
      <c r="T213" s="214"/>
      <c r="U213" s="214"/>
      <c r="V213" s="214"/>
      <c r="W213" s="214"/>
      <c r="X213" s="214"/>
      <c r="Y213" s="214">
        <v>5986</v>
      </c>
      <c r="Z213" s="214"/>
      <c r="AA213" s="214"/>
      <c r="AB213" s="214">
        <v>150</v>
      </c>
      <c r="AC213" s="214">
        <v>1509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48" customHeight="1" x14ac:dyDescent="0.2">
      <c r="A214" s="170" t="s">
        <v>93</v>
      </c>
      <c r="B214" s="231">
        <f t="shared" ref="B214:F214" si="118">B213/B212*10</f>
        <v>19.33484349258649</v>
      </c>
      <c r="C214" s="231"/>
      <c r="D214" s="231"/>
      <c r="E214" s="231">
        <f t="shared" si="118"/>
        <v>22.968460111317253</v>
      </c>
      <c r="F214" s="231">
        <f t="shared" si="118"/>
        <v>11.879310075679687</v>
      </c>
      <c r="G214" s="201"/>
      <c r="H214" s="250">
        <v>5</v>
      </c>
      <c r="I214" s="238"/>
      <c r="J214" s="238"/>
      <c r="K214" s="238">
        <f t="shared" ref="K214" si="119">K213/K212*10</f>
        <v>11.983240223463687</v>
      </c>
      <c r="L214" s="238"/>
      <c r="M214" s="238"/>
      <c r="N214" s="238"/>
      <c r="O214" s="238"/>
      <c r="P214" s="238">
        <f t="shared" ref="P214" si="120">P213/P212*10</f>
        <v>17.411764705882355</v>
      </c>
      <c r="Q214" s="238"/>
      <c r="R214" s="238"/>
      <c r="S214" s="238"/>
      <c r="T214" s="238"/>
      <c r="U214" s="238"/>
      <c r="V214" s="238"/>
      <c r="W214" s="238"/>
      <c r="X214" s="238"/>
      <c r="Y214" s="238">
        <f t="shared" ref="Y214" si="121">Y213/Y212*10</f>
        <v>25.385920271416452</v>
      </c>
      <c r="Z214" s="238"/>
      <c r="AA214" s="238"/>
      <c r="AB214" s="238">
        <f>AB213/AB212*10</f>
        <v>10</v>
      </c>
      <c r="AC214" s="238">
        <f>AC213/AC212*10</f>
        <v>26.613756613756614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72" customHeight="1" x14ac:dyDescent="0.2">
      <c r="A215" s="172" t="s">
        <v>110</v>
      </c>
      <c r="B215" s="200">
        <v>13199</v>
      </c>
      <c r="C215" s="200">
        <v>17191</v>
      </c>
      <c r="D215" s="200">
        <v>17282</v>
      </c>
      <c r="E215" s="200">
        <f t="shared" si="78"/>
        <v>16330</v>
      </c>
      <c r="F215" s="201">
        <f t="shared" si="101"/>
        <v>1.2372149405257975</v>
      </c>
      <c r="G215" s="201">
        <f t="shared" si="92"/>
        <v>0.9499156535396428</v>
      </c>
      <c r="H215" s="202">
        <v>19</v>
      </c>
      <c r="I215" s="271"/>
      <c r="J215" s="271">
        <v>402</v>
      </c>
      <c r="K215" s="271">
        <v>1301</v>
      </c>
      <c r="L215" s="271">
        <v>1096</v>
      </c>
      <c r="M215" s="271">
        <v>541</v>
      </c>
      <c r="N215" s="271">
        <v>300</v>
      </c>
      <c r="O215" s="271">
        <v>175</v>
      </c>
      <c r="P215" s="271">
        <v>1001</v>
      </c>
      <c r="Q215" s="271">
        <v>1077</v>
      </c>
      <c r="R215" s="271">
        <v>715</v>
      </c>
      <c r="S215" s="272">
        <v>660</v>
      </c>
      <c r="T215" s="271">
        <v>1281</v>
      </c>
      <c r="U215" s="271">
        <v>172</v>
      </c>
      <c r="V215" s="271"/>
      <c r="W215" s="271">
        <v>900</v>
      </c>
      <c r="X215" s="271">
        <v>2156</v>
      </c>
      <c r="Y215" s="271">
        <v>616</v>
      </c>
      <c r="Z215" s="271">
        <v>811</v>
      </c>
      <c r="AA215" s="271">
        <v>649</v>
      </c>
      <c r="AB215" s="271">
        <v>1325</v>
      </c>
      <c r="AC215" s="271">
        <v>1152</v>
      </c>
      <c r="AE215" s="42">
        <f t="shared" si="95"/>
        <v>0.1320269442743417</v>
      </c>
      <c r="AF215" s="19"/>
      <c r="AG215" s="19"/>
      <c r="AH215" s="19"/>
      <c r="AI215" s="19"/>
      <c r="AR215" s="19"/>
      <c r="AS215" s="19"/>
    </row>
    <row r="216" spans="1:45" s="10" customFormat="1" ht="30" hidden="1" customHeight="1" x14ac:dyDescent="0.2">
      <c r="A216" s="172" t="s">
        <v>111</v>
      </c>
      <c r="B216" s="200"/>
      <c r="C216" s="200"/>
      <c r="D216" s="200"/>
      <c r="E216" s="200">
        <f t="shared" si="78"/>
        <v>0</v>
      </c>
      <c r="F216" s="201" t="e">
        <f t="shared" si="101"/>
        <v>#DIV/0!</v>
      </c>
      <c r="G216" s="201" t="e">
        <f t="shared" si="92"/>
        <v>#DIV/0!</v>
      </c>
      <c r="H216" s="202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4"/>
      <c r="U216" s="214"/>
      <c r="V216" s="214"/>
      <c r="W216" s="214"/>
      <c r="X216" s="214"/>
      <c r="Y216" s="214"/>
      <c r="Z216" s="214"/>
      <c r="AA216" s="214"/>
      <c r="AB216" s="214"/>
      <c r="AC216" s="214"/>
      <c r="AE216" s="42" t="e">
        <f t="shared" si="95"/>
        <v>#DIV/0!</v>
      </c>
      <c r="AF216" s="19"/>
      <c r="AG216" s="19"/>
      <c r="AH216" s="19"/>
      <c r="AI216" s="19"/>
      <c r="AR216" s="19"/>
      <c r="AS216" s="19"/>
    </row>
    <row r="217" spans="1:45" s="10" customFormat="1" ht="81" customHeight="1" x14ac:dyDescent="0.2">
      <c r="A217" s="172" t="s">
        <v>183</v>
      </c>
      <c r="B217" s="199">
        <v>696</v>
      </c>
      <c r="C217" s="200"/>
      <c r="D217" s="200">
        <v>1567</v>
      </c>
      <c r="E217" s="200">
        <f t="shared" si="78"/>
        <v>1270</v>
      </c>
      <c r="F217" s="201">
        <f t="shared" si="101"/>
        <v>1.8247126436781609</v>
      </c>
      <c r="G217" s="201"/>
      <c r="H217" s="202">
        <v>8</v>
      </c>
      <c r="I217" s="271"/>
      <c r="J217" s="271"/>
      <c r="K217" s="271"/>
      <c r="L217" s="271">
        <v>120</v>
      </c>
      <c r="M217" s="271">
        <v>289</v>
      </c>
      <c r="N217" s="271"/>
      <c r="O217" s="271"/>
      <c r="P217" s="271"/>
      <c r="Q217" s="271"/>
      <c r="R217" s="271">
        <v>42</v>
      </c>
      <c r="S217" s="271"/>
      <c r="T217" s="271"/>
      <c r="U217" s="271">
        <v>450</v>
      </c>
      <c r="V217" s="271">
        <v>120</v>
      </c>
      <c r="W217" s="271">
        <v>24</v>
      </c>
      <c r="X217" s="271">
        <v>90</v>
      </c>
      <c r="Y217" s="271"/>
      <c r="Z217" s="271"/>
      <c r="AA217" s="271"/>
      <c r="AB217" s="271">
        <v>135</v>
      </c>
      <c r="AC217" s="271"/>
      <c r="AE217" s="42">
        <f t="shared" si="95"/>
        <v>7.0866141732283464E-2</v>
      </c>
      <c r="AF217" s="19"/>
      <c r="AG217" s="19"/>
      <c r="AH217" s="19"/>
      <c r="AI217" s="19"/>
      <c r="AR217" s="19"/>
      <c r="AS217" s="19"/>
    </row>
    <row r="218" spans="1:45" s="10" customFormat="1" ht="98.25" customHeight="1" x14ac:dyDescent="0.2">
      <c r="A218" s="170" t="s">
        <v>184</v>
      </c>
      <c r="B218" s="203">
        <v>923</v>
      </c>
      <c r="C218" s="203"/>
      <c r="D218" s="203"/>
      <c r="E218" s="203">
        <f t="shared" si="78"/>
        <v>1209.8</v>
      </c>
      <c r="F218" s="213">
        <f t="shared" si="101"/>
        <v>1.3107258938244852</v>
      </c>
      <c r="G218" s="201"/>
      <c r="H218" s="202">
        <v>8</v>
      </c>
      <c r="I218" s="214"/>
      <c r="J218" s="214"/>
      <c r="K218" s="214"/>
      <c r="L218" s="214">
        <v>120</v>
      </c>
      <c r="M218" s="214">
        <v>421</v>
      </c>
      <c r="N218" s="214"/>
      <c r="O218" s="214"/>
      <c r="P218" s="214"/>
      <c r="Q218" s="214"/>
      <c r="R218" s="214">
        <v>5</v>
      </c>
      <c r="S218" s="214"/>
      <c r="T218" s="214"/>
      <c r="U218" s="214">
        <v>241</v>
      </c>
      <c r="V218" s="214">
        <v>130</v>
      </c>
      <c r="W218" s="214">
        <v>12.8</v>
      </c>
      <c r="X218" s="214">
        <v>80</v>
      </c>
      <c r="Y218" s="214"/>
      <c r="Z218" s="214"/>
      <c r="AA218" s="214"/>
      <c r="AB218" s="214">
        <v>200</v>
      </c>
      <c r="AC218" s="214"/>
      <c r="AE218" s="42">
        <f t="shared" si="95"/>
        <v>6.6126632501239874E-2</v>
      </c>
      <c r="AF218" s="19"/>
      <c r="AG218" s="19"/>
      <c r="AH218" s="19"/>
      <c r="AI218" s="19"/>
      <c r="AR218" s="19"/>
      <c r="AS218" s="19"/>
    </row>
    <row r="219" spans="1:45" s="10" customFormat="1" ht="79.5" customHeight="1" x14ac:dyDescent="0.2">
      <c r="A219" s="170" t="s">
        <v>185</v>
      </c>
      <c r="B219" s="238">
        <f>B218/B217*10</f>
        <v>13.261494252873563</v>
      </c>
      <c r="C219" s="251"/>
      <c r="D219" s="252"/>
      <c r="E219" s="237">
        <f t="shared" ref="E219:F219" si="122">E218/E217*10</f>
        <v>9.5259842519685041</v>
      </c>
      <c r="F219" s="237">
        <f t="shared" si="122"/>
        <v>7.183190725211352</v>
      </c>
      <c r="G219" s="201"/>
      <c r="H219" s="237"/>
      <c r="I219" s="224"/>
      <c r="J219" s="224"/>
      <c r="K219" s="224"/>
      <c r="L219" s="224">
        <f>L218/L217*10</f>
        <v>10</v>
      </c>
      <c r="M219" s="224">
        <f t="shared" ref="M219:R219" si="123">M218/M217*10</f>
        <v>14.567474048442905</v>
      </c>
      <c r="N219" s="224"/>
      <c r="O219" s="224"/>
      <c r="P219" s="224"/>
      <c r="Q219" s="224"/>
      <c r="R219" s="224">
        <f t="shared" si="123"/>
        <v>1.1904761904761905</v>
      </c>
      <c r="S219" s="224"/>
      <c r="T219" s="224"/>
      <c r="U219" s="224">
        <f t="shared" ref="U219:AB219" si="124">U218/U217*10</f>
        <v>5.3555555555555561</v>
      </c>
      <c r="V219" s="224">
        <f t="shared" si="124"/>
        <v>10.833333333333332</v>
      </c>
      <c r="W219" s="224">
        <f t="shared" si="124"/>
        <v>5.333333333333333</v>
      </c>
      <c r="X219" s="224">
        <f t="shared" si="124"/>
        <v>8.8888888888888893</v>
      </c>
      <c r="Y219" s="224"/>
      <c r="Z219" s="224"/>
      <c r="AA219" s="224"/>
      <c r="AB219" s="224">
        <f t="shared" si="124"/>
        <v>14.814814814814813</v>
      </c>
      <c r="AC219" s="224"/>
      <c r="AE219" s="42">
        <f t="shared" si="95"/>
        <v>0.93312025862860715</v>
      </c>
      <c r="AF219" s="19"/>
      <c r="AG219" s="19"/>
      <c r="AH219" s="19"/>
      <c r="AI219" s="19"/>
      <c r="AR219" s="19"/>
      <c r="AS219" s="19"/>
    </row>
    <row r="220" spans="1:45" s="10" customFormat="1" ht="159.75" customHeight="1" x14ac:dyDescent="0.2">
      <c r="A220" s="169" t="s">
        <v>243</v>
      </c>
      <c r="B220" s="253"/>
      <c r="C220" s="254"/>
      <c r="D220" s="254"/>
      <c r="E220" s="200">
        <f t="shared" si="78"/>
        <v>647.5</v>
      </c>
      <c r="F220" s="201" t="e">
        <f t="shared" si="101"/>
        <v>#DIV/0!</v>
      </c>
      <c r="G220" s="201"/>
      <c r="H220" s="202">
        <v>5</v>
      </c>
      <c r="I220" s="286"/>
      <c r="J220" s="286">
        <v>83.5</v>
      </c>
      <c r="K220" s="286"/>
      <c r="L220" s="288">
        <v>319</v>
      </c>
      <c r="M220" s="288">
        <v>98</v>
      </c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>
        <v>87</v>
      </c>
      <c r="Y220" s="288"/>
      <c r="Z220" s="286"/>
      <c r="AA220" s="286"/>
      <c r="AB220" s="286">
        <v>60</v>
      </c>
      <c r="AC220" s="286"/>
      <c r="AE220" s="42">
        <f t="shared" si="95"/>
        <v>0.13436293436293437</v>
      </c>
      <c r="AF220" s="19"/>
      <c r="AG220" s="19"/>
      <c r="AH220" s="19"/>
      <c r="AI220" s="19"/>
      <c r="AR220" s="19"/>
      <c r="AS220" s="19"/>
    </row>
    <row r="221" spans="1:45" s="10" customFormat="1" ht="48" customHeight="1" x14ac:dyDescent="0.2">
      <c r="A221" s="170" t="s">
        <v>215</v>
      </c>
      <c r="B221" s="255"/>
      <c r="C221" s="252"/>
      <c r="D221" s="252"/>
      <c r="E221" s="203">
        <f t="shared" si="78"/>
        <v>490.2</v>
      </c>
      <c r="F221" s="213" t="e">
        <f t="shared" si="101"/>
        <v>#DIV/0!</v>
      </c>
      <c r="G221" s="201"/>
      <c r="H221" s="202">
        <v>5</v>
      </c>
      <c r="I221" s="224"/>
      <c r="J221" s="224">
        <v>11</v>
      </c>
      <c r="K221" s="224"/>
      <c r="L221" s="223">
        <v>315</v>
      </c>
      <c r="M221" s="223">
        <v>70</v>
      </c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>
        <v>35</v>
      </c>
      <c r="Y221" s="223"/>
      <c r="Z221" s="224"/>
      <c r="AA221" s="224"/>
      <c r="AB221" s="224">
        <v>59.2</v>
      </c>
      <c r="AC221" s="224"/>
      <c r="AE221" s="42">
        <f t="shared" si="95"/>
        <v>7.1399428804569565E-2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93</v>
      </c>
      <c r="B222" s="238"/>
      <c r="C222" s="238"/>
      <c r="D222" s="238"/>
      <c r="E222" s="246">
        <f t="shared" ref="E222:X222" si="125">E221/E220*10</f>
        <v>7.5706563706563701</v>
      </c>
      <c r="F222" s="246" t="e">
        <f t="shared" si="125"/>
        <v>#DIV/0!</v>
      </c>
      <c r="G222" s="201"/>
      <c r="H222" s="219"/>
      <c r="I222" s="219"/>
      <c r="J222" s="219">
        <f t="shared" si="125"/>
        <v>1.317365269461078</v>
      </c>
      <c r="K222" s="219"/>
      <c r="L222" s="219">
        <f t="shared" si="125"/>
        <v>9.8746081504702197</v>
      </c>
      <c r="M222" s="219">
        <f t="shared" si="125"/>
        <v>7.1428571428571432</v>
      </c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>
        <f t="shared" si="125"/>
        <v>4.0229885057471266</v>
      </c>
      <c r="Y222" s="219"/>
      <c r="Z222" s="219"/>
      <c r="AA222" s="219"/>
      <c r="AB222" s="219">
        <v>9.9</v>
      </c>
      <c r="AC222" s="219"/>
      <c r="AE222" s="42">
        <f t="shared" si="95"/>
        <v>0.53139230058573328</v>
      </c>
      <c r="AF222" s="19"/>
      <c r="AG222" s="19"/>
      <c r="AH222" s="19"/>
      <c r="AI222" s="19"/>
      <c r="AR222" s="19"/>
      <c r="AS222" s="19"/>
    </row>
    <row r="223" spans="1:45" s="10" customFormat="1" ht="30" hidden="1" customHeight="1" x14ac:dyDescent="0.2">
      <c r="A223" s="172" t="s">
        <v>177</v>
      </c>
      <c r="B223" s="200">
        <v>39.299999999999997</v>
      </c>
      <c r="C223" s="200"/>
      <c r="D223" s="200"/>
      <c r="E223" s="200">
        <f t="shared" si="78"/>
        <v>0</v>
      </c>
      <c r="F223" s="201">
        <f t="shared" ref="F223:F244" si="126">E223/B223</f>
        <v>0</v>
      </c>
      <c r="G223" s="201" t="e">
        <f t="shared" si="92"/>
        <v>#DIV/0!</v>
      </c>
      <c r="H223" s="202"/>
      <c r="I223" s="226"/>
      <c r="J223" s="226"/>
      <c r="K223" s="224"/>
      <c r="L223" s="226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  <c r="AA223" s="214"/>
      <c r="AB223" s="214"/>
      <c r="AC223" s="214"/>
      <c r="AE223" s="42" t="e">
        <f t="shared" si="95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179</v>
      </c>
      <c r="B224" s="211">
        <v>42.2</v>
      </c>
      <c r="C224" s="211"/>
      <c r="D224" s="211">
        <v>56</v>
      </c>
      <c r="E224" s="200">
        <f t="shared" si="78"/>
        <v>55.3</v>
      </c>
      <c r="F224" s="201">
        <f t="shared" si="126"/>
        <v>1.31042654028436</v>
      </c>
      <c r="G224" s="201">
        <f>E224/D224</f>
        <v>0.98749999999999993</v>
      </c>
      <c r="H224" s="202">
        <v>8</v>
      </c>
      <c r="I224" s="226"/>
      <c r="J224" s="226"/>
      <c r="K224" s="224">
        <v>12</v>
      </c>
      <c r="L224" s="226"/>
      <c r="M224" s="214"/>
      <c r="N224" s="214"/>
      <c r="O224" s="214"/>
      <c r="P224" s="214">
        <v>3.6</v>
      </c>
      <c r="Q224" s="214">
        <v>1.8</v>
      </c>
      <c r="R224" s="214"/>
      <c r="S224" s="214">
        <v>6</v>
      </c>
      <c r="T224" s="214">
        <v>16</v>
      </c>
      <c r="U224" s="214"/>
      <c r="V224" s="214"/>
      <c r="W224" s="214"/>
      <c r="X224" s="214">
        <v>12.9</v>
      </c>
      <c r="Y224" s="214"/>
      <c r="Z224" s="214"/>
      <c r="AA224" s="214"/>
      <c r="AB224" s="214">
        <v>1</v>
      </c>
      <c r="AC224" s="214">
        <v>2</v>
      </c>
      <c r="AE224" s="42">
        <f t="shared" si="95"/>
        <v>0.23327305605786619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69" t="s">
        <v>178</v>
      </c>
      <c r="B225" s="211">
        <v>42.2</v>
      </c>
      <c r="C225" s="211"/>
      <c r="D225" s="211"/>
      <c r="E225" s="200">
        <f t="shared" si="78"/>
        <v>0</v>
      </c>
      <c r="F225" s="201">
        <f t="shared" si="126"/>
        <v>0</v>
      </c>
      <c r="G225" s="201" t="e">
        <f t="shared" si="92"/>
        <v>#DIV/0!</v>
      </c>
      <c r="H225" s="202"/>
      <c r="I225" s="226"/>
      <c r="J225" s="226"/>
      <c r="K225" s="224"/>
      <c r="L225" s="226"/>
      <c r="M225" s="214"/>
      <c r="N225" s="214"/>
      <c r="O225" s="214"/>
      <c r="P225" s="214"/>
      <c r="Q225" s="214"/>
      <c r="R225" s="214"/>
      <c r="S225" s="214"/>
      <c r="T225" s="214"/>
      <c r="U225" s="214"/>
      <c r="V225" s="214"/>
      <c r="W225" s="214"/>
      <c r="X225" s="214"/>
      <c r="Y225" s="214"/>
      <c r="Z225" s="214"/>
      <c r="AA225" s="214"/>
      <c r="AB225" s="214"/>
      <c r="AC225" s="214"/>
      <c r="AE225" s="42" t="e">
        <f t="shared" si="95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70" t="s">
        <v>181</v>
      </c>
      <c r="B226" s="211">
        <v>67.2</v>
      </c>
      <c r="C226" s="211"/>
      <c r="D226" s="211"/>
      <c r="E226" s="200">
        <f t="shared" si="78"/>
        <v>276.09000000000003</v>
      </c>
      <c r="F226" s="201">
        <f t="shared" si="126"/>
        <v>4.1084821428571434</v>
      </c>
      <c r="G226" s="201"/>
      <c r="H226" s="202">
        <v>8</v>
      </c>
      <c r="I226" s="226"/>
      <c r="J226" s="226"/>
      <c r="K226" s="224">
        <v>20</v>
      </c>
      <c r="L226" s="226"/>
      <c r="M226" s="214"/>
      <c r="N226" s="214"/>
      <c r="O226" s="214"/>
      <c r="P226" s="214">
        <v>76.09</v>
      </c>
      <c r="Q226" s="214">
        <v>12</v>
      </c>
      <c r="R226" s="214"/>
      <c r="S226" s="214">
        <v>30</v>
      </c>
      <c r="T226" s="214">
        <v>53</v>
      </c>
      <c r="U226" s="214"/>
      <c r="V226" s="214"/>
      <c r="W226" s="214"/>
      <c r="X226" s="214">
        <v>70</v>
      </c>
      <c r="Y226" s="214"/>
      <c r="Z226" s="214"/>
      <c r="AA226" s="214"/>
      <c r="AB226" s="214">
        <v>3</v>
      </c>
      <c r="AC226" s="214">
        <v>12</v>
      </c>
      <c r="AE226" s="42">
        <f t="shared" si="95"/>
        <v>0.25354051215183454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1" t="s">
        <v>93</v>
      </c>
      <c r="B227" s="256">
        <f>B225/B223*10</f>
        <v>10.737913486005091</v>
      </c>
      <c r="C227" s="256"/>
      <c r="D227" s="256"/>
      <c r="E227" s="256" t="e">
        <f>E225/E223*10</f>
        <v>#DIV/0!</v>
      </c>
      <c r="F227" s="201" t="e">
        <f t="shared" si="126"/>
        <v>#DIV/0!</v>
      </c>
      <c r="G227" s="201" t="e">
        <f t="shared" si="92"/>
        <v>#DIV/0!</v>
      </c>
      <c r="H227" s="224"/>
      <c r="I227" s="224" t="e">
        <f t="shared" ref="I227:O227" si="127">I225/I223*10</f>
        <v>#DIV/0!</v>
      </c>
      <c r="J227" s="224" t="e">
        <f t="shared" si="127"/>
        <v>#DIV/0!</v>
      </c>
      <c r="K227" s="224" t="e">
        <f t="shared" si="127"/>
        <v>#DIV/0!</v>
      </c>
      <c r="L227" s="224" t="e">
        <f t="shared" si="127"/>
        <v>#DIV/0!</v>
      </c>
      <c r="M227" s="224" t="e">
        <f t="shared" si="127"/>
        <v>#DIV/0!</v>
      </c>
      <c r="N227" s="224" t="e">
        <f t="shared" si="127"/>
        <v>#DIV/0!</v>
      </c>
      <c r="O227" s="224" t="e">
        <f t="shared" si="127"/>
        <v>#DIV/0!</v>
      </c>
      <c r="P227" s="224" t="e">
        <f>P225/P223*10</f>
        <v>#DIV/0!</v>
      </c>
      <c r="Q227" s="224" t="e">
        <f>Q225/Q223*10</f>
        <v>#DIV/0!</v>
      </c>
      <c r="R227" s="224"/>
      <c r="S227" s="224"/>
      <c r="T227" s="224"/>
      <c r="U227" s="224"/>
      <c r="V227" s="224"/>
      <c r="W227" s="224"/>
      <c r="X227" s="224"/>
      <c r="Y227" s="214"/>
      <c r="Z227" s="214"/>
      <c r="AA227" s="214"/>
      <c r="AB227" s="214"/>
      <c r="AC227" s="214"/>
      <c r="AE227" s="42" t="e">
        <f t="shared" si="95"/>
        <v>#DIV/0!</v>
      </c>
      <c r="AF227" s="19"/>
      <c r="AG227" s="19"/>
      <c r="AH227" s="19"/>
      <c r="AI227" s="19"/>
      <c r="AR227" s="19"/>
      <c r="AS227" s="19"/>
    </row>
    <row r="228" spans="1:45" s="10" customFormat="1" ht="32.25" hidden="1" customHeight="1" x14ac:dyDescent="0.2">
      <c r="A228" s="170" t="s">
        <v>180</v>
      </c>
      <c r="B228" s="200">
        <v>13</v>
      </c>
      <c r="C228" s="200"/>
      <c r="D228" s="200"/>
      <c r="E228" s="257">
        <f t="shared" ref="E228:AC228" si="128">E226/E224*10</f>
        <v>49.925858951175421</v>
      </c>
      <c r="F228" s="201">
        <f t="shared" si="126"/>
        <v>3.8404506885519556</v>
      </c>
      <c r="G228" s="201"/>
      <c r="H228" s="258"/>
      <c r="I228" s="258" t="e">
        <f t="shared" si="128"/>
        <v>#DIV/0!</v>
      </c>
      <c r="J228" s="258" t="e">
        <f t="shared" si="128"/>
        <v>#DIV/0!</v>
      </c>
      <c r="K228" s="258">
        <f t="shared" si="128"/>
        <v>16.666666666666668</v>
      </c>
      <c r="L228" s="258" t="e">
        <f t="shared" si="128"/>
        <v>#DIV/0!</v>
      </c>
      <c r="M228" s="258" t="e">
        <f t="shared" si="128"/>
        <v>#DIV/0!</v>
      </c>
      <c r="N228" s="258" t="e">
        <f t="shared" si="128"/>
        <v>#DIV/0!</v>
      </c>
      <c r="O228" s="258" t="e">
        <f t="shared" si="128"/>
        <v>#DIV/0!</v>
      </c>
      <c r="P228" s="258">
        <f t="shared" si="128"/>
        <v>211.36111111111114</v>
      </c>
      <c r="Q228" s="258">
        <f>Q226/Q224*10</f>
        <v>66.666666666666657</v>
      </c>
      <c r="R228" s="258" t="e">
        <f t="shared" si="128"/>
        <v>#DIV/0!</v>
      </c>
      <c r="S228" s="258">
        <f t="shared" si="128"/>
        <v>50</v>
      </c>
      <c r="T228" s="258">
        <f>T226/T224*10</f>
        <v>33.125</v>
      </c>
      <c r="U228" s="258" t="e">
        <f t="shared" si="128"/>
        <v>#DIV/0!</v>
      </c>
      <c r="V228" s="258" t="e">
        <f t="shared" si="128"/>
        <v>#DIV/0!</v>
      </c>
      <c r="W228" s="258" t="e">
        <f t="shared" si="128"/>
        <v>#DIV/0!</v>
      </c>
      <c r="X228" s="258">
        <f>X226/X224*10</f>
        <v>54.263565891472865</v>
      </c>
      <c r="Y228" s="258" t="e">
        <f t="shared" si="128"/>
        <v>#DIV/0!</v>
      </c>
      <c r="Z228" s="258" t="e">
        <f t="shared" si="128"/>
        <v>#DIV/0!</v>
      </c>
      <c r="AA228" s="258" t="e">
        <f t="shared" si="128"/>
        <v>#DIV/0!</v>
      </c>
      <c r="AB228" s="258">
        <f t="shared" si="128"/>
        <v>30</v>
      </c>
      <c r="AC228" s="258">
        <f t="shared" si="128"/>
        <v>60</v>
      </c>
      <c r="AE228" s="42">
        <f t="shared" si="95"/>
        <v>1.0868829706973988</v>
      </c>
      <c r="AF228" s="19"/>
      <c r="AG228" s="19"/>
      <c r="AH228" s="19"/>
      <c r="AI228" s="19"/>
      <c r="AR228" s="19"/>
      <c r="AS228" s="19"/>
    </row>
    <row r="229" spans="1:45" s="10" customFormat="1" ht="48" customHeight="1" x14ac:dyDescent="0.2">
      <c r="A229" s="172" t="s">
        <v>186</v>
      </c>
      <c r="B229" s="211">
        <v>131</v>
      </c>
      <c r="C229" s="211">
        <v>138</v>
      </c>
      <c r="D229" s="211">
        <v>134</v>
      </c>
      <c r="E229" s="200">
        <f t="shared" si="78"/>
        <v>134.9</v>
      </c>
      <c r="F229" s="201">
        <f t="shared" si="126"/>
        <v>1.0297709923664122</v>
      </c>
      <c r="G229" s="201">
        <f t="shared" si="92"/>
        <v>0.97753623188405803</v>
      </c>
      <c r="H229" s="202">
        <v>6</v>
      </c>
      <c r="I229" s="276"/>
      <c r="J229" s="276"/>
      <c r="K229" s="276"/>
      <c r="L229" s="276">
        <v>18</v>
      </c>
      <c r="M229" s="276"/>
      <c r="N229" s="276"/>
      <c r="O229" s="276"/>
      <c r="P229" s="289"/>
      <c r="Q229" s="289"/>
      <c r="R229" s="289"/>
      <c r="S229" s="289">
        <v>4</v>
      </c>
      <c r="T229" s="289"/>
      <c r="U229" s="289"/>
      <c r="V229" s="290">
        <v>38</v>
      </c>
      <c r="W229" s="289">
        <v>17.7</v>
      </c>
      <c r="X229" s="289">
        <v>3.2</v>
      </c>
      <c r="Y229" s="276"/>
      <c r="Z229" s="276"/>
      <c r="AA229" s="276">
        <v>54</v>
      </c>
      <c r="AB229" s="276"/>
      <c r="AC229" s="276"/>
      <c r="AE229" s="42">
        <f t="shared" si="95"/>
        <v>2.3721275018532245E-2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0" t="s">
        <v>187</v>
      </c>
      <c r="B230" s="204">
        <v>188.9</v>
      </c>
      <c r="C230" s="204"/>
      <c r="D230" s="211"/>
      <c r="E230" s="203">
        <f t="shared" si="78"/>
        <v>218.3</v>
      </c>
      <c r="F230" s="201">
        <f t="shared" si="126"/>
        <v>1.1556379036527262</v>
      </c>
      <c r="G230" s="201"/>
      <c r="H230" s="202">
        <v>6</v>
      </c>
      <c r="I230" s="212"/>
      <c r="J230" s="212"/>
      <c r="K230" s="258"/>
      <c r="L230" s="212">
        <v>21</v>
      </c>
      <c r="M230" s="212"/>
      <c r="N230" s="212"/>
      <c r="O230" s="212"/>
      <c r="P230" s="258"/>
      <c r="Q230" s="258"/>
      <c r="R230" s="258"/>
      <c r="S230" s="258">
        <v>6</v>
      </c>
      <c r="T230" s="258"/>
      <c r="U230" s="258"/>
      <c r="V230" s="258">
        <v>68.400000000000006</v>
      </c>
      <c r="W230" s="258">
        <v>16.7</v>
      </c>
      <c r="X230" s="258">
        <v>5</v>
      </c>
      <c r="Y230" s="212"/>
      <c r="Z230" s="212"/>
      <c r="AA230" s="212">
        <v>101.2</v>
      </c>
      <c r="AB230" s="212"/>
      <c r="AC230" s="212"/>
      <c r="AE230" s="42">
        <f t="shared" si="95"/>
        <v>2.2904260192395786E-2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93</v>
      </c>
      <c r="B231" s="246">
        <f>B230/B229*10</f>
        <v>14.419847328244275</v>
      </c>
      <c r="C231" s="204"/>
      <c r="D231" s="211"/>
      <c r="E231" s="259">
        <f t="shared" ref="E231:V231" si="129">E230/E229*10</f>
        <v>16.182357301704965</v>
      </c>
      <c r="F231" s="259">
        <f t="shared" si="129"/>
        <v>11.222280606264427</v>
      </c>
      <c r="G231" s="201"/>
      <c r="H231" s="259"/>
      <c r="I231" s="258"/>
      <c r="J231" s="258"/>
      <c r="K231" s="258"/>
      <c r="L231" s="258">
        <f t="shared" si="129"/>
        <v>11.666666666666668</v>
      </c>
      <c r="M231" s="258"/>
      <c r="N231" s="258"/>
      <c r="O231" s="258"/>
      <c r="P231" s="258"/>
      <c r="Q231" s="258"/>
      <c r="R231" s="258"/>
      <c r="S231" s="258">
        <f t="shared" si="129"/>
        <v>15</v>
      </c>
      <c r="T231" s="258"/>
      <c r="U231" s="258"/>
      <c r="V231" s="258">
        <f t="shared" si="129"/>
        <v>18</v>
      </c>
      <c r="W231" s="258">
        <f t="shared" ref="W231:X231" si="130">W230/W229*10</f>
        <v>9.4350282485875709</v>
      </c>
      <c r="X231" s="258">
        <f t="shared" si="130"/>
        <v>15.625</v>
      </c>
      <c r="Y231" s="258"/>
      <c r="Z231" s="258"/>
      <c r="AA231" s="258">
        <f>AA230/AA229*10</f>
        <v>18.74074074074074</v>
      </c>
      <c r="AB231" s="258"/>
      <c r="AC231" s="258"/>
      <c r="AE231" s="42">
        <f t="shared" si="95"/>
        <v>0.96555771873568497</v>
      </c>
      <c r="AF231" s="19"/>
      <c r="AG231" s="19"/>
      <c r="AH231" s="19"/>
      <c r="AI231" s="19"/>
      <c r="AR231" s="19"/>
      <c r="AS231" s="19"/>
    </row>
    <row r="232" spans="1:45" s="44" customFormat="1" ht="75" customHeight="1" x14ac:dyDescent="0.2">
      <c r="A232" s="169" t="s">
        <v>112</v>
      </c>
      <c r="B232" s="200">
        <v>98130</v>
      </c>
      <c r="C232" s="200">
        <v>88000</v>
      </c>
      <c r="D232" s="200">
        <v>88000</v>
      </c>
      <c r="E232" s="200">
        <f t="shared" si="78"/>
        <v>85519</v>
      </c>
      <c r="F232" s="201">
        <f t="shared" si="126"/>
        <v>0.8714868032202181</v>
      </c>
      <c r="G232" s="201">
        <f t="shared" si="92"/>
        <v>0.97180681818181813</v>
      </c>
      <c r="H232" s="202">
        <v>21</v>
      </c>
      <c r="I232" s="222">
        <v>7600</v>
      </c>
      <c r="J232" s="222">
        <v>2930</v>
      </c>
      <c r="K232" s="222">
        <v>2100</v>
      </c>
      <c r="L232" s="222">
        <v>5290</v>
      </c>
      <c r="M232" s="222">
        <v>2341</v>
      </c>
      <c r="N232" s="222">
        <v>6300</v>
      </c>
      <c r="O232" s="222">
        <v>3100</v>
      </c>
      <c r="P232" s="222">
        <v>3000</v>
      </c>
      <c r="Q232" s="222">
        <v>4921</v>
      </c>
      <c r="R232" s="222">
        <v>1550</v>
      </c>
      <c r="S232" s="222">
        <v>2922</v>
      </c>
      <c r="T232" s="222">
        <v>4900</v>
      </c>
      <c r="U232" s="222">
        <v>5021</v>
      </c>
      <c r="V232" s="222">
        <v>4500</v>
      </c>
      <c r="W232" s="222">
        <v>7500</v>
      </c>
      <c r="X232" s="222">
        <v>3916</v>
      </c>
      <c r="Y232" s="222">
        <v>1800</v>
      </c>
      <c r="Z232" s="222">
        <v>2328</v>
      </c>
      <c r="AA232" s="222">
        <v>6000</v>
      </c>
      <c r="AB232" s="222">
        <v>5600</v>
      </c>
      <c r="AC232" s="222">
        <v>1900</v>
      </c>
      <c r="AE232" s="42">
        <f t="shared" si="95"/>
        <v>4.5790993814240108E-2</v>
      </c>
      <c r="AF232" s="45"/>
      <c r="AG232" s="45"/>
      <c r="AH232" s="45"/>
      <c r="AI232" s="45"/>
      <c r="AR232" s="45"/>
      <c r="AS232" s="45"/>
    </row>
    <row r="233" spans="1:45" s="44" customFormat="1" ht="30" hidden="1" customHeight="1" x14ac:dyDescent="0.2">
      <c r="A233" s="171" t="s">
        <v>113</v>
      </c>
      <c r="B233" s="216">
        <f t="shared" ref="B233:E233" si="131">B232/B235</f>
        <v>0.93457142857142861</v>
      </c>
      <c r="C233" s="216"/>
      <c r="D233" s="216"/>
      <c r="E233" s="216">
        <f t="shared" si="131"/>
        <v>0.97180681818181813</v>
      </c>
      <c r="F233" s="201">
        <f t="shared" si="126"/>
        <v>1.0398422083877601</v>
      </c>
      <c r="G233" s="201"/>
      <c r="H233" s="260"/>
      <c r="I233" s="260">
        <f>I232/I235</f>
        <v>1</v>
      </c>
      <c r="J233" s="260">
        <f t="shared" ref="J233:AC233" si="132">J232/J235</f>
        <v>0.88787878787878793</v>
      </c>
      <c r="K233" s="260">
        <f t="shared" si="132"/>
        <v>1</v>
      </c>
      <c r="L233" s="260">
        <f t="shared" si="132"/>
        <v>0.91206896551724137</v>
      </c>
      <c r="M233" s="260">
        <f t="shared" si="132"/>
        <v>0.90038461538461534</v>
      </c>
      <c r="N233" s="260">
        <f t="shared" si="132"/>
        <v>1</v>
      </c>
      <c r="O233" s="260">
        <f t="shared" si="132"/>
        <v>1</v>
      </c>
      <c r="P233" s="260">
        <f t="shared" si="132"/>
        <v>1</v>
      </c>
      <c r="Q233" s="260">
        <f t="shared" si="132"/>
        <v>1.1444186046511629</v>
      </c>
      <c r="R233" s="260">
        <f t="shared" si="132"/>
        <v>0.70454545454545459</v>
      </c>
      <c r="S233" s="260">
        <f t="shared" si="132"/>
        <v>0.73050000000000004</v>
      </c>
      <c r="T233" s="260">
        <f t="shared" si="132"/>
        <v>1</v>
      </c>
      <c r="U233" s="260">
        <f t="shared" si="132"/>
        <v>0.98450980392156862</v>
      </c>
      <c r="V233" s="260">
        <f t="shared" si="132"/>
        <v>0.91836734693877553</v>
      </c>
      <c r="W233" s="260">
        <f t="shared" si="132"/>
        <v>1</v>
      </c>
      <c r="X233" s="260">
        <f t="shared" si="132"/>
        <v>1.151764705882353</v>
      </c>
      <c r="Y233" s="260">
        <f t="shared" si="132"/>
        <v>0.9</v>
      </c>
      <c r="Z233" s="260">
        <f t="shared" si="132"/>
        <v>1.1639999999999999</v>
      </c>
      <c r="AA233" s="260">
        <f t="shared" si="132"/>
        <v>1</v>
      </c>
      <c r="AB233" s="260">
        <f t="shared" si="132"/>
        <v>1</v>
      </c>
      <c r="AC233" s="260">
        <f t="shared" si="132"/>
        <v>0.82608695652173914</v>
      </c>
      <c r="AE233" s="42">
        <f t="shared" si="95"/>
        <v>1.1851786634273913</v>
      </c>
      <c r="AF233" s="45"/>
      <c r="AG233" s="45"/>
      <c r="AH233" s="45"/>
      <c r="AI233" s="45"/>
      <c r="AR233" s="45"/>
      <c r="AS233" s="45"/>
    </row>
    <row r="234" spans="1:45" s="10" customFormat="1" ht="48" customHeight="1" x14ac:dyDescent="0.2">
      <c r="A234" s="169" t="s">
        <v>114</v>
      </c>
      <c r="B234" s="200">
        <v>157972</v>
      </c>
      <c r="C234" s="200"/>
      <c r="D234" s="200"/>
      <c r="E234" s="203">
        <f t="shared" si="78"/>
        <v>120166</v>
      </c>
      <c r="F234" s="201">
        <f t="shared" si="126"/>
        <v>0.76067910768997038</v>
      </c>
      <c r="G234" s="201"/>
      <c r="H234" s="202">
        <v>17</v>
      </c>
      <c r="I234" s="207">
        <v>3500</v>
      </c>
      <c r="J234" s="207">
        <v>4910</v>
      </c>
      <c r="K234" s="207">
        <v>19220</v>
      </c>
      <c r="L234" s="207">
        <v>4274</v>
      </c>
      <c r="M234" s="207">
        <v>6130</v>
      </c>
      <c r="N234" s="207">
        <v>5170</v>
      </c>
      <c r="O234" s="207">
        <v>1450</v>
      </c>
      <c r="P234" s="207">
        <v>6480</v>
      </c>
      <c r="Q234" s="207">
        <v>2078</v>
      </c>
      <c r="R234" s="207"/>
      <c r="S234" s="207">
        <v>992</v>
      </c>
      <c r="T234" s="207">
        <v>2706</v>
      </c>
      <c r="U234" s="207">
        <v>12351</v>
      </c>
      <c r="V234" s="207">
        <v>11085</v>
      </c>
      <c r="W234" s="207">
        <v>7105</v>
      </c>
      <c r="X234" s="207">
        <v>3000</v>
      </c>
      <c r="Y234" s="207"/>
      <c r="Z234" s="207">
        <v>2200</v>
      </c>
      <c r="AA234" s="207"/>
      <c r="AB234" s="207">
        <v>23515</v>
      </c>
      <c r="AC234" s="207">
        <v>4000</v>
      </c>
      <c r="AE234" s="42">
        <f t="shared" si="95"/>
        <v>2.4965464440856816E-2</v>
      </c>
      <c r="AF234" s="43"/>
      <c r="AG234" s="19"/>
      <c r="AH234" s="19"/>
      <c r="AI234" s="19"/>
      <c r="AR234" s="19"/>
      <c r="AS234" s="19"/>
    </row>
    <row r="235" spans="1:45" s="10" customFormat="1" ht="30" hidden="1" customHeight="1" outlineLevel="1" x14ac:dyDescent="0.2">
      <c r="A235" s="169" t="s">
        <v>115</v>
      </c>
      <c r="B235" s="200">
        <v>105000</v>
      </c>
      <c r="C235" s="200"/>
      <c r="D235" s="200"/>
      <c r="E235" s="200">
        <f>SUM(I235:AC235)</f>
        <v>88000</v>
      </c>
      <c r="F235" s="201">
        <f t="shared" si="126"/>
        <v>0.83809523809523812</v>
      </c>
      <c r="G235" s="201" t="e">
        <f t="shared" si="92"/>
        <v>#DIV/0!</v>
      </c>
      <c r="H235" s="202"/>
      <c r="I235" s="207">
        <v>7600</v>
      </c>
      <c r="J235" s="207">
        <v>3300</v>
      </c>
      <c r="K235" s="207">
        <v>2100</v>
      </c>
      <c r="L235" s="207">
        <v>5800</v>
      </c>
      <c r="M235" s="207">
        <v>2600</v>
      </c>
      <c r="N235" s="207">
        <v>6300</v>
      </c>
      <c r="O235" s="207">
        <v>3100</v>
      </c>
      <c r="P235" s="207">
        <v>3000</v>
      </c>
      <c r="Q235" s="207">
        <v>4300</v>
      </c>
      <c r="R235" s="207">
        <v>2200</v>
      </c>
      <c r="S235" s="207">
        <v>4000</v>
      </c>
      <c r="T235" s="207">
        <v>4900</v>
      </c>
      <c r="U235" s="207">
        <v>5100</v>
      </c>
      <c r="V235" s="207">
        <v>4900</v>
      </c>
      <c r="W235" s="207">
        <v>7500</v>
      </c>
      <c r="X235" s="207">
        <v>3400</v>
      </c>
      <c r="Y235" s="207">
        <v>2000</v>
      </c>
      <c r="Z235" s="207">
        <v>2000</v>
      </c>
      <c r="AA235" s="207">
        <v>6000</v>
      </c>
      <c r="AB235" s="207">
        <v>5600</v>
      </c>
      <c r="AC235" s="207">
        <v>2300</v>
      </c>
      <c r="AE235" s="42">
        <f t="shared" si="95"/>
        <v>3.8636363636363635E-2</v>
      </c>
      <c r="AF235" s="19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224</v>
      </c>
      <c r="B236" s="200"/>
      <c r="C236" s="200"/>
      <c r="D236" s="200"/>
      <c r="E236" s="200">
        <f t="shared" ref="E236:E239" si="133">SUM(I236:AC236)</f>
        <v>80060</v>
      </c>
      <c r="F236" s="201"/>
      <c r="G236" s="201"/>
      <c r="H236" s="202"/>
      <c r="I236" s="207">
        <v>7300</v>
      </c>
      <c r="J236" s="207">
        <v>2850</v>
      </c>
      <c r="K236" s="207">
        <v>2100</v>
      </c>
      <c r="L236" s="207">
        <v>5400</v>
      </c>
      <c r="M236" s="207">
        <v>2550</v>
      </c>
      <c r="N236" s="207">
        <v>6000</v>
      </c>
      <c r="O236" s="207">
        <v>2300</v>
      </c>
      <c r="P236" s="207">
        <v>2550</v>
      </c>
      <c r="Q236" s="207">
        <v>4300</v>
      </c>
      <c r="R236" s="207">
        <v>1440</v>
      </c>
      <c r="S236" s="207">
        <v>3260</v>
      </c>
      <c r="T236" s="207">
        <v>4550</v>
      </c>
      <c r="U236" s="207">
        <v>5050</v>
      </c>
      <c r="V236" s="207">
        <v>4700</v>
      </c>
      <c r="W236" s="207">
        <v>7400</v>
      </c>
      <c r="X236" s="207">
        <v>3060</v>
      </c>
      <c r="Y236" s="207">
        <v>2000</v>
      </c>
      <c r="Z236" s="207">
        <v>2000</v>
      </c>
      <c r="AA236" s="207">
        <v>5500</v>
      </c>
      <c r="AB236" s="207">
        <v>4300</v>
      </c>
      <c r="AC236" s="207">
        <v>1450</v>
      </c>
      <c r="AE236" s="42"/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225</v>
      </c>
      <c r="B237" s="200"/>
      <c r="C237" s="200"/>
      <c r="D237" s="200"/>
      <c r="E237" s="200">
        <f t="shared" si="133"/>
        <v>6900</v>
      </c>
      <c r="F237" s="201"/>
      <c r="G237" s="201"/>
      <c r="H237" s="202"/>
      <c r="I237" s="207">
        <v>300</v>
      </c>
      <c r="J237" s="207">
        <v>450</v>
      </c>
      <c r="K237" s="207">
        <v>0</v>
      </c>
      <c r="L237" s="207">
        <v>400</v>
      </c>
      <c r="M237" s="207">
        <v>50</v>
      </c>
      <c r="N237" s="207">
        <v>300</v>
      </c>
      <c r="O237" s="207">
        <v>800</v>
      </c>
      <c r="P237" s="207">
        <v>450</v>
      </c>
      <c r="Q237" s="207">
        <v>0</v>
      </c>
      <c r="R237" s="207">
        <v>100</v>
      </c>
      <c r="S237" s="207">
        <v>650</v>
      </c>
      <c r="T237" s="207">
        <v>350</v>
      </c>
      <c r="U237" s="207">
        <v>0</v>
      </c>
      <c r="V237" s="207">
        <v>200</v>
      </c>
      <c r="W237" s="207">
        <v>100</v>
      </c>
      <c r="X237" s="207">
        <v>100</v>
      </c>
      <c r="Y237" s="207">
        <v>0</v>
      </c>
      <c r="Z237" s="207">
        <v>0</v>
      </c>
      <c r="AA237" s="207">
        <v>500</v>
      </c>
      <c r="AB237" s="207">
        <v>1300</v>
      </c>
      <c r="AC237" s="207">
        <v>850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226</v>
      </c>
      <c r="B238" s="200"/>
      <c r="C238" s="200"/>
      <c r="D238" s="200"/>
      <c r="E238" s="200">
        <f t="shared" si="133"/>
        <v>290</v>
      </c>
      <c r="F238" s="201"/>
      <c r="G238" s="201"/>
      <c r="H238" s="202"/>
      <c r="I238" s="207">
        <v>0</v>
      </c>
      <c r="J238" s="207">
        <v>0</v>
      </c>
      <c r="K238" s="207">
        <v>0</v>
      </c>
      <c r="L238" s="207">
        <v>0</v>
      </c>
      <c r="M238" s="207">
        <v>0</v>
      </c>
      <c r="N238" s="207">
        <v>0</v>
      </c>
      <c r="O238" s="207">
        <v>0</v>
      </c>
      <c r="P238" s="207">
        <v>0</v>
      </c>
      <c r="Q238" s="207">
        <v>0</v>
      </c>
      <c r="R238" s="207">
        <v>0</v>
      </c>
      <c r="S238" s="207">
        <v>0</v>
      </c>
      <c r="T238" s="207">
        <v>0</v>
      </c>
      <c r="U238" s="207">
        <v>50</v>
      </c>
      <c r="V238" s="207">
        <v>0</v>
      </c>
      <c r="W238" s="207">
        <v>0</v>
      </c>
      <c r="X238" s="207">
        <v>240</v>
      </c>
      <c r="Y238" s="207">
        <v>0</v>
      </c>
      <c r="Z238" s="207">
        <v>0</v>
      </c>
      <c r="AA238" s="207">
        <v>0</v>
      </c>
      <c r="AB238" s="207">
        <v>0</v>
      </c>
      <c r="AC238" s="207">
        <v>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227</v>
      </c>
      <c r="B239" s="200"/>
      <c r="C239" s="200"/>
      <c r="D239" s="200"/>
      <c r="E239" s="200">
        <f t="shared" si="133"/>
        <v>750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660</v>
      </c>
      <c r="S239" s="207">
        <v>90</v>
      </c>
      <c r="T239" s="207">
        <v>0</v>
      </c>
      <c r="U239" s="207">
        <v>0</v>
      </c>
      <c r="V239" s="207">
        <v>0</v>
      </c>
      <c r="W239" s="207">
        <v>0</v>
      </c>
      <c r="X239" s="207">
        <v>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102.75" customHeight="1" outlineLevel="1" x14ac:dyDescent="0.2">
      <c r="A240" s="169" t="s">
        <v>116</v>
      </c>
      <c r="B240" s="200">
        <v>96366</v>
      </c>
      <c r="C240" s="200">
        <v>88000</v>
      </c>
      <c r="D240" s="200">
        <v>88000</v>
      </c>
      <c r="E240" s="200">
        <f t="shared" si="78"/>
        <v>79939.399999999994</v>
      </c>
      <c r="F240" s="201">
        <f t="shared" si="126"/>
        <v>0.8295394641263516</v>
      </c>
      <c r="G240" s="201">
        <f t="shared" si="92"/>
        <v>0.9084022727272727</v>
      </c>
      <c r="H240" s="202">
        <v>21</v>
      </c>
      <c r="I240" s="222">
        <v>5300</v>
      </c>
      <c r="J240" s="222">
        <v>2895</v>
      </c>
      <c r="K240" s="222">
        <v>2100</v>
      </c>
      <c r="L240" s="222">
        <v>5445</v>
      </c>
      <c r="M240" s="222">
        <v>2475</v>
      </c>
      <c r="N240" s="222">
        <v>4850</v>
      </c>
      <c r="O240" s="222">
        <v>3400</v>
      </c>
      <c r="P240" s="222">
        <v>2420</v>
      </c>
      <c r="Q240" s="222">
        <v>4921</v>
      </c>
      <c r="R240" s="265">
        <v>1526.4</v>
      </c>
      <c r="S240" s="222">
        <v>2594</v>
      </c>
      <c r="T240" s="222">
        <v>4905</v>
      </c>
      <c r="U240" s="222">
        <v>4795</v>
      </c>
      <c r="V240" s="222">
        <v>4536</v>
      </c>
      <c r="W240" s="222">
        <v>7140</v>
      </c>
      <c r="X240" s="222">
        <v>3792</v>
      </c>
      <c r="Y240" s="222">
        <v>1397</v>
      </c>
      <c r="Z240" s="222">
        <v>2328</v>
      </c>
      <c r="AA240" s="222">
        <v>6033</v>
      </c>
      <c r="AB240" s="222">
        <v>5092</v>
      </c>
      <c r="AC240" s="222">
        <v>1995</v>
      </c>
      <c r="AE240" s="42">
        <f t="shared" si="95"/>
        <v>4.7435932719034672E-2</v>
      </c>
      <c r="AF240" s="19"/>
      <c r="AG240" s="19"/>
      <c r="AH240" s="19"/>
      <c r="AI240" s="19"/>
      <c r="AR240" s="19"/>
      <c r="AS240" s="19"/>
    </row>
    <row r="241" spans="1:45" s="10" customFormat="1" ht="30" hidden="1" customHeight="1" x14ac:dyDescent="0.2">
      <c r="A241" s="171" t="s">
        <v>52</v>
      </c>
      <c r="B241" s="261">
        <f>B240/B235</f>
        <v>0.91777142857142857</v>
      </c>
      <c r="C241" s="261"/>
      <c r="D241" s="261"/>
      <c r="E241" s="213">
        <f t="shared" ref="E241" si="134">E240/E235</f>
        <v>0.9084022727272727</v>
      </c>
      <c r="F241" s="201">
        <f t="shared" si="126"/>
        <v>0.98979140605985128</v>
      </c>
      <c r="G241" s="201"/>
      <c r="H241" s="213"/>
      <c r="I241" s="266">
        <f>I240/I235</f>
        <v>0.69736842105263153</v>
      </c>
      <c r="J241" s="266">
        <f t="shared" ref="J241:AC241" si="135">J240/J235</f>
        <v>0.87727272727272732</v>
      </c>
      <c r="K241" s="266">
        <f t="shared" si="135"/>
        <v>1</v>
      </c>
      <c r="L241" s="266">
        <f t="shared" si="135"/>
        <v>0.93879310344827582</v>
      </c>
      <c r="M241" s="266">
        <f t="shared" si="135"/>
        <v>0.95192307692307687</v>
      </c>
      <c r="N241" s="266">
        <f t="shared" si="135"/>
        <v>0.76984126984126988</v>
      </c>
      <c r="O241" s="266">
        <f t="shared" si="135"/>
        <v>1.096774193548387</v>
      </c>
      <c r="P241" s="266">
        <f t="shared" si="135"/>
        <v>0.80666666666666664</v>
      </c>
      <c r="Q241" s="266">
        <f t="shared" si="135"/>
        <v>1.1444186046511629</v>
      </c>
      <c r="R241" s="266">
        <f t="shared" si="135"/>
        <v>0.69381818181818189</v>
      </c>
      <c r="S241" s="266">
        <f t="shared" si="135"/>
        <v>0.64849999999999997</v>
      </c>
      <c r="T241" s="266">
        <f t="shared" si="135"/>
        <v>1.0010204081632652</v>
      </c>
      <c r="U241" s="266">
        <f t="shared" si="135"/>
        <v>0.94019607843137254</v>
      </c>
      <c r="V241" s="266">
        <f t="shared" si="135"/>
        <v>0.92571428571428571</v>
      </c>
      <c r="W241" s="266">
        <f t="shared" si="135"/>
        <v>0.95199999999999996</v>
      </c>
      <c r="X241" s="266">
        <f t="shared" si="135"/>
        <v>1.1152941176470588</v>
      </c>
      <c r="Y241" s="266">
        <f t="shared" si="135"/>
        <v>0.69850000000000001</v>
      </c>
      <c r="Z241" s="266">
        <f t="shared" si="135"/>
        <v>1.1639999999999999</v>
      </c>
      <c r="AA241" s="266">
        <f t="shared" si="135"/>
        <v>1.0055000000000001</v>
      </c>
      <c r="AB241" s="266">
        <f t="shared" si="135"/>
        <v>0.90928571428571425</v>
      </c>
      <c r="AC241" s="266">
        <f t="shared" si="135"/>
        <v>0.86739130434782608</v>
      </c>
      <c r="AE241" s="42">
        <f t="shared" si="95"/>
        <v>1.2277535527279562</v>
      </c>
      <c r="AF241" s="19"/>
      <c r="AG241" s="19"/>
      <c r="AH241" s="19"/>
      <c r="AI241" s="19"/>
      <c r="AR241" s="19"/>
      <c r="AS241" s="19"/>
    </row>
    <row r="242" spans="1:45" s="10" customFormat="1" ht="48" customHeight="1" x14ac:dyDescent="0.2">
      <c r="A242" s="170" t="s">
        <v>224</v>
      </c>
      <c r="B242" s="245">
        <v>88265</v>
      </c>
      <c r="C242" s="203"/>
      <c r="D242" s="200"/>
      <c r="E242" s="203">
        <f t="shared" si="78"/>
        <v>75672.5</v>
      </c>
      <c r="F242" s="201">
        <f t="shared" si="126"/>
        <v>0.857333031212825</v>
      </c>
      <c r="G242" s="201"/>
      <c r="H242" s="202">
        <v>21</v>
      </c>
      <c r="I242" s="207">
        <v>5000</v>
      </c>
      <c r="J242" s="207">
        <v>2835</v>
      </c>
      <c r="K242" s="207">
        <v>2100</v>
      </c>
      <c r="L242" s="207">
        <v>5225</v>
      </c>
      <c r="M242" s="207">
        <v>2475</v>
      </c>
      <c r="N242" s="207">
        <v>4680</v>
      </c>
      <c r="O242" s="207">
        <v>2915</v>
      </c>
      <c r="P242" s="207">
        <v>2294</v>
      </c>
      <c r="Q242" s="207">
        <v>4921</v>
      </c>
      <c r="R242" s="208">
        <v>1310.5</v>
      </c>
      <c r="S242" s="207">
        <v>2213</v>
      </c>
      <c r="T242" s="207">
        <v>4587</v>
      </c>
      <c r="U242" s="207">
        <v>4745</v>
      </c>
      <c r="V242" s="207">
        <v>4376</v>
      </c>
      <c r="W242" s="207">
        <v>7056</v>
      </c>
      <c r="X242" s="207">
        <v>3765</v>
      </c>
      <c r="Y242" s="207">
        <v>1397</v>
      </c>
      <c r="Z242" s="207">
        <v>2328</v>
      </c>
      <c r="AA242" s="207">
        <v>5845</v>
      </c>
      <c r="AB242" s="207">
        <v>4146</v>
      </c>
      <c r="AC242" s="207">
        <v>1459</v>
      </c>
      <c r="AE242" s="42">
        <f t="shared" si="95"/>
        <v>4.9753873600052859E-2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75" t="s">
        <v>52</v>
      </c>
      <c r="B243" s="245"/>
      <c r="C243" s="203"/>
      <c r="D243" s="200"/>
      <c r="E243" s="204">
        <f>E242/E236*100</f>
        <v>94.519735198601055</v>
      </c>
      <c r="F243" s="204"/>
      <c r="G243" s="204"/>
      <c r="H243" s="204"/>
      <c r="I243" s="208">
        <f t="shared" ref="I243:AC243" si="136">I242/I236*100</f>
        <v>68.493150684931507</v>
      </c>
      <c r="J243" s="208">
        <f t="shared" si="136"/>
        <v>99.473684210526315</v>
      </c>
      <c r="K243" s="208">
        <f t="shared" si="136"/>
        <v>100</v>
      </c>
      <c r="L243" s="208">
        <f t="shared" si="136"/>
        <v>96.759259259259252</v>
      </c>
      <c r="M243" s="208">
        <f t="shared" si="136"/>
        <v>97.058823529411768</v>
      </c>
      <c r="N243" s="208">
        <f t="shared" si="136"/>
        <v>78</v>
      </c>
      <c r="O243" s="208">
        <f t="shared" si="136"/>
        <v>126.7391304347826</v>
      </c>
      <c r="P243" s="208">
        <f t="shared" si="136"/>
        <v>89.960784313725497</v>
      </c>
      <c r="Q243" s="208">
        <f t="shared" si="136"/>
        <v>114.44186046511629</v>
      </c>
      <c r="R243" s="208">
        <f t="shared" si="136"/>
        <v>91.006944444444443</v>
      </c>
      <c r="S243" s="208">
        <f t="shared" si="136"/>
        <v>67.883435582822088</v>
      </c>
      <c r="T243" s="208">
        <f t="shared" si="136"/>
        <v>100.8131868131868</v>
      </c>
      <c r="U243" s="208">
        <f t="shared" si="136"/>
        <v>93.96039603960395</v>
      </c>
      <c r="V243" s="208">
        <f t="shared" si="136"/>
        <v>93.106382978723403</v>
      </c>
      <c r="W243" s="208">
        <f t="shared" si="136"/>
        <v>95.351351351351354</v>
      </c>
      <c r="X243" s="208">
        <f t="shared" si="136"/>
        <v>123.03921568627452</v>
      </c>
      <c r="Y243" s="208">
        <f t="shared" si="136"/>
        <v>69.849999999999994</v>
      </c>
      <c r="Z243" s="208">
        <f t="shared" si="136"/>
        <v>116.39999999999999</v>
      </c>
      <c r="AA243" s="208">
        <f t="shared" si="136"/>
        <v>106.27272727272728</v>
      </c>
      <c r="AB243" s="208">
        <f t="shared" si="136"/>
        <v>96.418604651162781</v>
      </c>
      <c r="AC243" s="208">
        <f t="shared" si="136"/>
        <v>100.62068965517241</v>
      </c>
      <c r="AE243" s="42"/>
      <c r="AF243" s="19"/>
      <c r="AG243" s="19"/>
      <c r="AH243" s="19"/>
      <c r="AI243" s="19"/>
      <c r="AR243" s="19"/>
      <c r="AS243" s="19"/>
    </row>
    <row r="244" spans="1:45" s="10" customFormat="1" ht="48" customHeight="1" x14ac:dyDescent="0.2">
      <c r="A244" s="170" t="s">
        <v>225</v>
      </c>
      <c r="B244" s="245">
        <v>7949</v>
      </c>
      <c r="C244" s="203"/>
      <c r="D244" s="200"/>
      <c r="E244" s="203">
        <f t="shared" si="78"/>
        <v>4002.2</v>
      </c>
      <c r="F244" s="201">
        <f t="shared" si="126"/>
        <v>0.5034847150584979</v>
      </c>
      <c r="G244" s="201"/>
      <c r="H244" s="202">
        <v>16</v>
      </c>
      <c r="I244" s="207">
        <v>300</v>
      </c>
      <c r="J244" s="207">
        <v>60</v>
      </c>
      <c r="K244" s="207"/>
      <c r="L244" s="207">
        <v>220</v>
      </c>
      <c r="M244" s="207"/>
      <c r="N244" s="207">
        <v>170</v>
      </c>
      <c r="O244" s="207">
        <v>405</v>
      </c>
      <c r="P244" s="207">
        <v>110</v>
      </c>
      <c r="Q244" s="207"/>
      <c r="R244" s="207">
        <v>137.19999999999999</v>
      </c>
      <c r="S244" s="207">
        <v>291</v>
      </c>
      <c r="T244" s="207">
        <v>318</v>
      </c>
      <c r="U244" s="207">
        <v>50</v>
      </c>
      <c r="V244" s="207">
        <v>160</v>
      </c>
      <c r="W244" s="207">
        <v>84</v>
      </c>
      <c r="X244" s="207">
        <v>27</v>
      </c>
      <c r="Y244" s="207"/>
      <c r="Z244" s="207"/>
      <c r="AA244" s="207">
        <v>188</v>
      </c>
      <c r="AB244" s="207">
        <v>946</v>
      </c>
      <c r="AC244" s="207">
        <v>536</v>
      </c>
      <c r="AE244" s="42">
        <f t="shared" si="95"/>
        <v>6.7462895407525867E-3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75" t="s">
        <v>229</v>
      </c>
      <c r="B245" s="203"/>
      <c r="C245" s="203"/>
      <c r="D245" s="200"/>
      <c r="E245" s="203" t="e">
        <f t="shared" si="78"/>
        <v>#DIV/0!</v>
      </c>
      <c r="F245" s="204"/>
      <c r="G245" s="204"/>
      <c r="H245" s="204"/>
      <c r="I245" s="208">
        <f t="shared" ref="I245:AC245" si="137">I244/I237*100</f>
        <v>100</v>
      </c>
      <c r="J245" s="208">
        <f t="shared" si="137"/>
        <v>13.333333333333334</v>
      </c>
      <c r="K245" s="208" t="e">
        <f t="shared" si="137"/>
        <v>#DIV/0!</v>
      </c>
      <c r="L245" s="208">
        <f t="shared" si="137"/>
        <v>55.000000000000007</v>
      </c>
      <c r="M245" s="208">
        <f t="shared" si="137"/>
        <v>0</v>
      </c>
      <c r="N245" s="208">
        <f t="shared" si="137"/>
        <v>56.666666666666664</v>
      </c>
      <c r="O245" s="208">
        <f t="shared" si="137"/>
        <v>50.625</v>
      </c>
      <c r="P245" s="208">
        <f t="shared" si="137"/>
        <v>24.444444444444443</v>
      </c>
      <c r="Q245" s="208" t="e">
        <f t="shared" si="137"/>
        <v>#DIV/0!</v>
      </c>
      <c r="R245" s="208">
        <f t="shared" si="137"/>
        <v>137.19999999999999</v>
      </c>
      <c r="S245" s="208">
        <f t="shared" si="137"/>
        <v>44.769230769230766</v>
      </c>
      <c r="T245" s="208">
        <f t="shared" si="137"/>
        <v>90.857142857142861</v>
      </c>
      <c r="U245" s="208" t="e">
        <f t="shared" si="137"/>
        <v>#DIV/0!</v>
      </c>
      <c r="V245" s="208">
        <f t="shared" si="137"/>
        <v>80</v>
      </c>
      <c r="W245" s="208">
        <f t="shared" si="137"/>
        <v>84</v>
      </c>
      <c r="X245" s="208">
        <f t="shared" si="137"/>
        <v>27</v>
      </c>
      <c r="Y245" s="208" t="e">
        <f t="shared" si="137"/>
        <v>#DIV/0!</v>
      </c>
      <c r="Z245" s="208" t="e">
        <f t="shared" si="137"/>
        <v>#DIV/0!</v>
      </c>
      <c r="AA245" s="208">
        <f t="shared" si="137"/>
        <v>37.6</v>
      </c>
      <c r="AB245" s="208">
        <f t="shared" si="137"/>
        <v>72.769230769230759</v>
      </c>
      <c r="AC245" s="208">
        <f t="shared" si="137"/>
        <v>63.058823529411768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48" customHeight="1" x14ac:dyDescent="0.2">
      <c r="A246" s="170" t="s">
        <v>226</v>
      </c>
      <c r="B246" s="203"/>
      <c r="C246" s="203"/>
      <c r="D246" s="200"/>
      <c r="E246" s="203">
        <f t="shared" si="78"/>
        <v>127</v>
      </c>
      <c r="F246" s="201"/>
      <c r="G246" s="201"/>
      <c r="H246" s="202">
        <v>3</v>
      </c>
      <c r="I246" s="207"/>
      <c r="J246" s="207"/>
      <c r="K246" s="207"/>
      <c r="L246" s="207"/>
      <c r="M246" s="207"/>
      <c r="N246" s="207"/>
      <c r="O246" s="207">
        <v>80</v>
      </c>
      <c r="P246" s="207">
        <v>16</v>
      </c>
      <c r="Q246" s="207"/>
      <c r="R246" s="207">
        <v>31</v>
      </c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E246" s="42"/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70" t="s">
        <v>52</v>
      </c>
      <c r="B247" s="203"/>
      <c r="C247" s="203"/>
      <c r="D247" s="200"/>
      <c r="E247" s="203" t="e">
        <f t="shared" si="78"/>
        <v>#DIV/0!</v>
      </c>
      <c r="F247" s="204"/>
      <c r="G247" s="204"/>
      <c r="H247" s="204"/>
      <c r="I247" s="208" t="e">
        <f t="shared" ref="I247:AC247" si="138">I246/I238*100</f>
        <v>#DIV/0!</v>
      </c>
      <c r="J247" s="208" t="e">
        <f t="shared" si="138"/>
        <v>#DIV/0!</v>
      </c>
      <c r="K247" s="208" t="e">
        <f t="shared" si="138"/>
        <v>#DIV/0!</v>
      </c>
      <c r="L247" s="208" t="e">
        <f t="shared" si="138"/>
        <v>#DIV/0!</v>
      </c>
      <c r="M247" s="208" t="e">
        <f t="shared" si="138"/>
        <v>#DIV/0!</v>
      </c>
      <c r="N247" s="208" t="e">
        <f t="shared" si="138"/>
        <v>#DIV/0!</v>
      </c>
      <c r="O247" s="208" t="e">
        <f t="shared" si="138"/>
        <v>#DIV/0!</v>
      </c>
      <c r="P247" s="208" t="e">
        <f t="shared" si="138"/>
        <v>#DIV/0!</v>
      </c>
      <c r="Q247" s="208" t="e">
        <f t="shared" si="138"/>
        <v>#DIV/0!</v>
      </c>
      <c r="R247" s="208" t="e">
        <f t="shared" si="138"/>
        <v>#DIV/0!</v>
      </c>
      <c r="S247" s="208" t="e">
        <f t="shared" si="138"/>
        <v>#DIV/0!</v>
      </c>
      <c r="T247" s="208" t="e">
        <f t="shared" si="138"/>
        <v>#DIV/0!</v>
      </c>
      <c r="U247" s="208">
        <f t="shared" si="138"/>
        <v>0</v>
      </c>
      <c r="V247" s="208" t="e">
        <f t="shared" si="138"/>
        <v>#DIV/0!</v>
      </c>
      <c r="W247" s="208" t="e">
        <f t="shared" si="138"/>
        <v>#DIV/0!</v>
      </c>
      <c r="X247" s="208">
        <f t="shared" si="138"/>
        <v>0</v>
      </c>
      <c r="Y247" s="208" t="e">
        <f t="shared" si="138"/>
        <v>#DIV/0!</v>
      </c>
      <c r="Z247" s="208" t="e">
        <f t="shared" si="138"/>
        <v>#DIV/0!</v>
      </c>
      <c r="AA247" s="208" t="e">
        <f t="shared" si="138"/>
        <v>#DIV/0!</v>
      </c>
      <c r="AB247" s="208" t="e">
        <f t="shared" si="138"/>
        <v>#DIV/0!</v>
      </c>
      <c r="AC247" s="208" t="e">
        <f t="shared" si="138"/>
        <v>#DIV/0!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48" customHeight="1" x14ac:dyDescent="0.2">
      <c r="A248" s="170" t="s">
        <v>237</v>
      </c>
      <c r="B248" s="203"/>
      <c r="C248" s="203"/>
      <c r="D248" s="200"/>
      <c r="E248" s="203">
        <f t="shared" si="78"/>
        <v>233.7</v>
      </c>
      <c r="F248" s="204"/>
      <c r="G248" s="204"/>
      <c r="H248" s="207">
        <v>4</v>
      </c>
      <c r="I248" s="208"/>
      <c r="J248" s="208"/>
      <c r="K248" s="208"/>
      <c r="L248" s="208"/>
      <c r="M248" s="208"/>
      <c r="N248" s="208"/>
      <c r="O248" s="208">
        <v>80</v>
      </c>
      <c r="P248" s="208">
        <v>16</v>
      </c>
      <c r="Q248" s="208"/>
      <c r="R248" s="208">
        <v>47.7</v>
      </c>
      <c r="S248" s="208">
        <v>90</v>
      </c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E248" s="42"/>
      <c r="AF248" s="19"/>
      <c r="AG248" s="19"/>
      <c r="AH248" s="19"/>
      <c r="AI248" s="19"/>
      <c r="AR248" s="19"/>
      <c r="AS248" s="19"/>
    </row>
    <row r="249" spans="1:45" s="10" customFormat="1" ht="112.5" customHeight="1" x14ac:dyDescent="0.75">
      <c r="A249" s="169" t="s">
        <v>244</v>
      </c>
      <c r="B249" s="200">
        <v>0</v>
      </c>
      <c r="C249" s="200"/>
      <c r="D249" s="200"/>
      <c r="E249" s="203">
        <f>SUM(I249:AC249)</f>
        <v>30</v>
      </c>
      <c r="F249" s="201"/>
      <c r="G249" s="201"/>
      <c r="H249" s="202">
        <v>2</v>
      </c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2"/>
      <c r="V249" s="291">
        <v>25</v>
      </c>
      <c r="W249" s="291"/>
      <c r="X249" s="291">
        <v>5</v>
      </c>
      <c r="Y249" s="291"/>
      <c r="Z249" s="293"/>
      <c r="AA249" s="291"/>
      <c r="AB249" s="291"/>
      <c r="AC249" s="291"/>
      <c r="AE249" s="42">
        <f t="shared" si="95"/>
        <v>0.16666666666666666</v>
      </c>
      <c r="AF249" s="19"/>
      <c r="AG249" s="19"/>
      <c r="AH249" s="19"/>
      <c r="AI249" s="19"/>
      <c r="AR249" s="19"/>
      <c r="AS249" s="19"/>
    </row>
    <row r="250" spans="1:45" s="44" customFormat="1" ht="121.5" hidden="1" outlineLevel="1" x14ac:dyDescent="0.2">
      <c r="A250" s="170" t="s">
        <v>245</v>
      </c>
      <c r="B250" s="199">
        <v>86323</v>
      </c>
      <c r="C250" s="200"/>
      <c r="D250" s="200"/>
      <c r="E250" s="200">
        <f t="shared" si="78"/>
        <v>83772.995999999999</v>
      </c>
      <c r="F250" s="201"/>
      <c r="G250" s="201"/>
      <c r="H250" s="202"/>
      <c r="I250" s="226">
        <v>880</v>
      </c>
      <c r="J250" s="226">
        <v>1970</v>
      </c>
      <c r="K250" s="226">
        <v>10455</v>
      </c>
      <c r="L250" s="226">
        <v>6504</v>
      </c>
      <c r="M250" s="226">
        <v>5030.9960000000001</v>
      </c>
      <c r="N250" s="226">
        <v>4259</v>
      </c>
      <c r="O250" s="226">
        <v>1636</v>
      </c>
      <c r="P250" s="226">
        <v>3512</v>
      </c>
      <c r="Q250" s="226">
        <v>2656</v>
      </c>
      <c r="R250" s="226">
        <v>3239</v>
      </c>
      <c r="S250" s="214">
        <v>4313</v>
      </c>
      <c r="T250" s="214">
        <v>4313</v>
      </c>
      <c r="U250" s="214">
        <v>4548</v>
      </c>
      <c r="V250" s="214">
        <v>1798</v>
      </c>
      <c r="W250" s="214">
        <v>3632</v>
      </c>
      <c r="X250" s="214">
        <v>4499</v>
      </c>
      <c r="Y250" s="214">
        <v>928</v>
      </c>
      <c r="Z250" s="214">
        <v>1507</v>
      </c>
      <c r="AA250" s="214">
        <v>4986</v>
      </c>
      <c r="AB250" s="214">
        <v>8411</v>
      </c>
      <c r="AC250" s="226">
        <v>4696</v>
      </c>
      <c r="AE250" s="42">
        <f t="shared" si="95"/>
        <v>5.3704656808501873E-2</v>
      </c>
      <c r="AF250" s="45"/>
      <c r="AG250" s="45"/>
      <c r="AH250" s="45"/>
      <c r="AI250" s="45"/>
      <c r="AR250" s="45"/>
      <c r="AS250" s="45"/>
    </row>
    <row r="251" spans="1:45" s="44" customFormat="1" ht="56.25" hidden="1" outlineLevel="1" x14ac:dyDescent="0.2">
      <c r="A251" s="170" t="s">
        <v>228</v>
      </c>
      <c r="B251" s="199"/>
      <c r="C251" s="200"/>
      <c r="D251" s="200"/>
      <c r="E251" s="211">
        <f>E249/E239*100</f>
        <v>4</v>
      </c>
      <c r="F251" s="211"/>
      <c r="G251" s="211"/>
      <c r="H251" s="211"/>
      <c r="I251" s="265" t="e">
        <f t="shared" ref="I251:AC251" si="139">I249/I239*100</f>
        <v>#DIV/0!</v>
      </c>
      <c r="J251" s="265" t="e">
        <f t="shared" si="139"/>
        <v>#DIV/0!</v>
      </c>
      <c r="K251" s="265" t="e">
        <f t="shared" si="139"/>
        <v>#DIV/0!</v>
      </c>
      <c r="L251" s="265" t="e">
        <f t="shared" si="139"/>
        <v>#DIV/0!</v>
      </c>
      <c r="M251" s="265" t="e">
        <f t="shared" si="139"/>
        <v>#DIV/0!</v>
      </c>
      <c r="N251" s="265" t="e">
        <f t="shared" si="139"/>
        <v>#DIV/0!</v>
      </c>
      <c r="O251" s="265" t="e">
        <f t="shared" si="139"/>
        <v>#DIV/0!</v>
      </c>
      <c r="P251" s="265" t="e">
        <f t="shared" si="139"/>
        <v>#DIV/0!</v>
      </c>
      <c r="Q251" s="265" t="e">
        <f t="shared" si="139"/>
        <v>#DIV/0!</v>
      </c>
      <c r="R251" s="265">
        <f t="shared" si="139"/>
        <v>0</v>
      </c>
      <c r="S251" s="265">
        <f t="shared" si="139"/>
        <v>0</v>
      </c>
      <c r="T251" s="265" t="e">
        <f t="shared" si="139"/>
        <v>#DIV/0!</v>
      </c>
      <c r="U251" s="265" t="e">
        <f t="shared" si="139"/>
        <v>#DIV/0!</v>
      </c>
      <c r="V251" s="265" t="e">
        <f t="shared" si="139"/>
        <v>#DIV/0!</v>
      </c>
      <c r="W251" s="265" t="e">
        <f t="shared" si="139"/>
        <v>#DIV/0!</v>
      </c>
      <c r="X251" s="265" t="e">
        <f t="shared" si="139"/>
        <v>#DIV/0!</v>
      </c>
      <c r="Y251" s="265" t="e">
        <f t="shared" si="139"/>
        <v>#DIV/0!</v>
      </c>
      <c r="Z251" s="265" t="e">
        <f t="shared" si="139"/>
        <v>#DIV/0!</v>
      </c>
      <c r="AA251" s="265" t="e">
        <f t="shared" si="139"/>
        <v>#DIV/0!</v>
      </c>
      <c r="AB251" s="265" t="e">
        <f t="shared" si="139"/>
        <v>#DIV/0!</v>
      </c>
      <c r="AC251" s="265" t="e">
        <f t="shared" si="139"/>
        <v>#DIV/0!</v>
      </c>
      <c r="AE251" s="42"/>
      <c r="AF251" s="45"/>
      <c r="AG251" s="45"/>
      <c r="AH251" s="45"/>
      <c r="AI251" s="45"/>
      <c r="AR251" s="45"/>
      <c r="AS251" s="45"/>
    </row>
    <row r="252" spans="1:45" s="54" customFormat="1" ht="101.25" customHeight="1" outlineLevel="1" x14ac:dyDescent="0.2">
      <c r="A252" s="169" t="s">
        <v>201</v>
      </c>
      <c r="B252" s="199">
        <v>86668</v>
      </c>
      <c r="C252" s="200"/>
      <c r="D252" s="200">
        <v>82075</v>
      </c>
      <c r="E252" s="200">
        <f>SUM(I252:AC252)</f>
        <v>82386.2</v>
      </c>
      <c r="F252" s="201">
        <f t="shared" ref="F252:F275" si="140">E252/B252</f>
        <v>0.95059537545576223</v>
      </c>
      <c r="G252" s="201">
        <f>E252/D252</f>
        <v>1.0037916539750229</v>
      </c>
      <c r="H252" s="202">
        <v>21</v>
      </c>
      <c r="I252" s="214">
        <v>570</v>
      </c>
      <c r="J252" s="214">
        <v>1879</v>
      </c>
      <c r="K252" s="214">
        <v>8650</v>
      </c>
      <c r="L252" s="214">
        <v>5611</v>
      </c>
      <c r="M252" s="214">
        <v>4500</v>
      </c>
      <c r="N252" s="214">
        <v>4910</v>
      </c>
      <c r="O252" s="223">
        <v>3080</v>
      </c>
      <c r="P252" s="214">
        <v>3860</v>
      </c>
      <c r="Q252" s="214">
        <v>2995</v>
      </c>
      <c r="R252" s="214">
        <v>2719</v>
      </c>
      <c r="S252" s="214">
        <v>2470</v>
      </c>
      <c r="T252" s="214">
        <v>4259</v>
      </c>
      <c r="U252" s="214">
        <v>4811</v>
      </c>
      <c r="V252" s="214">
        <v>2492</v>
      </c>
      <c r="W252" s="214">
        <v>3800</v>
      </c>
      <c r="X252" s="214">
        <v>4523.2</v>
      </c>
      <c r="Y252" s="214">
        <v>965</v>
      </c>
      <c r="Z252" s="214">
        <v>1557</v>
      </c>
      <c r="AA252" s="214">
        <v>5674</v>
      </c>
      <c r="AB252" s="214">
        <v>8411</v>
      </c>
      <c r="AC252" s="214">
        <v>4650</v>
      </c>
      <c r="AE252" s="42">
        <f t="shared" si="95"/>
        <v>5.4902398702695351E-2</v>
      </c>
      <c r="AF252" s="55"/>
      <c r="AG252" s="55"/>
      <c r="AH252" s="55"/>
      <c r="AI252" s="55"/>
      <c r="AR252" s="55"/>
      <c r="AS252" s="55"/>
    </row>
    <row r="253" spans="1:45" s="44" customFormat="1" ht="30" hidden="1" customHeight="1" x14ac:dyDescent="0.2">
      <c r="A253" s="170" t="s">
        <v>117</v>
      </c>
      <c r="B253" s="262">
        <f>B252/B250</f>
        <v>1.0039966173557453</v>
      </c>
      <c r="C253" s="263"/>
      <c r="D253" s="263"/>
      <c r="E253" s="200">
        <f t="shared" si="78"/>
        <v>21.544572496332744</v>
      </c>
      <c r="F253" s="201">
        <f t="shared" si="140"/>
        <v>21.458809844474679</v>
      </c>
      <c r="G253" s="201" t="e">
        <f t="shared" si="92"/>
        <v>#DIV/0!</v>
      </c>
      <c r="H253" s="202"/>
      <c r="I253" s="277">
        <f t="shared" ref="I253:AC253" si="141">I252/I250</f>
        <v>0.64772727272727271</v>
      </c>
      <c r="J253" s="277">
        <f t="shared" si="141"/>
        <v>0.95380710659898482</v>
      </c>
      <c r="K253" s="277">
        <f t="shared" si="141"/>
        <v>0.82735533237685321</v>
      </c>
      <c r="L253" s="277">
        <f t="shared" si="141"/>
        <v>0.86269987699876993</v>
      </c>
      <c r="M253" s="277">
        <f t="shared" si="141"/>
        <v>0.89445509398139056</v>
      </c>
      <c r="N253" s="277">
        <f t="shared" si="141"/>
        <v>1.152852782343273</v>
      </c>
      <c r="O253" s="277">
        <f t="shared" si="141"/>
        <v>1.8826405867970659</v>
      </c>
      <c r="P253" s="277">
        <f t="shared" si="141"/>
        <v>1.0990888382687927</v>
      </c>
      <c r="Q253" s="277">
        <f t="shared" si="141"/>
        <v>1.1276355421686748</v>
      </c>
      <c r="R253" s="277">
        <f t="shared" si="141"/>
        <v>0.83945662241432539</v>
      </c>
      <c r="S253" s="277">
        <f t="shared" si="141"/>
        <v>0.57268722466960353</v>
      </c>
      <c r="T253" s="277">
        <f t="shared" si="141"/>
        <v>0.98747971249710176</v>
      </c>
      <c r="U253" s="277">
        <f t="shared" si="141"/>
        <v>1.0578276165347404</v>
      </c>
      <c r="V253" s="277">
        <f t="shared" si="141"/>
        <v>1.385984427141268</v>
      </c>
      <c r="W253" s="277">
        <f t="shared" si="141"/>
        <v>1.0462555066079295</v>
      </c>
      <c r="X253" s="277">
        <f t="shared" si="141"/>
        <v>1.0053789731051344</v>
      </c>
      <c r="Y253" s="277">
        <f t="shared" si="141"/>
        <v>1.0398706896551724</v>
      </c>
      <c r="Z253" s="277">
        <f t="shared" si="141"/>
        <v>1.033178500331785</v>
      </c>
      <c r="AA253" s="277">
        <f t="shared" si="141"/>
        <v>1.1379863618130766</v>
      </c>
      <c r="AB253" s="277">
        <f t="shared" si="141"/>
        <v>1</v>
      </c>
      <c r="AC253" s="277">
        <f t="shared" si="141"/>
        <v>0.99020442930153318</v>
      </c>
      <c r="AE253" s="42">
        <f t="shared" si="95"/>
        <v>4.666506951002472E-2</v>
      </c>
      <c r="AF253" s="45"/>
      <c r="AG253" s="45"/>
      <c r="AH253" s="45"/>
      <c r="AI253" s="45"/>
      <c r="AR253" s="45"/>
      <c r="AS253" s="45"/>
    </row>
    <row r="254" spans="1:45" s="44" customFormat="1" ht="30" hidden="1" customHeight="1" outlineLevel="1" x14ac:dyDescent="0.2">
      <c r="A254" s="170" t="s">
        <v>118</v>
      </c>
      <c r="B254" s="199">
        <v>1701</v>
      </c>
      <c r="C254" s="200"/>
      <c r="D254" s="200"/>
      <c r="E254" s="200">
        <f t="shared" si="78"/>
        <v>5944.6</v>
      </c>
      <c r="F254" s="201">
        <f t="shared" si="140"/>
        <v>3.4947677836566728</v>
      </c>
      <c r="G254" s="201" t="e">
        <f t="shared" si="92"/>
        <v>#DIV/0!</v>
      </c>
      <c r="H254" s="202"/>
      <c r="I254" s="223"/>
      <c r="J254" s="223"/>
      <c r="K254" s="223"/>
      <c r="L254" s="223"/>
      <c r="M254" s="223">
        <v>433.6</v>
      </c>
      <c r="N254" s="223">
        <v>1290</v>
      </c>
      <c r="O254" s="223"/>
      <c r="P254" s="223"/>
      <c r="Q254" s="223"/>
      <c r="R254" s="223"/>
      <c r="S254" s="223">
        <v>610</v>
      </c>
      <c r="T254" s="266"/>
      <c r="U254" s="223"/>
      <c r="V254" s="223"/>
      <c r="W254" s="223"/>
      <c r="X254" s="223"/>
      <c r="Y254" s="223"/>
      <c r="Z254" s="223">
        <v>121</v>
      </c>
      <c r="AA254" s="223"/>
      <c r="AB254" s="223">
        <v>3490</v>
      </c>
      <c r="AC254" s="223"/>
      <c r="AE254" s="42">
        <f t="shared" si="95"/>
        <v>0</v>
      </c>
      <c r="AF254" s="45"/>
      <c r="AG254" s="45"/>
      <c r="AH254" s="45"/>
      <c r="AI254" s="45"/>
      <c r="AR254" s="45"/>
      <c r="AS254" s="45"/>
    </row>
    <row r="255" spans="1:45" s="54" customFormat="1" ht="84.75" customHeight="1" outlineLevel="1" x14ac:dyDescent="0.2">
      <c r="A255" s="169" t="s">
        <v>119</v>
      </c>
      <c r="B255" s="200"/>
      <c r="C255" s="200"/>
      <c r="D255" s="200">
        <v>24961</v>
      </c>
      <c r="E255" s="200">
        <f>SUM(I255:AC255)</f>
        <v>20854</v>
      </c>
      <c r="F255" s="201"/>
      <c r="G255" s="201"/>
      <c r="H255" s="202">
        <v>19</v>
      </c>
      <c r="I255" s="223"/>
      <c r="J255" s="214">
        <v>116</v>
      </c>
      <c r="K255" s="214">
        <v>3259</v>
      </c>
      <c r="L255" s="214">
        <v>1009</v>
      </c>
      <c r="M255" s="214">
        <v>388</v>
      </c>
      <c r="N255" s="214">
        <v>990</v>
      </c>
      <c r="O255" s="214"/>
      <c r="P255" s="214">
        <v>1436</v>
      </c>
      <c r="Q255" s="214">
        <v>712</v>
      </c>
      <c r="R255" s="214">
        <v>899</v>
      </c>
      <c r="S255" s="223">
        <v>808</v>
      </c>
      <c r="T255" s="214">
        <v>130</v>
      </c>
      <c r="U255" s="214">
        <v>2053</v>
      </c>
      <c r="V255" s="214">
        <v>1350</v>
      </c>
      <c r="W255" s="214">
        <v>604</v>
      </c>
      <c r="X255" s="214">
        <v>1296</v>
      </c>
      <c r="Y255" s="214">
        <v>523</v>
      </c>
      <c r="Z255" s="214">
        <v>136</v>
      </c>
      <c r="AA255" s="214">
        <v>505</v>
      </c>
      <c r="AB255" s="214">
        <v>3490</v>
      </c>
      <c r="AC255" s="214">
        <v>1150</v>
      </c>
      <c r="AE255" s="42">
        <f t="shared" si="95"/>
        <v>6.2146350819986575E-2</v>
      </c>
      <c r="AF255" s="55"/>
      <c r="AG255" s="55"/>
      <c r="AH255" s="55"/>
      <c r="AI255" s="55"/>
      <c r="AR255" s="55"/>
      <c r="AS255" s="55"/>
    </row>
    <row r="256" spans="1:45" s="44" customFormat="1" ht="30" hidden="1" customHeight="1" x14ac:dyDescent="0.2">
      <c r="A256" s="170" t="s">
        <v>120</v>
      </c>
      <c r="B256" s="201"/>
      <c r="C256" s="201"/>
      <c r="D256" s="201"/>
      <c r="E256" s="203">
        <f t="shared" ref="E256:E260" si="142">SUM(I256:AC256)</f>
        <v>0</v>
      </c>
      <c r="F256" s="201" t="e">
        <f t="shared" si="140"/>
        <v>#DIV/0!</v>
      </c>
      <c r="G256" s="201" t="e">
        <f t="shared" si="92"/>
        <v>#DIV/0!</v>
      </c>
      <c r="H256" s="202"/>
      <c r="I256" s="266"/>
      <c r="J256" s="266"/>
      <c r="K256" s="266"/>
      <c r="L256" s="266"/>
      <c r="M256" s="266"/>
      <c r="N256" s="266"/>
      <c r="O256" s="266"/>
      <c r="P256" s="266"/>
      <c r="Q256" s="266"/>
      <c r="R256" s="266"/>
      <c r="S256" s="266"/>
      <c r="T256" s="266"/>
      <c r="U256" s="266"/>
      <c r="V256" s="266"/>
      <c r="W256" s="266"/>
      <c r="X256" s="277"/>
      <c r="Y256" s="266"/>
      <c r="Z256" s="266"/>
      <c r="AA256" s="266"/>
      <c r="AB256" s="266"/>
      <c r="AC256" s="266"/>
      <c r="AE256" s="42" t="e">
        <f t="shared" si="95"/>
        <v>#DIV/0!</v>
      </c>
      <c r="AF256" s="45"/>
      <c r="AG256" s="45"/>
      <c r="AH256" s="45"/>
      <c r="AI256" s="45"/>
      <c r="AR256" s="45"/>
      <c r="AS256" s="45"/>
    </row>
    <row r="257" spans="1:50" s="44" customFormat="1" ht="30" hidden="1" customHeight="1" x14ac:dyDescent="0.2">
      <c r="A257" s="170" t="s">
        <v>240</v>
      </c>
      <c r="B257" s="201"/>
      <c r="C257" s="201"/>
      <c r="D257" s="201"/>
      <c r="E257" s="203"/>
      <c r="F257" s="201"/>
      <c r="G257" s="201"/>
      <c r="H257" s="202"/>
      <c r="I257" s="266"/>
      <c r="J257" s="266"/>
      <c r="K257" s="266"/>
      <c r="L257" s="266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  <c r="W257" s="266"/>
      <c r="X257" s="278">
        <v>1388</v>
      </c>
      <c r="Y257" s="266"/>
      <c r="Z257" s="266"/>
      <c r="AA257" s="266"/>
      <c r="AB257" s="266"/>
      <c r="AC257" s="266"/>
      <c r="AE257" s="42"/>
      <c r="AF257" s="45"/>
      <c r="AG257" s="45"/>
      <c r="AH257" s="45"/>
      <c r="AI257" s="45"/>
      <c r="AR257" s="45"/>
      <c r="AS257" s="45"/>
    </row>
    <row r="258" spans="1:50" s="44" customFormat="1" ht="48" customHeight="1" x14ac:dyDescent="0.2">
      <c r="A258" s="172" t="s">
        <v>121</v>
      </c>
      <c r="B258" s="200"/>
      <c r="C258" s="200"/>
      <c r="D258" s="200"/>
      <c r="E258" s="203"/>
      <c r="F258" s="201"/>
      <c r="G258" s="201"/>
      <c r="H258" s="230"/>
      <c r="I258" s="214"/>
      <c r="J258" s="214"/>
      <c r="K258" s="214"/>
      <c r="L258" s="214"/>
      <c r="M258" s="214"/>
      <c r="N258" s="214"/>
      <c r="O258" s="214"/>
      <c r="P258" s="214"/>
      <c r="Q258" s="214"/>
      <c r="R258" s="214"/>
      <c r="S258" s="214"/>
      <c r="T258" s="214"/>
      <c r="U258" s="214"/>
      <c r="V258" s="214"/>
      <c r="W258" s="214"/>
      <c r="X258" s="214"/>
      <c r="Y258" s="214"/>
      <c r="Z258" s="214"/>
      <c r="AA258" s="214"/>
      <c r="AB258" s="214"/>
      <c r="AC258" s="214"/>
      <c r="AE258" s="42" t="e">
        <f t="shared" si="95"/>
        <v>#DIV/0!</v>
      </c>
      <c r="AF258" s="45"/>
      <c r="AG258" s="45"/>
      <c r="AH258" s="45"/>
      <c r="AI258" s="45"/>
      <c r="AR258" s="45"/>
      <c r="AS258" s="45"/>
    </row>
    <row r="259" spans="1:50" s="54" customFormat="1" ht="48" customHeight="1" outlineLevel="1" x14ac:dyDescent="0.2">
      <c r="A259" s="172" t="s">
        <v>122</v>
      </c>
      <c r="B259" s="200">
        <v>107416</v>
      </c>
      <c r="C259" s="200"/>
      <c r="D259" s="200"/>
      <c r="E259" s="200">
        <f t="shared" si="142"/>
        <v>115620.5</v>
      </c>
      <c r="F259" s="201">
        <f t="shared" si="140"/>
        <v>1.0763806136888359</v>
      </c>
      <c r="G259" s="201"/>
      <c r="H259" s="230">
        <v>21</v>
      </c>
      <c r="I259" s="226">
        <v>1689</v>
      </c>
      <c r="J259" s="226">
        <v>3266</v>
      </c>
      <c r="K259" s="226">
        <v>13650</v>
      </c>
      <c r="L259" s="226">
        <v>7066</v>
      </c>
      <c r="M259" s="226">
        <v>4465</v>
      </c>
      <c r="N259" s="226">
        <v>4720</v>
      </c>
      <c r="O259" s="226">
        <v>3932</v>
      </c>
      <c r="P259" s="226">
        <v>12450</v>
      </c>
      <c r="Q259" s="226">
        <v>3600</v>
      </c>
      <c r="R259" s="226">
        <v>3835</v>
      </c>
      <c r="S259" s="226">
        <v>2795</v>
      </c>
      <c r="T259" s="226">
        <v>4120</v>
      </c>
      <c r="U259" s="226">
        <v>7880</v>
      </c>
      <c r="V259" s="226">
        <v>2807</v>
      </c>
      <c r="W259" s="226">
        <v>4261</v>
      </c>
      <c r="X259" s="226">
        <v>4095.5</v>
      </c>
      <c r="Y259" s="226">
        <v>3560</v>
      </c>
      <c r="Z259" s="226">
        <v>520</v>
      </c>
      <c r="AA259" s="226">
        <v>5803</v>
      </c>
      <c r="AB259" s="226">
        <v>12916</v>
      </c>
      <c r="AC259" s="226">
        <v>8190</v>
      </c>
      <c r="AE259" s="42">
        <f t="shared" si="95"/>
        <v>3.5421919123338856E-2</v>
      </c>
      <c r="AF259" s="55"/>
      <c r="AG259" s="55"/>
      <c r="AH259" s="55"/>
      <c r="AI259" s="55"/>
      <c r="AR259" s="55"/>
      <c r="AS259" s="55"/>
    </row>
    <row r="260" spans="1:50" s="44" customFormat="1" ht="30" hidden="1" customHeight="1" outlineLevel="1" x14ac:dyDescent="0.2">
      <c r="A260" s="171" t="s">
        <v>123</v>
      </c>
      <c r="B260" s="200">
        <v>105623.14586666669</v>
      </c>
      <c r="C260" s="200"/>
      <c r="D260" s="200"/>
      <c r="E260" s="200">
        <f t="shared" si="142"/>
        <v>106915.70431111111</v>
      </c>
      <c r="F260" s="201">
        <f t="shared" si="140"/>
        <v>1.0122374545260759</v>
      </c>
      <c r="G260" s="201" t="e">
        <f t="shared" ref="G260:G275" si="143">E260/C260</f>
        <v>#DIV/0!</v>
      </c>
      <c r="H260" s="230"/>
      <c r="I260" s="226">
        <v>1207.7333333333333</v>
      </c>
      <c r="J260" s="226">
        <v>3157.7</v>
      </c>
      <c r="K260" s="226">
        <v>13421.670444444446</v>
      </c>
      <c r="L260" s="226">
        <v>9597</v>
      </c>
      <c r="M260" s="226">
        <v>6738.656133333332</v>
      </c>
      <c r="N260" s="226">
        <v>4332.9066666666668</v>
      </c>
      <c r="O260" s="226">
        <v>4557.2115555555547</v>
      </c>
      <c r="P260" s="226">
        <v>7321.0106666666661</v>
      </c>
      <c r="Q260" s="226">
        <v>5194.1657333333324</v>
      </c>
      <c r="R260" s="226">
        <v>4366.3360000000002</v>
      </c>
      <c r="S260" s="226">
        <v>3312.66</v>
      </c>
      <c r="T260" s="226">
        <v>5970.848</v>
      </c>
      <c r="U260" s="226">
        <v>4207</v>
      </c>
      <c r="V260" s="226">
        <v>2807.9999999999995</v>
      </c>
      <c r="W260" s="226">
        <v>5640.8266666666668</v>
      </c>
      <c r="X260" s="226">
        <v>3639.125</v>
      </c>
      <c r="Y260" s="226">
        <v>3434.9038888888881</v>
      </c>
      <c r="Z260" s="226">
        <v>377</v>
      </c>
      <c r="AA260" s="226">
        <v>5788</v>
      </c>
      <c r="AB260" s="226">
        <v>4971</v>
      </c>
      <c r="AC260" s="226">
        <v>6871.9502222222209</v>
      </c>
      <c r="AE260" s="42">
        <f t="shared" si="95"/>
        <v>3.403732897283835E-2</v>
      </c>
      <c r="AF260" s="45"/>
      <c r="AG260" s="45"/>
      <c r="AH260" s="45"/>
      <c r="AI260" s="45"/>
      <c r="AR260" s="45"/>
      <c r="AS260" s="45"/>
      <c r="AX260" s="44" t="s">
        <v>0</v>
      </c>
    </row>
    <row r="261" spans="1:50" s="44" customFormat="1" ht="30" hidden="1" customHeight="1" outlineLevel="1" x14ac:dyDescent="0.2">
      <c r="A261" s="171" t="s">
        <v>124</v>
      </c>
      <c r="B261" s="200">
        <f>B259*0.45</f>
        <v>48337.200000000004</v>
      </c>
      <c r="C261" s="200"/>
      <c r="D261" s="200"/>
      <c r="E261" s="200">
        <f>E259*0.45</f>
        <v>52029.224999999999</v>
      </c>
      <c r="F261" s="201">
        <f t="shared" si="140"/>
        <v>1.0763806136888359</v>
      </c>
      <c r="G261" s="201" t="e">
        <f t="shared" si="143"/>
        <v>#DIV/0!</v>
      </c>
      <c r="H261" s="230"/>
      <c r="I261" s="226">
        <f>I259*0.45</f>
        <v>760.05000000000007</v>
      </c>
      <c r="J261" s="226">
        <f t="shared" ref="J261:AC261" si="144">J259*0.45</f>
        <v>1469.7</v>
      </c>
      <c r="K261" s="226">
        <f t="shared" si="144"/>
        <v>6142.5</v>
      </c>
      <c r="L261" s="226">
        <f t="shared" si="144"/>
        <v>3179.7000000000003</v>
      </c>
      <c r="M261" s="226">
        <f t="shared" si="144"/>
        <v>2009.25</v>
      </c>
      <c r="N261" s="226">
        <f t="shared" si="144"/>
        <v>2124</v>
      </c>
      <c r="O261" s="226">
        <f t="shared" si="144"/>
        <v>1769.4</v>
      </c>
      <c r="P261" s="226">
        <f t="shared" si="144"/>
        <v>5602.5</v>
      </c>
      <c r="Q261" s="226">
        <f t="shared" si="144"/>
        <v>1620</v>
      </c>
      <c r="R261" s="226">
        <f t="shared" si="144"/>
        <v>1725.75</v>
      </c>
      <c r="S261" s="226">
        <f t="shared" si="144"/>
        <v>1257.75</v>
      </c>
      <c r="T261" s="226">
        <f t="shared" si="144"/>
        <v>1854</v>
      </c>
      <c r="U261" s="226">
        <f t="shared" si="144"/>
        <v>3546</v>
      </c>
      <c r="V261" s="226">
        <f t="shared" si="144"/>
        <v>1263.1500000000001</v>
      </c>
      <c r="W261" s="226">
        <f t="shared" si="144"/>
        <v>1917.45</v>
      </c>
      <c r="X261" s="226">
        <f t="shared" si="144"/>
        <v>1842.9750000000001</v>
      </c>
      <c r="Y261" s="226">
        <f t="shared" si="144"/>
        <v>1602</v>
      </c>
      <c r="Z261" s="226">
        <f t="shared" si="144"/>
        <v>234</v>
      </c>
      <c r="AA261" s="226">
        <f t="shared" si="144"/>
        <v>2611.35</v>
      </c>
      <c r="AB261" s="226">
        <f t="shared" si="144"/>
        <v>5812.2</v>
      </c>
      <c r="AC261" s="226">
        <f t="shared" si="144"/>
        <v>3685.5</v>
      </c>
      <c r="AD261" s="56"/>
      <c r="AE261" s="42">
        <f t="shared" ref="AE261:AE278" si="145">X261/E261</f>
        <v>3.5421919123338856E-2</v>
      </c>
      <c r="AF261" s="57"/>
      <c r="AG261" s="57"/>
      <c r="AH261" s="57"/>
      <c r="AI261" s="57"/>
      <c r="AJ261" s="56"/>
      <c r="AK261" s="56"/>
      <c r="AL261" s="56"/>
      <c r="AM261" s="56"/>
      <c r="AN261" s="56"/>
      <c r="AO261" s="56"/>
      <c r="AR261" s="45"/>
      <c r="AS261" s="45"/>
    </row>
    <row r="262" spans="1:50" s="44" customFormat="1" ht="30" hidden="1" customHeight="1" x14ac:dyDescent="0.2">
      <c r="A262" s="171" t="s">
        <v>125</v>
      </c>
      <c r="B262" s="262">
        <v>0.63300000000000001</v>
      </c>
      <c r="C262" s="262"/>
      <c r="D262" s="262"/>
      <c r="E262" s="264">
        <f t="shared" ref="E262" si="146">E259/E260</f>
        <v>1.0814173721716225</v>
      </c>
      <c r="F262" s="201">
        <f t="shared" si="140"/>
        <v>1.7084002719930844</v>
      </c>
      <c r="G262" s="201" t="e">
        <f t="shared" si="143"/>
        <v>#DIV/0!</v>
      </c>
      <c r="H262" s="264"/>
      <c r="I262" s="277">
        <f t="shared" ref="I262:AB262" si="147">I259/I260</f>
        <v>1.3984875248399204</v>
      </c>
      <c r="J262" s="277">
        <f t="shared" si="147"/>
        <v>1.0342971149887576</v>
      </c>
      <c r="K262" s="277">
        <f t="shared" si="147"/>
        <v>1.0170120072982469</v>
      </c>
      <c r="L262" s="277">
        <f t="shared" si="147"/>
        <v>0.73627175158903824</v>
      </c>
      <c r="M262" s="277">
        <f t="shared" si="147"/>
        <v>0.66259502067682308</v>
      </c>
      <c r="N262" s="277">
        <f t="shared" si="147"/>
        <v>1.0893380271288249</v>
      </c>
      <c r="O262" s="277">
        <f t="shared" si="147"/>
        <v>0.86280830987681956</v>
      </c>
      <c r="P262" s="277">
        <f t="shared" si="147"/>
        <v>1.7005848737096045</v>
      </c>
      <c r="Q262" s="277">
        <f t="shared" si="147"/>
        <v>0.69308531626111902</v>
      </c>
      <c r="R262" s="277">
        <f t="shared" si="147"/>
        <v>0.8783107850609756</v>
      </c>
      <c r="S262" s="277">
        <f t="shared" si="147"/>
        <v>0.84373283101797347</v>
      </c>
      <c r="T262" s="277">
        <f t="shared" si="147"/>
        <v>0.6900192401481331</v>
      </c>
      <c r="U262" s="277">
        <f t="shared" si="147"/>
        <v>1.8730686950320894</v>
      </c>
      <c r="V262" s="277">
        <f t="shared" si="147"/>
        <v>0.99964387464387483</v>
      </c>
      <c r="W262" s="277">
        <f t="shared" si="147"/>
        <v>0.75538573542412224</v>
      </c>
      <c r="X262" s="277">
        <f t="shared" si="147"/>
        <v>1.1254078933809639</v>
      </c>
      <c r="Y262" s="277">
        <f t="shared" si="147"/>
        <v>1.0364191008417349</v>
      </c>
      <c r="Z262" s="277">
        <f t="shared" si="147"/>
        <v>1.3793103448275863</v>
      </c>
      <c r="AA262" s="277">
        <f t="shared" si="147"/>
        <v>1.0025915687629579</v>
      </c>
      <c r="AB262" s="277">
        <f t="shared" si="147"/>
        <v>2.5982699658016495</v>
      </c>
      <c r="AC262" s="277">
        <f>AC259/AC260</f>
        <v>1.1918014151958676</v>
      </c>
      <c r="AE262" s="42">
        <f t="shared" si="145"/>
        <v>1.0406785782634533</v>
      </c>
      <c r="AF262" s="45"/>
      <c r="AG262" s="45"/>
      <c r="AH262" s="45"/>
      <c r="AI262" s="45"/>
      <c r="AR262" s="45"/>
      <c r="AS262" s="45"/>
    </row>
    <row r="263" spans="1:50" s="54" customFormat="1" ht="48" customHeight="1" outlineLevel="1" x14ac:dyDescent="0.2">
      <c r="A263" s="172" t="s">
        <v>126</v>
      </c>
      <c r="B263" s="200">
        <v>361089</v>
      </c>
      <c r="C263" s="200"/>
      <c r="D263" s="200"/>
      <c r="E263" s="199">
        <f>SUM(I263:AC263)</f>
        <v>407918.1</v>
      </c>
      <c r="F263" s="201">
        <f t="shared" si="140"/>
        <v>1.129688525543564</v>
      </c>
      <c r="G263" s="201"/>
      <c r="H263" s="230">
        <v>21</v>
      </c>
      <c r="I263" s="226">
        <v>540</v>
      </c>
      <c r="J263" s="226">
        <v>9113</v>
      </c>
      <c r="K263" s="226">
        <v>28690</v>
      </c>
      <c r="L263" s="226">
        <v>26340</v>
      </c>
      <c r="M263" s="226">
        <v>9193</v>
      </c>
      <c r="N263" s="226">
        <v>13200</v>
      </c>
      <c r="O263" s="226">
        <v>6331</v>
      </c>
      <c r="P263" s="226">
        <v>25338</v>
      </c>
      <c r="Q263" s="226">
        <v>17509</v>
      </c>
      <c r="R263" s="226">
        <v>18060</v>
      </c>
      <c r="S263" s="226">
        <v>11130</v>
      </c>
      <c r="T263" s="226">
        <v>27625</v>
      </c>
      <c r="U263" s="226">
        <v>3100</v>
      </c>
      <c r="V263" s="226">
        <v>3286</v>
      </c>
      <c r="W263" s="226">
        <v>13737</v>
      </c>
      <c r="X263" s="219">
        <v>75924.100000000006</v>
      </c>
      <c r="Y263" s="226">
        <v>5700</v>
      </c>
      <c r="Z263" s="226">
        <v>1200</v>
      </c>
      <c r="AA263" s="226">
        <v>9856</v>
      </c>
      <c r="AB263" s="226">
        <v>79346</v>
      </c>
      <c r="AC263" s="226">
        <v>22700</v>
      </c>
      <c r="AE263" s="42">
        <f t="shared" si="145"/>
        <v>0.18612584241787752</v>
      </c>
      <c r="AF263" s="55"/>
      <c r="AG263" s="55"/>
      <c r="AH263" s="55"/>
      <c r="AI263" s="55"/>
      <c r="AR263" s="55"/>
      <c r="AS263" s="55"/>
    </row>
    <row r="264" spans="1:50" s="44" customFormat="1" ht="27.75" hidden="1" customHeight="1" outlineLevel="1" x14ac:dyDescent="0.2">
      <c r="A264" s="171" t="s">
        <v>123</v>
      </c>
      <c r="B264" s="200">
        <v>301526</v>
      </c>
      <c r="C264" s="200"/>
      <c r="D264" s="200"/>
      <c r="E264" s="199">
        <f>SUM(I264:AC264)</f>
        <v>304447.29213333334</v>
      </c>
      <c r="F264" s="201">
        <f t="shared" si="140"/>
        <v>1.0096883589917067</v>
      </c>
      <c r="G264" s="201" t="e">
        <f t="shared" si="143"/>
        <v>#DIV/0!</v>
      </c>
      <c r="H264" s="230"/>
      <c r="I264" s="226">
        <v>345.06666666666666</v>
      </c>
      <c r="J264" s="226">
        <v>8525.7899999999991</v>
      </c>
      <c r="K264" s="226">
        <v>27910</v>
      </c>
      <c r="L264" s="226">
        <v>19630</v>
      </c>
      <c r="M264" s="226">
        <v>9167.7065999999995</v>
      </c>
      <c r="N264" s="226">
        <v>11327.456</v>
      </c>
      <c r="O264" s="226">
        <v>749.13066666666668</v>
      </c>
      <c r="P264" s="226">
        <v>18161.738000000001</v>
      </c>
      <c r="Q264" s="226">
        <v>14325.844200000001</v>
      </c>
      <c r="R264" s="226">
        <v>15009.280000000002</v>
      </c>
      <c r="S264" s="226">
        <v>8026.83</v>
      </c>
      <c r="T264" s="226">
        <v>17005</v>
      </c>
      <c r="U264" s="226">
        <v>3549</v>
      </c>
      <c r="V264" s="226">
        <v>3285.3599999999997</v>
      </c>
      <c r="W264" s="226">
        <v>12194.140000000001</v>
      </c>
      <c r="X264" s="226">
        <v>65504.250000000007</v>
      </c>
      <c r="Y264" s="226"/>
      <c r="Z264" s="226">
        <v>456</v>
      </c>
      <c r="AA264" s="226">
        <v>7379.7</v>
      </c>
      <c r="AB264" s="226">
        <v>39195</v>
      </c>
      <c r="AC264" s="226">
        <v>22700</v>
      </c>
      <c r="AE264" s="42">
        <f t="shared" si="145"/>
        <v>0.21515793272785058</v>
      </c>
      <c r="AF264" s="45"/>
      <c r="AG264" s="45"/>
      <c r="AH264" s="45"/>
      <c r="AI264" s="45"/>
      <c r="AR264" s="45"/>
      <c r="AS264" s="45"/>
    </row>
    <row r="265" spans="1:50" s="44" customFormat="1" ht="27" hidden="1" customHeight="1" outlineLevel="1" x14ac:dyDescent="0.2">
      <c r="A265" s="171" t="s">
        <v>124</v>
      </c>
      <c r="B265" s="199">
        <f>B263*0.3</f>
        <v>108326.7</v>
      </c>
      <c r="C265" s="199"/>
      <c r="D265" s="199"/>
      <c r="E265" s="199">
        <f>E263*0.3</f>
        <v>122375.43</v>
      </c>
      <c r="F265" s="201">
        <f t="shared" si="140"/>
        <v>1.129688525543564</v>
      </c>
      <c r="G265" s="201" t="e">
        <f t="shared" si="143"/>
        <v>#DIV/0!</v>
      </c>
      <c r="H265" s="230"/>
      <c r="I265" s="226">
        <f>I263*0.3</f>
        <v>162</v>
      </c>
      <c r="J265" s="226">
        <f t="shared" ref="J265:AC265" si="148">J263*0.3</f>
        <v>2733.9</v>
      </c>
      <c r="K265" s="226">
        <f t="shared" si="148"/>
        <v>8607</v>
      </c>
      <c r="L265" s="226">
        <f t="shared" si="148"/>
        <v>7902</v>
      </c>
      <c r="M265" s="226">
        <f>M263*0.3</f>
        <v>2757.9</v>
      </c>
      <c r="N265" s="226">
        <f t="shared" si="148"/>
        <v>3960</v>
      </c>
      <c r="O265" s="226">
        <f t="shared" si="148"/>
        <v>1899.3</v>
      </c>
      <c r="P265" s="226">
        <f t="shared" si="148"/>
        <v>7601.4</v>
      </c>
      <c r="Q265" s="226">
        <f t="shared" si="148"/>
        <v>5252.7</v>
      </c>
      <c r="R265" s="226">
        <f t="shared" si="148"/>
        <v>5418</v>
      </c>
      <c r="S265" s="226">
        <f t="shared" si="148"/>
        <v>3339</v>
      </c>
      <c r="T265" s="226">
        <f t="shared" si="148"/>
        <v>8287.5</v>
      </c>
      <c r="U265" s="226">
        <f t="shared" si="148"/>
        <v>930</v>
      </c>
      <c r="V265" s="226">
        <f t="shared" si="148"/>
        <v>985.8</v>
      </c>
      <c r="W265" s="226">
        <f t="shared" si="148"/>
        <v>4121.0999999999995</v>
      </c>
      <c r="X265" s="226">
        <f t="shared" si="148"/>
        <v>22777.23</v>
      </c>
      <c r="Y265" s="226">
        <f t="shared" si="148"/>
        <v>1710</v>
      </c>
      <c r="Z265" s="226">
        <f t="shared" si="148"/>
        <v>360</v>
      </c>
      <c r="AA265" s="226">
        <f t="shared" si="148"/>
        <v>2956.7999999999997</v>
      </c>
      <c r="AB265" s="226">
        <f t="shared" si="148"/>
        <v>23803.8</v>
      </c>
      <c r="AC265" s="226">
        <f t="shared" si="148"/>
        <v>6810</v>
      </c>
      <c r="AE265" s="42">
        <f t="shared" si="145"/>
        <v>0.18612584241787752</v>
      </c>
      <c r="AF265" s="45"/>
      <c r="AG265" s="45"/>
      <c r="AH265" s="45"/>
      <c r="AI265" s="45"/>
      <c r="AR265" s="45"/>
      <c r="AS265" s="45"/>
    </row>
    <row r="266" spans="1:50" s="54" customFormat="1" ht="30" hidden="1" customHeight="1" x14ac:dyDescent="0.2">
      <c r="A266" s="171" t="s">
        <v>125</v>
      </c>
      <c r="B266" s="215">
        <v>0.44500000000000001</v>
      </c>
      <c r="C266" s="215"/>
      <c r="D266" s="215"/>
      <c r="E266" s="216">
        <f t="shared" ref="E266" si="149">E263/E264</f>
        <v>1.339864438082607</v>
      </c>
      <c r="F266" s="201">
        <f t="shared" si="140"/>
        <v>3.0109313215339482</v>
      </c>
      <c r="G266" s="201" t="e">
        <f t="shared" si="143"/>
        <v>#DIV/0!</v>
      </c>
      <c r="H266" s="216"/>
      <c r="I266" s="260">
        <f t="shared" ref="I266:AC266" si="150">I263/I264</f>
        <v>1.5649149922720247</v>
      </c>
      <c r="J266" s="260">
        <f t="shared" si="150"/>
        <v>1.0688745559062562</v>
      </c>
      <c r="K266" s="260">
        <f t="shared" si="150"/>
        <v>1.0279469724113222</v>
      </c>
      <c r="L266" s="260">
        <f t="shared" si="150"/>
        <v>1.3418237391747325</v>
      </c>
      <c r="M266" s="260">
        <f t="shared" si="150"/>
        <v>1.0027589670027179</v>
      </c>
      <c r="N266" s="260">
        <f t="shared" si="150"/>
        <v>1.165310198512358</v>
      </c>
      <c r="O266" s="260">
        <f t="shared" si="150"/>
        <v>8.4511291310105214</v>
      </c>
      <c r="P266" s="260">
        <f t="shared" si="150"/>
        <v>1.3951307964028552</v>
      </c>
      <c r="Q266" s="260">
        <f t="shared" si="150"/>
        <v>1.2221967344863347</v>
      </c>
      <c r="R266" s="260">
        <f t="shared" si="150"/>
        <v>1.2032555858775369</v>
      </c>
      <c r="S266" s="260">
        <f t="shared" si="150"/>
        <v>1.3865996912853518</v>
      </c>
      <c r="T266" s="260">
        <f t="shared" si="150"/>
        <v>1.6245221993531314</v>
      </c>
      <c r="U266" s="260">
        <f t="shared" si="150"/>
        <v>0.87348548887010424</v>
      </c>
      <c r="V266" s="260">
        <f t="shared" si="150"/>
        <v>1.0001948036136072</v>
      </c>
      <c r="W266" s="260">
        <f t="shared" si="150"/>
        <v>1.1265247077694696</v>
      </c>
      <c r="X266" s="260">
        <f>X263/X264</f>
        <v>1.1590713579653229</v>
      </c>
      <c r="Y266" s="260" t="e">
        <f t="shared" si="150"/>
        <v>#DIV/0!</v>
      </c>
      <c r="Z266" s="260">
        <f t="shared" si="150"/>
        <v>2.6315789473684212</v>
      </c>
      <c r="AA266" s="260">
        <f t="shared" si="150"/>
        <v>1.3355556458934645</v>
      </c>
      <c r="AB266" s="260">
        <f t="shared" si="150"/>
        <v>2.024390866181911</v>
      </c>
      <c r="AC266" s="260">
        <f t="shared" si="150"/>
        <v>1</v>
      </c>
      <c r="AE266" s="42">
        <f t="shared" si="145"/>
        <v>0.86506614029102424</v>
      </c>
      <c r="AF266" s="55"/>
      <c r="AG266" s="55"/>
      <c r="AH266" s="55"/>
      <c r="AI266" s="55"/>
      <c r="AR266" s="55"/>
      <c r="AS266" s="55"/>
    </row>
    <row r="267" spans="1:50" s="54" customFormat="1" ht="48" customHeight="1" outlineLevel="1" x14ac:dyDescent="0.2">
      <c r="A267" s="172" t="s">
        <v>127</v>
      </c>
      <c r="B267" s="200">
        <v>275638</v>
      </c>
      <c r="C267" s="200"/>
      <c r="D267" s="200"/>
      <c r="E267" s="199">
        <f>SUM(I267:AC267)</f>
        <v>365606.7</v>
      </c>
      <c r="F267" s="201">
        <f t="shared" si="140"/>
        <v>1.3264016572460982</v>
      </c>
      <c r="G267" s="201"/>
      <c r="H267" s="230">
        <v>19</v>
      </c>
      <c r="I267" s="226"/>
      <c r="J267" s="279">
        <v>11500</v>
      </c>
      <c r="K267" s="226">
        <v>26949</v>
      </c>
      <c r="L267" s="280">
        <v>21802</v>
      </c>
      <c r="M267" s="280">
        <v>17400</v>
      </c>
      <c r="N267" s="279">
        <v>3000</v>
      </c>
      <c r="O267" s="279">
        <v>3700</v>
      </c>
      <c r="P267" s="226">
        <v>18550</v>
      </c>
      <c r="Q267" s="279">
        <v>26763</v>
      </c>
      <c r="R267" s="279">
        <v>23500</v>
      </c>
      <c r="S267" s="226">
        <v>7242</v>
      </c>
      <c r="T267" s="226">
        <v>31671</v>
      </c>
      <c r="U267" s="279">
        <v>3525</v>
      </c>
      <c r="V267" s="279">
        <v>1538.5</v>
      </c>
      <c r="W267" s="279">
        <v>21912</v>
      </c>
      <c r="X267" s="279">
        <v>52887.199999999997</v>
      </c>
      <c r="Y267" s="279">
        <v>10700</v>
      </c>
      <c r="Z267" s="279"/>
      <c r="AA267" s="226">
        <v>15290</v>
      </c>
      <c r="AB267" s="279">
        <v>39801</v>
      </c>
      <c r="AC267" s="226">
        <v>27876</v>
      </c>
      <c r="AE267" s="42">
        <f t="shared" si="145"/>
        <v>0.14465599235462587</v>
      </c>
      <c r="AF267" s="55"/>
      <c r="AG267" s="55"/>
      <c r="AH267" s="55"/>
      <c r="AI267" s="55"/>
      <c r="AR267" s="55"/>
      <c r="AS267" s="55"/>
    </row>
    <row r="268" spans="1:50" s="44" customFormat="1" ht="30" hidden="1" customHeight="1" outlineLevel="1" x14ac:dyDescent="0.2">
      <c r="A268" s="171" t="s">
        <v>123</v>
      </c>
      <c r="B268" s="200">
        <v>267861</v>
      </c>
      <c r="C268" s="200"/>
      <c r="D268" s="200"/>
      <c r="E268" s="199">
        <f>SUM(I268:AC268)</f>
        <v>275603.56455555552</v>
      </c>
      <c r="F268" s="201">
        <f t="shared" si="140"/>
        <v>1.0289051581064639</v>
      </c>
      <c r="G268" s="201" t="e">
        <f t="shared" si="143"/>
        <v>#DIV/0!</v>
      </c>
      <c r="H268" s="230"/>
      <c r="I268" s="226"/>
      <c r="J268" s="226">
        <v>9473.1</v>
      </c>
      <c r="K268" s="226">
        <v>35868.257222222222</v>
      </c>
      <c r="L268" s="226">
        <v>20721</v>
      </c>
      <c r="M268" s="226">
        <v>7052.0819999999994</v>
      </c>
      <c r="N268" s="226">
        <v>1237.9733333333334</v>
      </c>
      <c r="O268" s="226">
        <v>2965.3088888888888</v>
      </c>
      <c r="P268" s="226">
        <v>21822.243333333336</v>
      </c>
      <c r="Q268" s="226">
        <v>5026.6120000000001</v>
      </c>
      <c r="R268" s="226">
        <v>9551.36</v>
      </c>
      <c r="S268" s="226">
        <v>10192.799999999999</v>
      </c>
      <c r="T268" s="226">
        <v>18036.936666666668</v>
      </c>
      <c r="U268" s="226">
        <v>7230</v>
      </c>
      <c r="V268" s="226">
        <v>1544.3999999999999</v>
      </c>
      <c r="W268" s="226">
        <v>7051.0333333333347</v>
      </c>
      <c r="X268" s="226">
        <v>63684.6875</v>
      </c>
      <c r="Y268" s="226">
        <v>6133.7569444444425</v>
      </c>
      <c r="Z268" s="226">
        <v>1449</v>
      </c>
      <c r="AA268" s="226">
        <v>9405.5</v>
      </c>
      <c r="AB268" s="226">
        <v>21299.166666666668</v>
      </c>
      <c r="AC268" s="226">
        <v>15858.346666666666</v>
      </c>
      <c r="AE268" s="42">
        <f t="shared" si="145"/>
        <v>0.23107352621762839</v>
      </c>
      <c r="AF268" s="45"/>
      <c r="AG268" s="45"/>
      <c r="AH268" s="45"/>
      <c r="AI268" s="45"/>
      <c r="AR268" s="45"/>
      <c r="AS268" s="45"/>
    </row>
    <row r="269" spans="1:50" s="44" customFormat="1" ht="30" hidden="1" customHeight="1" outlineLevel="1" x14ac:dyDescent="0.2">
      <c r="A269" s="171" t="s">
        <v>128</v>
      </c>
      <c r="B269" s="199">
        <f>B267*0.19</f>
        <v>52371.22</v>
      </c>
      <c r="C269" s="199"/>
      <c r="D269" s="199"/>
      <c r="E269" s="199">
        <f>E267*0.19</f>
        <v>69465.273000000001</v>
      </c>
      <c r="F269" s="201">
        <f t="shared" si="140"/>
        <v>1.3264016572460982</v>
      </c>
      <c r="G269" s="201" t="e">
        <f t="shared" si="143"/>
        <v>#DIV/0!</v>
      </c>
      <c r="H269" s="230"/>
      <c r="I269" s="226"/>
      <c r="J269" s="226">
        <f t="shared" ref="J269:AC269" si="151">J267*0.19</f>
        <v>2185</v>
      </c>
      <c r="K269" s="226">
        <f t="shared" si="151"/>
        <v>5120.3100000000004</v>
      </c>
      <c r="L269" s="226">
        <f t="shared" si="151"/>
        <v>4142.38</v>
      </c>
      <c r="M269" s="226">
        <f t="shared" si="151"/>
        <v>3306</v>
      </c>
      <c r="N269" s="226">
        <f t="shared" si="151"/>
        <v>570</v>
      </c>
      <c r="O269" s="226">
        <f t="shared" si="151"/>
        <v>703</v>
      </c>
      <c r="P269" s="226">
        <f t="shared" si="151"/>
        <v>3524.5</v>
      </c>
      <c r="Q269" s="226">
        <f t="shared" si="151"/>
        <v>5084.97</v>
      </c>
      <c r="R269" s="226">
        <f t="shared" si="151"/>
        <v>4465</v>
      </c>
      <c r="S269" s="226">
        <f t="shared" si="151"/>
        <v>1375.98</v>
      </c>
      <c r="T269" s="226">
        <f t="shared" si="151"/>
        <v>6017.49</v>
      </c>
      <c r="U269" s="226">
        <f t="shared" si="151"/>
        <v>669.75</v>
      </c>
      <c r="V269" s="226">
        <f t="shared" si="151"/>
        <v>292.315</v>
      </c>
      <c r="W269" s="226">
        <f t="shared" si="151"/>
        <v>4163.28</v>
      </c>
      <c r="X269" s="226">
        <f t="shared" si="151"/>
        <v>10048.567999999999</v>
      </c>
      <c r="Y269" s="226">
        <f t="shared" si="151"/>
        <v>2033</v>
      </c>
      <c r="Z269" s="226"/>
      <c r="AA269" s="226">
        <f t="shared" si="151"/>
        <v>2905.1</v>
      </c>
      <c r="AB269" s="226">
        <f t="shared" si="151"/>
        <v>7562.1900000000005</v>
      </c>
      <c r="AC269" s="226">
        <f t="shared" si="151"/>
        <v>5296.4400000000005</v>
      </c>
      <c r="AE269" s="42">
        <f t="shared" si="145"/>
        <v>0.14465599235462587</v>
      </c>
      <c r="AF269" s="45"/>
      <c r="AG269" s="45"/>
      <c r="AH269" s="45"/>
      <c r="AI269" s="45"/>
      <c r="AR269" s="45"/>
      <c r="AS269" s="45"/>
    </row>
    <row r="270" spans="1:50" s="54" customFormat="1" ht="30" hidden="1" customHeight="1" x14ac:dyDescent="0.2">
      <c r="A270" s="171" t="s">
        <v>129</v>
      </c>
      <c r="B270" s="215">
        <f>B267/B268</f>
        <v>1.0290337152478337</v>
      </c>
      <c r="C270" s="215"/>
      <c r="D270" s="215"/>
      <c r="E270" s="216">
        <f t="shared" ref="E270:I270" si="152">E267/E268</f>
        <v>1.3265673852571014</v>
      </c>
      <c r="F270" s="201">
        <f t="shared" si="140"/>
        <v>1.2891388937024375</v>
      </c>
      <c r="G270" s="201" t="e">
        <f t="shared" si="143"/>
        <v>#DIV/0!</v>
      </c>
      <c r="H270" s="216"/>
      <c r="I270" s="260" t="e">
        <f t="shared" si="152"/>
        <v>#DIV/0!</v>
      </c>
      <c r="J270" s="260">
        <f t="shared" ref="J270:AB270" si="153">J267/J268</f>
        <v>1.2139637499868048</v>
      </c>
      <c r="K270" s="260">
        <f t="shared" si="153"/>
        <v>0.75133285213823309</v>
      </c>
      <c r="L270" s="260">
        <f t="shared" si="153"/>
        <v>1.0521692968486076</v>
      </c>
      <c r="M270" s="260">
        <f t="shared" si="153"/>
        <v>2.4673564487764041</v>
      </c>
      <c r="N270" s="260">
        <f t="shared" si="153"/>
        <v>2.4233155264518351</v>
      </c>
      <c r="O270" s="260">
        <f t="shared" si="153"/>
        <v>1.2477620843697004</v>
      </c>
      <c r="P270" s="260">
        <f t="shared" si="153"/>
        <v>0.85005009414705746</v>
      </c>
      <c r="Q270" s="260">
        <f>Q267/Q268</f>
        <v>5.3242621471480192</v>
      </c>
      <c r="R270" s="260">
        <f t="shared" si="153"/>
        <v>2.4603826051996784</v>
      </c>
      <c r="S270" s="260">
        <f t="shared" si="153"/>
        <v>0.71050153049211218</v>
      </c>
      <c r="T270" s="260">
        <f t="shared" si="153"/>
        <v>1.7558968346620571</v>
      </c>
      <c r="U270" s="260">
        <f t="shared" si="153"/>
        <v>0.487551867219917</v>
      </c>
      <c r="V270" s="260">
        <f t="shared" si="153"/>
        <v>0.99617974617974625</v>
      </c>
      <c r="W270" s="260">
        <f t="shared" si="153"/>
        <v>3.1076296145718589</v>
      </c>
      <c r="X270" s="260">
        <f t="shared" si="153"/>
        <v>0.83045394546373486</v>
      </c>
      <c r="Y270" s="260">
        <f t="shared" si="153"/>
        <v>1.7444447337763136</v>
      </c>
      <c r="Z270" s="260">
        <f t="shared" si="153"/>
        <v>0</v>
      </c>
      <c r="AA270" s="260">
        <f t="shared" si="153"/>
        <v>1.6256445696666844</v>
      </c>
      <c r="AB270" s="260">
        <f t="shared" si="153"/>
        <v>1.8686646582417152</v>
      </c>
      <c r="AC270" s="260">
        <f t="shared" ref="AC270" si="154">AC267/AC268</f>
        <v>1.7578125</v>
      </c>
      <c r="AE270" s="42">
        <f t="shared" si="145"/>
        <v>0.62601715879120978</v>
      </c>
      <c r="AF270" s="55"/>
      <c r="AG270" s="55"/>
      <c r="AH270" s="55"/>
      <c r="AI270" s="55"/>
      <c r="AR270" s="55"/>
      <c r="AS270" s="55"/>
    </row>
    <row r="271" spans="1:50" s="44" customFormat="1" ht="30" hidden="1" customHeight="1" x14ac:dyDescent="0.2">
      <c r="A271" s="172" t="s">
        <v>130</v>
      </c>
      <c r="B271" s="199">
        <v>12</v>
      </c>
      <c r="C271" s="199"/>
      <c r="D271" s="199"/>
      <c r="E271" s="199">
        <f>SUM(I271:AC271)</f>
        <v>0</v>
      </c>
      <c r="F271" s="201">
        <f t="shared" si="140"/>
        <v>0</v>
      </c>
      <c r="G271" s="201" t="e">
        <f t="shared" si="143"/>
        <v>#DIV/0!</v>
      </c>
      <c r="H271" s="230"/>
      <c r="I271" s="214"/>
      <c r="J271" s="214"/>
      <c r="K271" s="214"/>
      <c r="L271" s="214"/>
      <c r="M271" s="214"/>
      <c r="N271" s="214"/>
      <c r="O271" s="214"/>
      <c r="P271" s="214"/>
      <c r="Q271" s="214"/>
      <c r="R271" s="214"/>
      <c r="S271" s="214"/>
      <c r="T271" s="223"/>
      <c r="U271" s="214"/>
      <c r="V271" s="214"/>
      <c r="W271" s="214"/>
      <c r="X271" s="214"/>
      <c r="Y271" s="214"/>
      <c r="Z271" s="214"/>
      <c r="AA271" s="214"/>
      <c r="AB271" s="214"/>
      <c r="AC271" s="214"/>
      <c r="AE271" s="42" t="e">
        <f t="shared" si="145"/>
        <v>#DIV/0!</v>
      </c>
      <c r="AF271" s="45"/>
      <c r="AG271" s="45"/>
      <c r="AH271" s="45"/>
      <c r="AI271" s="45"/>
      <c r="AR271" s="45"/>
      <c r="AS271" s="45"/>
    </row>
    <row r="272" spans="1:50" s="44" customFormat="1" ht="30" hidden="1" customHeight="1" x14ac:dyDescent="0.2">
      <c r="A272" s="171" t="s">
        <v>128</v>
      </c>
      <c r="B272" s="199">
        <v>8</v>
      </c>
      <c r="C272" s="199"/>
      <c r="D272" s="199"/>
      <c r="E272" s="199">
        <f>E271*0.7</f>
        <v>0</v>
      </c>
      <c r="F272" s="201">
        <f t="shared" si="140"/>
        <v>0</v>
      </c>
      <c r="G272" s="201" t="e">
        <f t="shared" si="143"/>
        <v>#DIV/0!</v>
      </c>
      <c r="H272" s="230"/>
      <c r="I272" s="226"/>
      <c r="J272" s="226"/>
      <c r="K272" s="226"/>
      <c r="L272" s="226"/>
      <c r="M272" s="226"/>
      <c r="N272" s="226"/>
      <c r="O272" s="226"/>
      <c r="P272" s="226"/>
      <c r="Q272" s="226"/>
      <c r="R272" s="226"/>
      <c r="S272" s="226"/>
      <c r="T272" s="223"/>
      <c r="U272" s="226"/>
      <c r="V272" s="226"/>
      <c r="W272" s="226"/>
      <c r="X272" s="226"/>
      <c r="Y272" s="226"/>
      <c r="Z272" s="226"/>
      <c r="AA272" s="226"/>
      <c r="AB272" s="226"/>
      <c r="AC272" s="226"/>
      <c r="AE272" s="42" t="e">
        <f t="shared" si="145"/>
        <v>#DIV/0!</v>
      </c>
      <c r="AF272" s="45"/>
      <c r="AG272" s="45"/>
      <c r="AH272" s="45"/>
      <c r="AI272" s="45"/>
      <c r="AR272" s="45"/>
      <c r="AS272" s="45"/>
    </row>
    <row r="273" spans="1:45" s="44" customFormat="1" ht="47.25" hidden="1" customHeight="1" x14ac:dyDescent="0.2">
      <c r="A273" s="169" t="s">
        <v>131</v>
      </c>
      <c r="B273" s="199"/>
      <c r="C273" s="199"/>
      <c r="D273" s="199"/>
      <c r="E273" s="199">
        <f>SUM(I273:AC273)</f>
        <v>5182</v>
      </c>
      <c r="F273" s="201" t="e">
        <f t="shared" si="140"/>
        <v>#DIV/0!</v>
      </c>
      <c r="G273" s="201"/>
      <c r="H273" s="230">
        <v>5</v>
      </c>
      <c r="I273" s="223"/>
      <c r="J273" s="223">
        <v>2000</v>
      </c>
      <c r="K273" s="223"/>
      <c r="L273" s="223">
        <v>1000</v>
      </c>
      <c r="M273" s="223">
        <v>838</v>
      </c>
      <c r="N273" s="223"/>
      <c r="O273" s="223"/>
      <c r="P273" s="223"/>
      <c r="Q273" s="223">
        <v>775</v>
      </c>
      <c r="R273" s="223"/>
      <c r="S273" s="223"/>
      <c r="T273" s="223"/>
      <c r="U273" s="223"/>
      <c r="V273" s="223"/>
      <c r="W273" s="223"/>
      <c r="X273" s="223"/>
      <c r="Y273" s="223"/>
      <c r="Z273" s="223"/>
      <c r="AA273" s="223">
        <v>569</v>
      </c>
      <c r="AB273" s="223"/>
      <c r="AC273" s="223"/>
      <c r="AE273" s="42">
        <f t="shared" si="145"/>
        <v>0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71" t="s">
        <v>128</v>
      </c>
      <c r="B274" s="199"/>
      <c r="C274" s="199"/>
      <c r="D274" s="199"/>
      <c r="E274" s="199">
        <f>E273*0.2</f>
        <v>1036.4000000000001</v>
      </c>
      <c r="F274" s="201" t="e">
        <f t="shared" si="140"/>
        <v>#DIV/0!</v>
      </c>
      <c r="G274" s="201" t="e">
        <f t="shared" si="143"/>
        <v>#DIV/0!</v>
      </c>
      <c r="H274" s="230"/>
      <c r="I274" s="226"/>
      <c r="J274" s="226"/>
      <c r="K274" s="226"/>
      <c r="L274" s="226"/>
      <c r="M274" s="226"/>
      <c r="N274" s="226"/>
      <c r="O274" s="226"/>
      <c r="P274" s="226"/>
      <c r="Q274" s="226"/>
      <c r="R274" s="226"/>
      <c r="S274" s="226"/>
      <c r="T274" s="223"/>
      <c r="U274" s="226"/>
      <c r="V274" s="226"/>
      <c r="W274" s="226"/>
      <c r="X274" s="226"/>
      <c r="Y274" s="226"/>
      <c r="Z274" s="226"/>
      <c r="AA274" s="226"/>
      <c r="AB274" s="226"/>
      <c r="AC274" s="226"/>
      <c r="AE274" s="42">
        <f t="shared" si="145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69" t="s">
        <v>146</v>
      </c>
      <c r="B275" s="199" t="e">
        <f>276:288</f>
        <v>#VALUE!</v>
      </c>
      <c r="C275" s="199"/>
      <c r="D275" s="199"/>
      <c r="E275" s="199">
        <f>SUM(I275:AC275)</f>
        <v>0</v>
      </c>
      <c r="F275" s="201" t="e">
        <f t="shared" si="140"/>
        <v>#VALUE!</v>
      </c>
      <c r="G275" s="201" t="e">
        <f t="shared" si="143"/>
        <v>#DIV/0!</v>
      </c>
      <c r="H275" s="230"/>
      <c r="I275" s="223"/>
      <c r="J275" s="223"/>
      <c r="K275" s="223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3"/>
      <c r="W275" s="223"/>
      <c r="X275" s="223"/>
      <c r="Y275" s="223"/>
      <c r="Z275" s="223"/>
      <c r="AA275" s="223"/>
      <c r="AB275" s="223"/>
      <c r="AC275" s="223"/>
      <c r="AE275" s="42" t="e">
        <f t="shared" si="145"/>
        <v>#DIV/0!</v>
      </c>
      <c r="AF275" s="45"/>
      <c r="AG275" s="45"/>
      <c r="AH275" s="45"/>
      <c r="AI275" s="45"/>
      <c r="AR275" s="45"/>
      <c r="AS275" s="45"/>
    </row>
    <row r="276" spans="1:45" s="44" customFormat="1" ht="86.25" customHeight="1" x14ac:dyDescent="0.2">
      <c r="A276" s="169" t="s">
        <v>132</v>
      </c>
      <c r="B276" s="199">
        <f>B274+B272+B269+B265+B261</f>
        <v>209043.12</v>
      </c>
      <c r="C276" s="199"/>
      <c r="D276" s="199"/>
      <c r="E276" s="199">
        <f>E274+E272+E269+E265+E261</f>
        <v>244906.32800000001</v>
      </c>
      <c r="F276" s="215">
        <f t="shared" ref="F276:F287" si="155">E276/B276</f>
        <v>1.1715589013405465</v>
      </c>
      <c r="G276" s="201"/>
      <c r="H276" s="230">
        <v>21</v>
      </c>
      <c r="I276" s="226">
        <f>I274+I272+I269+I265+I261</f>
        <v>922.05000000000007</v>
      </c>
      <c r="J276" s="226">
        <f t="shared" ref="J276:Y276" si="156">J274+J272+J269+J265+J261</f>
        <v>6388.5999999999995</v>
      </c>
      <c r="K276" s="226">
        <f t="shared" si="156"/>
        <v>19869.810000000001</v>
      </c>
      <c r="L276" s="226">
        <f t="shared" si="156"/>
        <v>15224.080000000002</v>
      </c>
      <c r="M276" s="226">
        <f t="shared" si="156"/>
        <v>8073.15</v>
      </c>
      <c r="N276" s="226">
        <f t="shared" si="156"/>
        <v>6654</v>
      </c>
      <c r="O276" s="226">
        <f t="shared" si="156"/>
        <v>4371.7000000000007</v>
      </c>
      <c r="P276" s="226">
        <f t="shared" si="156"/>
        <v>16728.400000000001</v>
      </c>
      <c r="Q276" s="226">
        <f t="shared" si="156"/>
        <v>11957.67</v>
      </c>
      <c r="R276" s="226">
        <f t="shared" si="156"/>
        <v>11608.75</v>
      </c>
      <c r="S276" s="226">
        <f t="shared" si="156"/>
        <v>5972.73</v>
      </c>
      <c r="T276" s="226">
        <f t="shared" si="156"/>
        <v>16158.99</v>
      </c>
      <c r="U276" s="226">
        <f t="shared" si="156"/>
        <v>5145.75</v>
      </c>
      <c r="V276" s="226">
        <f t="shared" si="156"/>
        <v>2541.2650000000003</v>
      </c>
      <c r="W276" s="226">
        <f t="shared" si="156"/>
        <v>10201.83</v>
      </c>
      <c r="X276" s="226">
        <f t="shared" si="156"/>
        <v>34668.772999999994</v>
      </c>
      <c r="Y276" s="226">
        <f t="shared" si="156"/>
        <v>5345</v>
      </c>
      <c r="Z276" s="226">
        <f>Z274+Z272+Z269+Z265+Z261</f>
        <v>594</v>
      </c>
      <c r="AA276" s="226">
        <f>AA274+AA272+AA269+AA265+AA261</f>
        <v>8473.25</v>
      </c>
      <c r="AB276" s="226">
        <f>AB274+AB272+AB269+AB265+AB261</f>
        <v>37178.189999999995</v>
      </c>
      <c r="AC276" s="226">
        <f>AC274+AC272+AC269+AC265+AC261</f>
        <v>15791.94</v>
      </c>
      <c r="AD276" s="58">
        <f t="shared" ref="AD276" si="157">AD274+AD272+AD269+AD265+AD261</f>
        <v>0</v>
      </c>
      <c r="AE276" s="42">
        <f t="shared" si="145"/>
        <v>0.14155931895724636</v>
      </c>
      <c r="AF276" s="2"/>
      <c r="AG276" s="2"/>
      <c r="AH276" s="2"/>
      <c r="AI276" s="2"/>
      <c r="AJ276" s="48"/>
      <c r="AK276" s="48"/>
      <c r="AL276" s="48"/>
      <c r="AM276" s="48"/>
      <c r="AN276" s="48"/>
      <c r="AO276" s="48"/>
      <c r="AR276" s="45"/>
      <c r="AS276" s="45"/>
    </row>
    <row r="277" spans="1:45" s="44" customFormat="1" ht="121.5" x14ac:dyDescent="0.2">
      <c r="A277" s="171" t="s">
        <v>151</v>
      </c>
      <c r="B277" s="199">
        <v>73664</v>
      </c>
      <c r="C277" s="199"/>
      <c r="D277" s="199"/>
      <c r="E277" s="199">
        <f>SUM(I277:AC277)</f>
        <v>74465.899999999994</v>
      </c>
      <c r="F277" s="215">
        <f t="shared" si="155"/>
        <v>1.0108859144222415</v>
      </c>
      <c r="G277" s="201"/>
      <c r="H277" s="230"/>
      <c r="I277" s="226">
        <v>323.5</v>
      </c>
      <c r="J277" s="226">
        <v>2186.1</v>
      </c>
      <c r="K277" s="226">
        <v>6718.2999999999993</v>
      </c>
      <c r="L277" s="226">
        <v>7270.4999999999991</v>
      </c>
      <c r="M277" s="226">
        <v>2681.3999999999996</v>
      </c>
      <c r="N277" s="226">
        <v>2652.8</v>
      </c>
      <c r="O277" s="226">
        <v>1003.3</v>
      </c>
      <c r="P277" s="226">
        <v>6033.8</v>
      </c>
      <c r="Q277" s="226">
        <v>3181</v>
      </c>
      <c r="R277" s="226">
        <v>3148.8</v>
      </c>
      <c r="S277" s="226">
        <v>2123.5</v>
      </c>
      <c r="T277" s="223">
        <v>4305.8999999999996</v>
      </c>
      <c r="U277" s="226">
        <v>2075.6</v>
      </c>
      <c r="V277" s="226">
        <v>1263.5999999999999</v>
      </c>
      <c r="W277" s="226">
        <v>2488.6</v>
      </c>
      <c r="X277" s="226">
        <v>10397.5</v>
      </c>
      <c r="Y277" s="226">
        <v>1318.2999999999997</v>
      </c>
      <c r="Z277" s="226">
        <v>284</v>
      </c>
      <c r="AA277" s="226">
        <v>2170.5</v>
      </c>
      <c r="AB277" s="226">
        <v>7667.7</v>
      </c>
      <c r="AC277" s="226">
        <v>5171.2</v>
      </c>
      <c r="AE277" s="42">
        <f t="shared" si="145"/>
        <v>0.13962766850330152</v>
      </c>
      <c r="AF277" s="45"/>
      <c r="AG277" s="45"/>
      <c r="AH277" s="45"/>
      <c r="AI277" s="45"/>
      <c r="AR277" s="45"/>
      <c r="AS277" s="45"/>
    </row>
    <row r="278" spans="1:45" s="44" customFormat="1" ht="79.5" x14ac:dyDescent="0.2">
      <c r="A278" s="172" t="s">
        <v>145</v>
      </c>
      <c r="B278" s="218">
        <f>B276/B277*10</f>
        <v>28.377921372719371</v>
      </c>
      <c r="C278" s="218"/>
      <c r="D278" s="218"/>
      <c r="E278" s="218">
        <f>E276/E277*10</f>
        <v>32.888386227790171</v>
      </c>
      <c r="F278" s="215">
        <f>E278/B278</f>
        <v>1.1589427497465286</v>
      </c>
      <c r="G278" s="201"/>
      <c r="H278" s="230">
        <v>21</v>
      </c>
      <c r="I278" s="287">
        <f>I276/I277*10</f>
        <v>28.502318392581145</v>
      </c>
      <c r="J278" s="287">
        <f>J276/J277*10</f>
        <v>29.223731759754813</v>
      </c>
      <c r="K278" s="287">
        <f t="shared" ref="K278:Z278" si="158">K276/K277*10</f>
        <v>29.575651578524337</v>
      </c>
      <c r="L278" s="287">
        <f>L276/L277*10</f>
        <v>20.939522728835712</v>
      </c>
      <c r="M278" s="287">
        <f t="shared" si="158"/>
        <v>30.107965987916764</v>
      </c>
      <c r="N278" s="287">
        <f t="shared" si="158"/>
        <v>25.082931242460795</v>
      </c>
      <c r="O278" s="287">
        <f t="shared" si="158"/>
        <v>43.573208412239623</v>
      </c>
      <c r="P278" s="287">
        <f t="shared" si="158"/>
        <v>27.72448539891942</v>
      </c>
      <c r="Q278" s="287">
        <f>Q276/Q277*10</f>
        <v>37.590914806664571</v>
      </c>
      <c r="R278" s="287">
        <f t="shared" si="158"/>
        <v>36.867219258130078</v>
      </c>
      <c r="S278" s="287">
        <f>S276/S277*10</f>
        <v>28.126818931010121</v>
      </c>
      <c r="T278" s="287">
        <f t="shared" si="158"/>
        <v>37.527555214937649</v>
      </c>
      <c r="U278" s="287">
        <f t="shared" si="158"/>
        <v>24.791626517633457</v>
      </c>
      <c r="V278" s="287">
        <f t="shared" si="158"/>
        <v>20.111308958531183</v>
      </c>
      <c r="W278" s="287">
        <f t="shared" si="158"/>
        <v>40.994253797315764</v>
      </c>
      <c r="X278" s="287">
        <f>X276/X277*10</f>
        <v>33.343373887953831</v>
      </c>
      <c r="Y278" s="287">
        <f t="shared" si="158"/>
        <v>40.544640825305329</v>
      </c>
      <c r="Z278" s="287">
        <f t="shared" si="158"/>
        <v>20.91549295774648</v>
      </c>
      <c r="AA278" s="287">
        <f>AA276/AA277*10</f>
        <v>39.038240036857864</v>
      </c>
      <c r="AB278" s="287">
        <f>AB276/AB277*10</f>
        <v>48.48675613286904</v>
      </c>
      <c r="AC278" s="287">
        <f t="shared" ref="AC278:AD278" si="159">AC276/AC277*10</f>
        <v>30.538250309405942</v>
      </c>
      <c r="AD278" s="59" t="e">
        <f t="shared" si="159"/>
        <v>#DIV/0!</v>
      </c>
      <c r="AE278" s="42">
        <f t="shared" si="145"/>
        <v>1.013834295699775</v>
      </c>
      <c r="AF278" s="6"/>
      <c r="AG278" s="6"/>
      <c r="AH278" s="6"/>
      <c r="AI278" s="6"/>
      <c r="AJ278" s="60"/>
      <c r="AK278" s="60"/>
      <c r="AL278" s="60"/>
      <c r="AM278" s="60"/>
      <c r="AN278" s="60"/>
      <c r="AO278" s="60"/>
      <c r="AR278" s="45"/>
      <c r="AS278" s="45"/>
    </row>
    <row r="279" spans="1:45" ht="22.5" hidden="1" x14ac:dyDescent="0.25">
      <c r="A279" s="78"/>
      <c r="B279" s="79"/>
      <c r="C279" s="79"/>
      <c r="D279" s="79"/>
      <c r="E279" s="78"/>
      <c r="F279" s="74" t="e">
        <f t="shared" si="155"/>
        <v>#DIV/0!</v>
      </c>
      <c r="G279" s="77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</row>
    <row r="280" spans="1:45" ht="27" hidden="1" customHeight="1" x14ac:dyDescent="0.25">
      <c r="A280" s="73" t="s">
        <v>164</v>
      </c>
      <c r="B280" s="80"/>
      <c r="C280" s="80"/>
      <c r="D280" s="80"/>
      <c r="E280" s="81">
        <f>SUM(I280:AC280)</f>
        <v>0</v>
      </c>
      <c r="F280" s="74" t="e">
        <f t="shared" si="155"/>
        <v>#DIV/0!</v>
      </c>
      <c r="G280" s="74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18" hidden="1" customHeight="1" x14ac:dyDescent="0.25">
      <c r="A281" s="73" t="s">
        <v>168</v>
      </c>
      <c r="B281" s="80">
        <v>108</v>
      </c>
      <c r="C281" s="80"/>
      <c r="D281" s="80"/>
      <c r="E281" s="81">
        <f>SUM(I281:AC281)</f>
        <v>0</v>
      </c>
      <c r="F281" s="74">
        <f t="shared" si="155"/>
        <v>0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6"/>
      <c r="B282" s="82"/>
      <c r="C282" s="82"/>
      <c r="D282" s="82"/>
      <c r="E282" s="83"/>
      <c r="F282" s="74" t="e">
        <f t="shared" si="155"/>
        <v>#DIV/0!</v>
      </c>
      <c r="G282" s="72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</row>
    <row r="283" spans="1:45" ht="24" hidden="1" customHeight="1" x14ac:dyDescent="0.35">
      <c r="A283" s="84" t="s">
        <v>133</v>
      </c>
      <c r="B283" s="82"/>
      <c r="C283" s="82"/>
      <c r="D283" s="82"/>
      <c r="E283" s="83">
        <f>SUM(I283:AC283)</f>
        <v>0</v>
      </c>
      <c r="F283" s="74" t="e">
        <f t="shared" si="155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s="61" customFormat="1" ht="21" hidden="1" customHeight="1" x14ac:dyDescent="0.35">
      <c r="A284" s="85" t="s">
        <v>134</v>
      </c>
      <c r="B284" s="86"/>
      <c r="C284" s="86"/>
      <c r="D284" s="86"/>
      <c r="E284" s="87">
        <f>SUM(I284:AC284)</f>
        <v>0</v>
      </c>
      <c r="F284" s="74" t="e">
        <f t="shared" si="155"/>
        <v>#DIV/0!</v>
      </c>
      <c r="G284" s="74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E284" s="62"/>
      <c r="AF284" s="62"/>
      <c r="AG284" s="62"/>
      <c r="AH284" s="62"/>
      <c r="AI284" s="62"/>
      <c r="AR284" s="62"/>
      <c r="AS284" s="62"/>
    </row>
    <row r="285" spans="1:45" s="61" customFormat="1" ht="32.25" hidden="1" customHeight="1" x14ac:dyDescent="0.35">
      <c r="A285" s="85" t="s">
        <v>202</v>
      </c>
      <c r="B285" s="86"/>
      <c r="C285" s="86"/>
      <c r="D285" s="86"/>
      <c r="E285" s="87">
        <f>SUM(I285:AC285)</f>
        <v>0</v>
      </c>
      <c r="F285" s="74" t="e">
        <f t="shared" si="155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21" hidden="1" customHeight="1" x14ac:dyDescent="0.35">
      <c r="A286" s="88"/>
      <c r="B286" s="89"/>
      <c r="C286" s="89"/>
      <c r="D286" s="89"/>
      <c r="E286" s="88"/>
      <c r="F286" s="74" t="e">
        <f t="shared" si="155"/>
        <v>#DIV/0!</v>
      </c>
      <c r="G286" s="77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 t="s">
        <v>135</v>
      </c>
      <c r="B287" s="89"/>
      <c r="C287" s="89"/>
      <c r="D287" s="89"/>
      <c r="E287" s="88"/>
      <c r="F287" s="74" t="e">
        <f t="shared" si="155"/>
        <v>#DIV/0!</v>
      </c>
      <c r="G287" s="77"/>
      <c r="H287" s="88"/>
      <c r="I287" s="88"/>
      <c r="J287" s="88"/>
      <c r="K287" s="88">
        <v>6300</v>
      </c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ht="16.5" hidden="1" customHeight="1" x14ac:dyDescent="0.25">
      <c r="A288" s="90"/>
      <c r="B288" s="91"/>
      <c r="C288" s="91"/>
      <c r="D288" s="91"/>
      <c r="E288" s="91"/>
      <c r="F288" s="91"/>
      <c r="G288" s="91"/>
      <c r="H288" s="9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46" ht="41.25" hidden="1" customHeight="1" x14ac:dyDescent="0.35">
      <c r="A289" s="322"/>
      <c r="B289" s="322"/>
      <c r="C289" s="322"/>
      <c r="D289" s="322"/>
      <c r="E289" s="322"/>
      <c r="F289" s="322"/>
      <c r="G289" s="322"/>
      <c r="H289" s="322"/>
      <c r="I289" s="322"/>
      <c r="J289" s="322"/>
      <c r="K289" s="322"/>
      <c r="L289" s="322"/>
      <c r="M289" s="322"/>
      <c r="N289" s="322"/>
      <c r="O289" s="322"/>
      <c r="P289" s="322"/>
      <c r="Q289" s="322"/>
      <c r="R289" s="322"/>
      <c r="S289" s="322"/>
      <c r="T289" s="322"/>
      <c r="U289" s="322"/>
      <c r="V289" s="322"/>
      <c r="W289" s="322"/>
      <c r="X289" s="322"/>
      <c r="Y289" s="322"/>
      <c r="Z289" s="322"/>
      <c r="AA289" s="322"/>
      <c r="AB289" s="322"/>
      <c r="AC289" s="322"/>
    </row>
    <row r="290" spans="1:46" ht="20.25" hidden="1" customHeight="1" x14ac:dyDescent="0.25">
      <c r="A290" s="320"/>
      <c r="B290" s="321"/>
      <c r="C290" s="321"/>
      <c r="D290" s="321"/>
      <c r="E290" s="321"/>
      <c r="F290" s="321"/>
      <c r="G290" s="321"/>
      <c r="H290" s="321"/>
      <c r="I290" s="321"/>
      <c r="J290" s="321"/>
      <c r="K290" s="321"/>
      <c r="L290" s="321"/>
      <c r="M290" s="321"/>
      <c r="N290" s="321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46" ht="16.5" hidden="1" customHeight="1" x14ac:dyDescent="0.25">
      <c r="A291" s="92"/>
      <c r="B291" s="16"/>
      <c r="C291" s="16"/>
      <c r="D291" s="16"/>
      <c r="E291" s="16"/>
      <c r="F291" s="16"/>
      <c r="G291" s="16"/>
      <c r="H291" s="16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9" hidden="1" customHeight="1" x14ac:dyDescent="0.25">
      <c r="A292" s="93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</row>
    <row r="293" spans="1:46" s="10" customFormat="1" ht="48.75" hidden="1" customHeight="1" x14ac:dyDescent="0.2">
      <c r="A293" s="75" t="s">
        <v>136</v>
      </c>
      <c r="B293" s="4"/>
      <c r="C293" s="4"/>
      <c r="D293" s="4"/>
      <c r="E293" s="4">
        <f>SUM(I293:AC293)</f>
        <v>259083</v>
      </c>
      <c r="F293" s="4"/>
      <c r="G293" s="71"/>
      <c r="H293" s="71"/>
      <c r="I293" s="1">
        <v>9345</v>
      </c>
      <c r="J293" s="1">
        <v>9100</v>
      </c>
      <c r="K293" s="1">
        <v>16579</v>
      </c>
      <c r="L293" s="1">
        <v>16195</v>
      </c>
      <c r="M293" s="1">
        <v>7250</v>
      </c>
      <c r="N293" s="1">
        <v>17539</v>
      </c>
      <c r="O293" s="1">
        <v>12001</v>
      </c>
      <c r="P293" s="1">
        <v>14609</v>
      </c>
      <c r="Q293" s="1">
        <v>13004</v>
      </c>
      <c r="R293" s="1">
        <v>3780</v>
      </c>
      <c r="S293" s="1">
        <v>8536</v>
      </c>
      <c r="T293" s="1">
        <v>11438</v>
      </c>
      <c r="U293" s="1">
        <v>16561</v>
      </c>
      <c r="V293" s="1">
        <v>15418</v>
      </c>
      <c r="W293" s="1">
        <v>18986</v>
      </c>
      <c r="X293" s="1">
        <v>13238</v>
      </c>
      <c r="Y293" s="1">
        <v>7143</v>
      </c>
      <c r="Z293" s="1">
        <v>4504</v>
      </c>
      <c r="AA293" s="1">
        <v>11688</v>
      </c>
      <c r="AB293" s="1">
        <v>21385</v>
      </c>
      <c r="AC293" s="1">
        <v>10784</v>
      </c>
      <c r="AE293" s="19"/>
      <c r="AF293" s="19"/>
      <c r="AG293" s="19"/>
      <c r="AH293" s="19"/>
      <c r="AI293" s="19"/>
      <c r="AR293" s="19"/>
      <c r="AS293" s="19"/>
    </row>
    <row r="294" spans="1:46" ht="21" hidden="1" customHeight="1" x14ac:dyDescent="0.25">
      <c r="A294" s="14" t="s">
        <v>137</v>
      </c>
      <c r="B294" s="17"/>
      <c r="C294" s="17"/>
      <c r="D294" s="17"/>
      <c r="E294" s="4">
        <f>SUM(I294:AC294)</f>
        <v>380</v>
      </c>
      <c r="F294" s="4"/>
      <c r="G294" s="4"/>
      <c r="H294" s="4"/>
      <c r="I294" s="14">
        <v>16</v>
      </c>
      <c r="J294" s="14">
        <v>21</v>
      </c>
      <c r="K294" s="14">
        <v>32</v>
      </c>
      <c r="L294" s="14">
        <v>25</v>
      </c>
      <c r="M294" s="14">
        <v>16</v>
      </c>
      <c r="N294" s="14">
        <v>31</v>
      </c>
      <c r="O294" s="14">
        <v>14</v>
      </c>
      <c r="P294" s="14">
        <v>29</v>
      </c>
      <c r="Q294" s="14">
        <v>18</v>
      </c>
      <c r="R294" s="14">
        <v>8</v>
      </c>
      <c r="S294" s="14">
        <v>7</v>
      </c>
      <c r="T294" s="14">
        <v>15</v>
      </c>
      <c r="U294" s="14">
        <v>25</v>
      </c>
      <c r="V294" s="14">
        <v>31</v>
      </c>
      <c r="W294" s="14">
        <v>10</v>
      </c>
      <c r="X294" s="14">
        <v>8</v>
      </c>
      <c r="Y294" s="14">
        <v>8</v>
      </c>
      <c r="Z294" s="14">
        <v>6</v>
      </c>
      <c r="AA294" s="14">
        <v>12</v>
      </c>
      <c r="AB294" s="14">
        <v>35</v>
      </c>
      <c r="AC294" s="14">
        <v>13</v>
      </c>
    </row>
    <row r="295" spans="1:46" ht="0.6" hidden="1" customHeight="1" x14ac:dyDescent="0.25">
      <c r="A295" s="14" t="s">
        <v>138</v>
      </c>
      <c r="B295" s="17"/>
      <c r="C295" s="17"/>
      <c r="D295" s="17"/>
      <c r="E295" s="4">
        <f>SUM(I295:AC295)</f>
        <v>208</v>
      </c>
      <c r="F295" s="4"/>
      <c r="G295" s="4"/>
      <c r="H295" s="4"/>
      <c r="I295" s="14">
        <v>10</v>
      </c>
      <c r="J295" s="14">
        <v>2</v>
      </c>
      <c r="K295" s="14">
        <v>42</v>
      </c>
      <c r="L295" s="14">
        <v>11</v>
      </c>
      <c r="M295" s="14">
        <v>9</v>
      </c>
      <c r="N295" s="14">
        <v>30</v>
      </c>
      <c r="O295" s="14">
        <v>9</v>
      </c>
      <c r="P295" s="14">
        <v>15</v>
      </c>
      <c r="Q295" s="14">
        <v>1</v>
      </c>
      <c r="R295" s="14">
        <v>2</v>
      </c>
      <c r="S295" s="14">
        <v>5</v>
      </c>
      <c r="T295" s="14">
        <v>1</v>
      </c>
      <c r="U295" s="14">
        <v>4</v>
      </c>
      <c r="V295" s="14">
        <v>8</v>
      </c>
      <c r="W295" s="14">
        <v>14</v>
      </c>
      <c r="X295" s="14">
        <v>2</v>
      </c>
      <c r="Y295" s="14">
        <v>1</v>
      </c>
      <c r="Z295" s="14">
        <v>2</v>
      </c>
      <c r="AA295" s="14">
        <v>16</v>
      </c>
      <c r="AB295" s="14">
        <v>16</v>
      </c>
      <c r="AC295" s="14">
        <v>8</v>
      </c>
    </row>
    <row r="296" spans="1:46" ht="2.4500000000000002" hidden="1" customHeight="1" x14ac:dyDescent="0.25">
      <c r="A296" s="14" t="s">
        <v>138</v>
      </c>
      <c r="B296" s="17"/>
      <c r="C296" s="17"/>
      <c r="D296" s="17"/>
      <c r="E296" s="4">
        <f>SUM(I296:AC296)</f>
        <v>194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2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1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4" hidden="1" customHeight="1" x14ac:dyDescent="0.25">
      <c r="A297" s="14" t="s">
        <v>75</v>
      </c>
      <c r="B297" s="4">
        <v>554</v>
      </c>
      <c r="C297" s="4"/>
      <c r="D297" s="4"/>
      <c r="E297" s="4">
        <f>SUM(I297:AC297)</f>
        <v>574</v>
      </c>
      <c r="F297" s="4"/>
      <c r="G297" s="4"/>
      <c r="H297" s="4"/>
      <c r="I297" s="95">
        <v>11</v>
      </c>
      <c r="J297" s="95">
        <v>15</v>
      </c>
      <c r="K297" s="95">
        <v>93</v>
      </c>
      <c r="L297" s="95">
        <v>30</v>
      </c>
      <c r="M297" s="95">
        <v>15</v>
      </c>
      <c r="N297" s="95">
        <v>55</v>
      </c>
      <c r="O297" s="95">
        <v>16</v>
      </c>
      <c r="P297" s="95">
        <v>18</v>
      </c>
      <c r="Q297" s="95">
        <v>16</v>
      </c>
      <c r="R297" s="95">
        <v>10</v>
      </c>
      <c r="S297" s="95">
        <v>11</v>
      </c>
      <c r="T297" s="95">
        <v>40</v>
      </c>
      <c r="U297" s="95">
        <v>22</v>
      </c>
      <c r="V297" s="95">
        <v>55</v>
      </c>
      <c r="W297" s="95">
        <v>14</v>
      </c>
      <c r="X297" s="95">
        <v>29</v>
      </c>
      <c r="Y297" s="95">
        <v>22</v>
      </c>
      <c r="Z297" s="95">
        <v>9</v>
      </c>
      <c r="AA297" s="95">
        <v>7</v>
      </c>
      <c r="AB297" s="95">
        <v>60</v>
      </c>
      <c r="AC297" s="95">
        <v>26</v>
      </c>
    </row>
    <row r="298" spans="1:46" ht="16.5" hidden="1" customHeight="1" x14ac:dyDescent="0.25"/>
    <row r="299" spans="1:46" s="14" customFormat="1" ht="16.5" hidden="1" customHeight="1" x14ac:dyDescent="0.25">
      <c r="A299" s="14" t="s">
        <v>141</v>
      </c>
      <c r="B299" s="17"/>
      <c r="C299" s="17"/>
      <c r="D299" s="17"/>
      <c r="E299" s="14">
        <f>SUM(I299:AC299)</f>
        <v>40</v>
      </c>
      <c r="I299" s="14">
        <v>3</v>
      </c>
      <c r="K299" s="14">
        <v>1</v>
      </c>
      <c r="L299" s="14">
        <v>6</v>
      </c>
      <c r="N299" s="14">
        <v>1</v>
      </c>
      <c r="Q299" s="14">
        <v>1</v>
      </c>
      <c r="S299" s="14">
        <v>2</v>
      </c>
      <c r="T299" s="14">
        <v>1</v>
      </c>
      <c r="U299" s="14">
        <v>3</v>
      </c>
      <c r="V299" s="14">
        <v>1</v>
      </c>
      <c r="W299" s="14">
        <v>3</v>
      </c>
      <c r="X299" s="14">
        <v>7</v>
      </c>
      <c r="Y299" s="14">
        <v>1</v>
      </c>
      <c r="Z299" s="14">
        <v>1</v>
      </c>
      <c r="AA299" s="14">
        <v>1</v>
      </c>
      <c r="AB299" s="14">
        <v>4</v>
      </c>
      <c r="AC299" s="14">
        <v>4</v>
      </c>
      <c r="AD299" s="64"/>
      <c r="AJ299" s="65"/>
      <c r="AQ299" s="64"/>
      <c r="AT299" s="65"/>
    </row>
    <row r="300" spans="1:46" ht="16.5" hidden="1" customHeight="1" x14ac:dyDescent="0.25"/>
    <row r="301" spans="1:46" ht="21" hidden="1" customHeight="1" x14ac:dyDescent="0.25">
      <c r="A301" s="14" t="s">
        <v>144</v>
      </c>
      <c r="B301" s="4">
        <v>45</v>
      </c>
      <c r="C301" s="4"/>
      <c r="D301" s="4"/>
      <c r="E301" s="4">
        <f>SUM(I301:AC301)</f>
        <v>58</v>
      </c>
      <c r="F301" s="4"/>
      <c r="G301" s="4"/>
      <c r="H301" s="4"/>
      <c r="I301" s="95">
        <v>5</v>
      </c>
      <c r="J301" s="95">
        <v>3</v>
      </c>
      <c r="K301" s="95"/>
      <c r="L301" s="95">
        <v>5</v>
      </c>
      <c r="M301" s="95">
        <v>2</v>
      </c>
      <c r="N301" s="95"/>
      <c r="O301" s="95">
        <v>2</v>
      </c>
      <c r="P301" s="95">
        <v>0</v>
      </c>
      <c r="Q301" s="95">
        <v>3</v>
      </c>
      <c r="R301" s="95">
        <v>3</v>
      </c>
      <c r="S301" s="95">
        <v>3</v>
      </c>
      <c r="T301" s="95">
        <v>2</v>
      </c>
      <c r="U301" s="95">
        <v>2</v>
      </c>
      <c r="V301" s="95">
        <v>10</v>
      </c>
      <c r="W301" s="95">
        <v>6</v>
      </c>
      <c r="X301" s="95">
        <v>6</v>
      </c>
      <c r="Y301" s="95">
        <v>1</v>
      </c>
      <c r="Z301" s="95">
        <v>1</v>
      </c>
      <c r="AA301" s="95">
        <v>4</v>
      </c>
      <c r="AB301" s="95"/>
      <c r="AC301" s="95"/>
    </row>
    <row r="302" spans="1:46" ht="16.5" hidden="1" customHeight="1" x14ac:dyDescent="0.25"/>
    <row r="303" spans="1:46" ht="16.5" hidden="1" customHeight="1" x14ac:dyDescent="0.25">
      <c r="I303" s="11">
        <v>7600</v>
      </c>
      <c r="J303" s="11">
        <v>3300</v>
      </c>
      <c r="K303" s="11">
        <v>2100</v>
      </c>
      <c r="L303" s="11">
        <v>5800</v>
      </c>
      <c r="M303" s="11">
        <v>2600</v>
      </c>
      <c r="N303" s="11">
        <v>6300</v>
      </c>
      <c r="O303" s="11">
        <v>3100</v>
      </c>
      <c r="P303" s="11">
        <v>3000</v>
      </c>
      <c r="Q303" s="11">
        <v>4300</v>
      </c>
      <c r="R303" s="11">
        <v>2200</v>
      </c>
      <c r="S303" s="11">
        <v>4000</v>
      </c>
      <c r="T303" s="11">
        <v>4900</v>
      </c>
      <c r="U303" s="11">
        <v>5100</v>
      </c>
      <c r="V303" s="11">
        <v>4900</v>
      </c>
      <c r="W303" s="11">
        <v>7500</v>
      </c>
      <c r="X303" s="11">
        <v>3400</v>
      </c>
      <c r="Y303" s="11">
        <v>2000</v>
      </c>
      <c r="Z303" s="11">
        <v>2000</v>
      </c>
      <c r="AA303" s="11">
        <v>6000</v>
      </c>
      <c r="AB303" s="11">
        <v>5600</v>
      </c>
      <c r="AC303" s="11">
        <v>2300</v>
      </c>
    </row>
    <row r="304" spans="1:46" ht="13.5" hidden="1" customHeight="1" x14ac:dyDescent="0.25"/>
    <row r="305" spans="1:45" ht="16.5" hidden="1" customHeight="1" x14ac:dyDescent="0.25">
      <c r="N305" s="11" t="s">
        <v>153</v>
      </c>
      <c r="W305" s="11" t="s">
        <v>156</v>
      </c>
      <c r="Y305" s="11" t="s">
        <v>154</v>
      </c>
      <c r="AB305" s="11" t="s">
        <v>155</v>
      </c>
      <c r="AC305" s="11" t="s">
        <v>152</v>
      </c>
    </row>
    <row r="306" spans="1:45" ht="16.5" hidden="1" customHeight="1" x14ac:dyDescent="0.25"/>
    <row r="307" spans="1:45" ht="22.5" hidden="1" customHeight="1" x14ac:dyDescent="0.25">
      <c r="A307" s="73" t="s">
        <v>169</v>
      </c>
      <c r="B307" s="17"/>
      <c r="C307" s="17"/>
      <c r="D307" s="17"/>
      <c r="E307" s="81">
        <f>SUM(I307:AC307)</f>
        <v>49</v>
      </c>
      <c r="F307" s="17"/>
      <c r="G307" s="17"/>
      <c r="H307" s="17"/>
      <c r="I307" s="14">
        <v>1</v>
      </c>
      <c r="J307" s="14">
        <v>2</v>
      </c>
      <c r="K307" s="14"/>
      <c r="L307" s="14">
        <v>2</v>
      </c>
      <c r="M307" s="14"/>
      <c r="N307" s="14">
        <v>3</v>
      </c>
      <c r="O307" s="14">
        <v>1</v>
      </c>
      <c r="P307" s="14">
        <v>1</v>
      </c>
      <c r="Q307" s="14">
        <v>8</v>
      </c>
      <c r="R307" s="14">
        <v>6</v>
      </c>
      <c r="S307" s="14">
        <v>1</v>
      </c>
      <c r="T307" s="14">
        <v>0</v>
      </c>
      <c r="U307" s="14">
        <v>1</v>
      </c>
      <c r="V307" s="14">
        <v>4</v>
      </c>
      <c r="W307" s="14">
        <v>3</v>
      </c>
      <c r="X307" s="14">
        <v>2</v>
      </c>
      <c r="Y307" s="14">
        <v>1</v>
      </c>
      <c r="Z307" s="14">
        <v>1</v>
      </c>
      <c r="AA307" s="14">
        <v>7</v>
      </c>
      <c r="AB307" s="14"/>
      <c r="AC307" s="14">
        <v>5</v>
      </c>
      <c r="AR307" s="11"/>
      <c r="AS307" s="11"/>
    </row>
    <row r="308" spans="1:45" hidden="1" x14ac:dyDescent="0.25"/>
    <row r="309" spans="1:45" hidden="1" x14ac:dyDescent="0.25">
      <c r="E309" s="12">
        <v>131503</v>
      </c>
      <c r="F309" s="12">
        <v>0.61502018062005714</v>
      </c>
      <c r="H309" s="12">
        <v>21</v>
      </c>
      <c r="I309" s="11">
        <v>8327</v>
      </c>
      <c r="J309" s="11">
        <v>5302</v>
      </c>
      <c r="K309" s="11">
        <v>13625</v>
      </c>
      <c r="L309" s="11">
        <v>6959</v>
      </c>
      <c r="M309" s="11">
        <v>1953</v>
      </c>
      <c r="N309" s="11">
        <v>10108</v>
      </c>
      <c r="O309" s="11">
        <v>4682</v>
      </c>
      <c r="P309" s="11">
        <v>7236</v>
      </c>
      <c r="Q309" s="11">
        <v>4955</v>
      </c>
      <c r="R309" s="11">
        <v>1778</v>
      </c>
      <c r="S309" s="11">
        <v>2151</v>
      </c>
      <c r="T309" s="11">
        <v>4490</v>
      </c>
      <c r="U309" s="11">
        <v>8940</v>
      </c>
      <c r="V309" s="11">
        <v>5313</v>
      </c>
      <c r="W309" s="11">
        <v>8101</v>
      </c>
      <c r="X309" s="11">
        <v>4187</v>
      </c>
      <c r="Y309" s="11">
        <v>3748</v>
      </c>
      <c r="Z309" s="11">
        <v>1948</v>
      </c>
      <c r="AA309" s="11">
        <v>4526</v>
      </c>
      <c r="AB309" s="11">
        <v>16714</v>
      </c>
      <c r="AC309" s="11">
        <v>6460</v>
      </c>
      <c r="AR309" s="11"/>
      <c r="AS309" s="11"/>
    </row>
    <row r="310" spans="1:45" hidden="1" x14ac:dyDescent="0.25"/>
    <row r="311" spans="1:45" hidden="1" x14ac:dyDescent="0.25"/>
    <row r="312" spans="1:45" hidden="1" x14ac:dyDescent="0.25"/>
    <row r="313" spans="1:45" hidden="1" x14ac:dyDescent="0.25"/>
    <row r="314" spans="1:45" hidden="1" x14ac:dyDescent="0.25">
      <c r="E314" s="12">
        <f>SUM(I314:AC314)</f>
        <v>91993</v>
      </c>
      <c r="I314" s="96">
        <v>7450</v>
      </c>
      <c r="J314" s="96">
        <v>2273</v>
      </c>
      <c r="K314" s="96">
        <v>2632</v>
      </c>
      <c r="L314" s="96">
        <v>5776</v>
      </c>
      <c r="M314" s="96">
        <v>2995</v>
      </c>
      <c r="N314" s="97">
        <v>5799</v>
      </c>
      <c r="O314" s="96">
        <v>4262</v>
      </c>
      <c r="P314" s="96">
        <v>3174</v>
      </c>
      <c r="Q314" s="96">
        <v>5009</v>
      </c>
      <c r="R314" s="96">
        <v>1437</v>
      </c>
      <c r="S314" s="96">
        <v>1895</v>
      </c>
      <c r="T314" s="97">
        <v>7055</v>
      </c>
      <c r="U314" s="96">
        <v>6899</v>
      </c>
      <c r="V314" s="96">
        <v>4489</v>
      </c>
      <c r="W314" s="97">
        <v>7908</v>
      </c>
      <c r="X314" s="96">
        <v>4099</v>
      </c>
      <c r="Y314" s="96">
        <v>2782</v>
      </c>
      <c r="Z314" s="96">
        <v>2085</v>
      </c>
      <c r="AA314" s="96">
        <v>6228</v>
      </c>
      <c r="AB314" s="96">
        <v>5162</v>
      </c>
      <c r="AC314" s="98">
        <v>2584</v>
      </c>
      <c r="AR314" s="11"/>
      <c r="AS314" s="11"/>
    </row>
    <row r="315" spans="1:45" hidden="1" x14ac:dyDescent="0.25">
      <c r="E315" s="12">
        <f>SUM(I315:AC315)</f>
        <v>-4497.1000000000004</v>
      </c>
      <c r="I315" s="66">
        <f t="shared" ref="I315:AC315" si="160">I20-I314</f>
        <v>-1735</v>
      </c>
      <c r="J315" s="66">
        <f t="shared" si="160"/>
        <v>968.59999999999991</v>
      </c>
      <c r="K315" s="66">
        <f t="shared" si="160"/>
        <v>-362</v>
      </c>
      <c r="L315" s="66">
        <f t="shared" si="160"/>
        <v>-1368</v>
      </c>
      <c r="M315" s="66">
        <f t="shared" si="160"/>
        <v>-681</v>
      </c>
      <c r="N315" s="66">
        <f t="shared" si="160"/>
        <v>883.80000000000018</v>
      </c>
      <c r="O315" s="66">
        <f t="shared" si="160"/>
        <v>-335</v>
      </c>
      <c r="P315" s="66">
        <f t="shared" si="160"/>
        <v>-248</v>
      </c>
      <c r="Q315" s="66">
        <f t="shared" si="160"/>
        <v>0</v>
      </c>
      <c r="R315" s="66">
        <f t="shared" si="160"/>
        <v>-73</v>
      </c>
      <c r="S315" s="66">
        <f t="shared" si="160"/>
        <v>449</v>
      </c>
      <c r="T315" s="66">
        <f t="shared" si="160"/>
        <v>-343</v>
      </c>
      <c r="U315" s="66">
        <f t="shared" si="160"/>
        <v>-170</v>
      </c>
      <c r="V315" s="66">
        <f t="shared" si="160"/>
        <v>-80</v>
      </c>
      <c r="W315" s="66">
        <f t="shared" si="160"/>
        <v>-50</v>
      </c>
      <c r="X315" s="66">
        <f t="shared" si="160"/>
        <v>334.5</v>
      </c>
      <c r="Y315" s="66">
        <f t="shared" si="160"/>
        <v>-70</v>
      </c>
      <c r="Z315" s="66">
        <f t="shared" si="160"/>
        <v>-589</v>
      </c>
      <c r="AA315" s="66">
        <f t="shared" si="160"/>
        <v>-419</v>
      </c>
      <c r="AB315" s="66">
        <f t="shared" si="160"/>
        <v>-277</v>
      </c>
      <c r="AC315" s="66">
        <f t="shared" si="160"/>
        <v>-333</v>
      </c>
      <c r="AR315" s="11"/>
      <c r="AS315" s="11"/>
    </row>
    <row r="316" spans="1:45" hidden="1" x14ac:dyDescent="0.25"/>
    <row r="317" spans="1:45" hidden="1" x14ac:dyDescent="0.25"/>
    <row r="318" spans="1:45" hidden="1" x14ac:dyDescent="0.25"/>
    <row r="319" spans="1:45" hidden="1" x14ac:dyDescent="0.25">
      <c r="A319" s="63" t="s">
        <v>199</v>
      </c>
      <c r="B319" s="99">
        <f>B42/$E42</f>
        <v>1.1205556068964686</v>
      </c>
      <c r="C319" s="99"/>
      <c r="D319" s="99"/>
      <c r="E319" s="99">
        <f>E42/$E42</f>
        <v>1</v>
      </c>
      <c r="F319" s="99">
        <f>F42/$E42</f>
        <v>4.4821342130268748E-6</v>
      </c>
      <c r="G319" s="99"/>
      <c r="H319" s="99">
        <f t="shared" ref="H319:AC319" si="161">H42/$E42</f>
        <v>1.0547209308866485E-4</v>
      </c>
      <c r="I319" s="67">
        <f t="shared" si="161"/>
        <v>9.7179977579646484E-2</v>
      </c>
      <c r="J319" s="67">
        <f t="shared" si="161"/>
        <v>3.0365917848288938E-2</v>
      </c>
      <c r="K319" s="67">
        <f t="shared" si="161"/>
        <v>6.4171230427393006E-2</v>
      </c>
      <c r="L319" s="67">
        <f t="shared" si="161"/>
        <v>7.0274548880790405E-2</v>
      </c>
      <c r="M319" s="67">
        <f t="shared" si="161"/>
        <v>3.7779099248235096E-2</v>
      </c>
      <c r="N319" s="67">
        <f t="shared" si="161"/>
        <v>5.9893081432491828E-2</v>
      </c>
      <c r="O319" s="67">
        <f t="shared" si="161"/>
        <v>3.1495975988524633E-2</v>
      </c>
      <c r="P319" s="67">
        <f t="shared" si="161"/>
        <v>4.7341902354940714E-2</v>
      </c>
      <c r="Q319" s="67">
        <f t="shared" si="161"/>
        <v>4.3384187623804145E-2</v>
      </c>
      <c r="R319" s="67">
        <f t="shared" si="161"/>
        <v>2.074435171829107E-2</v>
      </c>
      <c r="S319" s="67">
        <f t="shared" si="161"/>
        <v>2.0215484508660765E-2</v>
      </c>
      <c r="T319" s="67">
        <f t="shared" si="161"/>
        <v>4.4027065143582671E-2</v>
      </c>
      <c r="U319" s="67">
        <f t="shared" si="161"/>
        <v>5.5794737243903707E-2</v>
      </c>
      <c r="V319" s="67">
        <f t="shared" si="161"/>
        <v>5.3810857397712152E-2</v>
      </c>
      <c r="W319" s="67">
        <f t="shared" si="161"/>
        <v>5.673896360107842E-2</v>
      </c>
      <c r="X319" s="67">
        <f t="shared" si="161"/>
        <v>3.8292396767933265E-2</v>
      </c>
      <c r="Y319" s="67">
        <f t="shared" si="161"/>
        <v>3.7450126767410927E-2</v>
      </c>
      <c r="Z319" s="67">
        <f t="shared" si="161"/>
        <v>1.8944796910973515E-2</v>
      </c>
      <c r="AA319" s="67">
        <f t="shared" si="161"/>
        <v>3.9617327156351828E-2</v>
      </c>
      <c r="AB319" s="67">
        <f t="shared" si="161"/>
        <v>9.008823493958959E-2</v>
      </c>
      <c r="AC319" s="67">
        <f t="shared" si="161"/>
        <v>4.2389736460396732E-2</v>
      </c>
      <c r="AR319" s="11"/>
      <c r="AS319" s="11"/>
    </row>
    <row r="320" spans="1:45" hidden="1" x14ac:dyDescent="0.25">
      <c r="E320" s="12">
        <v>222344</v>
      </c>
      <c r="AR320" s="11"/>
      <c r="AS320" s="11"/>
    </row>
    <row r="321" spans="1:45" hidden="1" x14ac:dyDescent="0.25">
      <c r="E321" s="33">
        <f>E320-E42</f>
        <v>23239.199999999983</v>
      </c>
      <c r="AR321" s="11"/>
      <c r="AS321" s="11"/>
    </row>
    <row r="322" spans="1:45" x14ac:dyDescent="0.25">
      <c r="E322" s="12">
        <f>E321/6000</f>
        <v>3.8731999999999971</v>
      </c>
      <c r="AR322" s="11"/>
      <c r="AS322" s="11"/>
    </row>
    <row r="324" spans="1:45" x14ac:dyDescent="0.25">
      <c r="A324" s="11"/>
      <c r="B324" s="11"/>
      <c r="C324" s="11"/>
      <c r="D324" s="11"/>
      <c r="I324" s="67">
        <f t="shared" ref="I324:AD324" si="162">I64/$E64</f>
        <v>0.10321524366879159</v>
      </c>
      <c r="J324" s="67">
        <f t="shared" si="162"/>
        <v>1.3272024244957676E-2</v>
      </c>
      <c r="K324" s="67">
        <f t="shared" si="162"/>
        <v>0.11293412756470547</v>
      </c>
      <c r="L324" s="67">
        <f t="shared" si="162"/>
        <v>4.159264290939492E-2</v>
      </c>
      <c r="M324" s="67">
        <f t="shared" si="162"/>
        <v>2.3739854390915107E-2</v>
      </c>
      <c r="N324" s="67">
        <f t="shared" si="162"/>
        <v>3.6837705089351032E-2</v>
      </c>
      <c r="O324" s="67">
        <f t="shared" si="162"/>
        <v>2.0204131396523495E-2</v>
      </c>
      <c r="P324" s="67">
        <f t="shared" si="162"/>
        <v>5.1328944159960983E-2</v>
      </c>
      <c r="Q324" s="67">
        <f>Q64/$E64</f>
        <v>3.4416692792698642E-2</v>
      </c>
      <c r="R324" s="67">
        <f t="shared" si="162"/>
        <v>2.5516424565437002E-2</v>
      </c>
      <c r="S324" s="67">
        <f t="shared" si="162"/>
        <v>3.9937994217438252E-2</v>
      </c>
      <c r="T324" s="67">
        <f t="shared" si="162"/>
        <v>4.6713345177134498E-2</v>
      </c>
      <c r="U324" s="67">
        <f t="shared" si="162"/>
        <v>3.7516981920785869E-2</v>
      </c>
      <c r="V324" s="67">
        <f t="shared" si="162"/>
        <v>4.1157209043090538E-2</v>
      </c>
      <c r="W324" s="67">
        <f t="shared" si="162"/>
        <v>4.8803427735395546E-2</v>
      </c>
      <c r="X324" s="67">
        <f t="shared" si="162"/>
        <v>8.7853136865572862E-2</v>
      </c>
      <c r="Y324" s="67">
        <f t="shared" si="162"/>
        <v>2.0482809070958303E-2</v>
      </c>
      <c r="Z324" s="67">
        <f t="shared" si="162"/>
        <v>1.6232974535827498E-2</v>
      </c>
      <c r="AA324" s="67">
        <f t="shared" si="162"/>
        <v>5.8835824015048596E-2</v>
      </c>
      <c r="AB324" s="67">
        <f t="shared" si="162"/>
        <v>9.0744417737833982E-2</v>
      </c>
      <c r="AC324" s="67">
        <f t="shared" si="162"/>
        <v>4.8664088898178144E-2</v>
      </c>
      <c r="AD324" s="67">
        <f t="shared" si="162"/>
        <v>0</v>
      </c>
      <c r="AE324" s="68"/>
      <c r="AF324" s="68"/>
      <c r="AG324" s="68"/>
      <c r="AH324" s="68"/>
      <c r="AI324" s="68"/>
      <c r="AJ324" s="67"/>
      <c r="AK324" s="67"/>
      <c r="AL324" s="67"/>
      <c r="AM324" s="67"/>
      <c r="AN324" s="67"/>
      <c r="AO324" s="67"/>
      <c r="AR324" s="11"/>
      <c r="AS324" s="11"/>
    </row>
    <row r="325" spans="1:45" x14ac:dyDescent="0.25">
      <c r="A325" s="11"/>
      <c r="B325" s="11"/>
      <c r="C325" s="11"/>
      <c r="D325" s="11"/>
      <c r="K325" s="67">
        <f t="shared" ref="K325:AC325" si="163">K70/$E70</f>
        <v>0.16670005208124675</v>
      </c>
      <c r="L325" s="67">
        <f t="shared" si="163"/>
        <v>4.0423059973558752E-2</v>
      </c>
      <c r="M325" s="67">
        <f t="shared" si="163"/>
        <v>1.5544249028484435E-2</v>
      </c>
      <c r="N325" s="67">
        <f t="shared" si="163"/>
        <v>5.1680621769961139E-2</v>
      </c>
      <c r="O325" s="67">
        <f t="shared" si="163"/>
        <v>1.846881134569929E-2</v>
      </c>
      <c r="P325" s="67">
        <f t="shared" si="163"/>
        <v>5.7008933936941626E-2</v>
      </c>
      <c r="Q325" s="67">
        <f t="shared" si="163"/>
        <v>6.6904370818476827E-3</v>
      </c>
      <c r="R325" s="67">
        <f t="shared" si="163"/>
        <v>2.5920435879972756E-2</v>
      </c>
      <c r="S325" s="67">
        <f t="shared" si="163"/>
        <v>3.8620247586234523E-2</v>
      </c>
      <c r="T325" s="67">
        <f t="shared" si="163"/>
        <v>3.1929810504386841E-2</v>
      </c>
      <c r="U325" s="67">
        <f t="shared" si="163"/>
        <v>6.3779496013781495E-2</v>
      </c>
      <c r="V325" s="67">
        <f t="shared" si="163"/>
        <v>7.2232682985457319E-2</v>
      </c>
      <c r="W325" s="67">
        <f t="shared" si="163"/>
        <v>2.2394936100316495E-2</v>
      </c>
      <c r="X325" s="67">
        <f t="shared" si="163"/>
        <v>8.1767557389527665E-2</v>
      </c>
      <c r="Y325" s="67">
        <f t="shared" si="163"/>
        <v>2.0952686190457114E-2</v>
      </c>
      <c r="Z325" s="67">
        <f t="shared" si="163"/>
        <v>4.8475621970273629E-3</v>
      </c>
      <c r="AA325" s="67">
        <f t="shared" si="163"/>
        <v>8.7977244501422219E-2</v>
      </c>
      <c r="AB325" s="67">
        <f t="shared" si="163"/>
        <v>0.13981811626136773</v>
      </c>
      <c r="AC325" s="67">
        <f t="shared" si="163"/>
        <v>4.7273747045390807E-2</v>
      </c>
      <c r="AR325" s="11"/>
      <c r="AS325" s="11"/>
    </row>
    <row r="329" spans="1:45" x14ac:dyDescent="0.25">
      <c r="A329" s="11"/>
      <c r="B329" s="11"/>
      <c r="C329" s="11"/>
      <c r="D329" s="11"/>
      <c r="E329" s="33">
        <f>SUM(I329:AC329)</f>
        <v>307765.82</v>
      </c>
      <c r="I329" s="66">
        <f t="shared" ref="I329:AC329" si="164">I42+I55+I59+I61+I63++I64</f>
        <v>33938</v>
      </c>
      <c r="J329" s="66">
        <f t="shared" si="164"/>
        <v>8108.5</v>
      </c>
      <c r="K329" s="66">
        <f t="shared" si="164"/>
        <v>22125.7</v>
      </c>
      <c r="L329" s="66">
        <f t="shared" si="164"/>
        <v>18826.900000000001</v>
      </c>
      <c r="M329" s="66">
        <f t="shared" si="164"/>
        <v>10489.119999999999</v>
      </c>
      <c r="N329" s="66">
        <f t="shared" si="164"/>
        <v>19735</v>
      </c>
      <c r="O329" s="66">
        <f t="shared" si="164"/>
        <v>8710</v>
      </c>
      <c r="P329" s="66">
        <f t="shared" si="164"/>
        <v>14997</v>
      </c>
      <c r="Q329" s="66">
        <f t="shared" si="164"/>
        <v>11719</v>
      </c>
      <c r="R329" s="66">
        <f t="shared" si="164"/>
        <v>6399.3</v>
      </c>
      <c r="S329" s="66">
        <f t="shared" si="164"/>
        <v>8781</v>
      </c>
      <c r="T329" s="66">
        <f t="shared" si="164"/>
        <v>12337</v>
      </c>
      <c r="U329" s="66">
        <f t="shared" si="164"/>
        <v>17312</v>
      </c>
      <c r="V329" s="66">
        <f t="shared" si="164"/>
        <v>16261.1</v>
      </c>
      <c r="W329" s="66">
        <f t="shared" si="164"/>
        <v>16703.5</v>
      </c>
      <c r="X329" s="66">
        <f t="shared" si="164"/>
        <v>13765.2</v>
      </c>
      <c r="Y329" s="66">
        <f t="shared" si="164"/>
        <v>11357.5</v>
      </c>
      <c r="Z329" s="66">
        <f t="shared" si="164"/>
        <v>5257</v>
      </c>
      <c r="AA329" s="66">
        <f t="shared" si="164"/>
        <v>12934</v>
      </c>
      <c r="AB329" s="66">
        <f t="shared" si="164"/>
        <v>26009</v>
      </c>
      <c r="AC329" s="66">
        <f t="shared" si="164"/>
        <v>12000</v>
      </c>
      <c r="AR329" s="11"/>
      <c r="AS329" s="11"/>
    </row>
    <row r="334" spans="1:45" x14ac:dyDescent="0.25">
      <c r="A334" s="11"/>
      <c r="B334" s="11"/>
      <c r="C334" s="11"/>
      <c r="D334" s="11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>
        <f>AD41-AD20</f>
        <v>0</v>
      </c>
      <c r="AE334" s="69"/>
      <c r="AF334" s="69"/>
      <c r="AG334" s="69"/>
      <c r="AH334" s="69"/>
      <c r="AI334" s="69"/>
      <c r="AJ334" s="66"/>
      <c r="AK334" s="66"/>
      <c r="AL334" s="66"/>
      <c r="AM334" s="66"/>
      <c r="AN334" s="66"/>
      <c r="AO334" s="66"/>
      <c r="AR334" s="11"/>
      <c r="AS334" s="11"/>
    </row>
    <row r="346" spans="9:43" x14ac:dyDescent="0.25">
      <c r="AQ346" s="11">
        <v>2300</v>
      </c>
    </row>
    <row r="348" spans="9:43" x14ac:dyDescent="0.25">
      <c r="I348" s="11">
        <v>7600</v>
      </c>
      <c r="O348" s="11">
        <v>20878.400000000001</v>
      </c>
    </row>
    <row r="349" spans="9:43" x14ac:dyDescent="0.25">
      <c r="I349" s="11">
        <v>3300</v>
      </c>
      <c r="O349" s="11">
        <v>8042.7</v>
      </c>
    </row>
    <row r="350" spans="9:43" x14ac:dyDescent="0.25">
      <c r="I350" s="11">
        <v>2100</v>
      </c>
      <c r="O350" s="11">
        <v>9553.4</v>
      </c>
    </row>
    <row r="351" spans="9:43" x14ac:dyDescent="0.25">
      <c r="I351" s="11">
        <v>5800</v>
      </c>
      <c r="O351" s="11">
        <v>21259.200000000001</v>
      </c>
    </row>
    <row r="352" spans="9:43" x14ac:dyDescent="0.25">
      <c r="I352" s="11">
        <v>2600</v>
      </c>
      <c r="O352" s="11">
        <v>7601.6</v>
      </c>
    </row>
    <row r="353" spans="9:15" x14ac:dyDescent="0.25">
      <c r="I353" s="11">
        <v>6300</v>
      </c>
      <c r="O353" s="11">
        <v>16899.099999999999</v>
      </c>
    </row>
    <row r="354" spans="9:15" x14ac:dyDescent="0.25">
      <c r="I354" s="11">
        <v>3100</v>
      </c>
      <c r="O354" s="11">
        <v>20781.900000000001</v>
      </c>
    </row>
    <row r="355" spans="9:15" x14ac:dyDescent="0.25">
      <c r="I355" s="11">
        <v>3000</v>
      </c>
      <c r="O355" s="11">
        <v>12496.2</v>
      </c>
    </row>
    <row r="356" spans="9:15" x14ac:dyDescent="0.25">
      <c r="I356" s="11">
        <v>4300</v>
      </c>
      <c r="O356" s="11">
        <v>7543.5</v>
      </c>
    </row>
    <row r="357" spans="9:15" x14ac:dyDescent="0.25">
      <c r="I357" s="11">
        <v>2200</v>
      </c>
      <c r="O357" s="11">
        <v>3416.2</v>
      </c>
    </row>
    <row r="358" spans="9:15" x14ac:dyDescent="0.25">
      <c r="I358" s="11">
        <v>4000</v>
      </c>
      <c r="O358" s="11">
        <v>3232.7</v>
      </c>
    </row>
    <row r="359" spans="9:15" x14ac:dyDescent="0.25">
      <c r="I359" s="11">
        <v>4900</v>
      </c>
      <c r="O359" s="11">
        <v>17127.2</v>
      </c>
    </row>
    <row r="360" spans="9:15" x14ac:dyDescent="0.25">
      <c r="I360" s="11">
        <v>5100</v>
      </c>
      <c r="O360" s="11">
        <v>21845.3</v>
      </c>
    </row>
    <row r="361" spans="9:15" x14ac:dyDescent="0.25">
      <c r="I361" s="11">
        <v>4900</v>
      </c>
      <c r="O361" s="11">
        <v>21793.599999999999</v>
      </c>
    </row>
    <row r="362" spans="9:15" x14ac:dyDescent="0.25">
      <c r="I362" s="11">
        <v>7500</v>
      </c>
      <c r="O362" s="11">
        <v>33536.5</v>
      </c>
    </row>
    <row r="363" spans="9:15" x14ac:dyDescent="0.25">
      <c r="I363" s="11">
        <v>3400</v>
      </c>
      <c r="O363" s="11">
        <v>11541.9</v>
      </c>
    </row>
    <row r="364" spans="9:15" x14ac:dyDescent="0.25">
      <c r="I364" s="11">
        <v>2000</v>
      </c>
      <c r="O364" s="11">
        <v>7634.8</v>
      </c>
    </row>
    <row r="365" spans="9:15" x14ac:dyDescent="0.25">
      <c r="I365" s="11">
        <v>2000</v>
      </c>
      <c r="O365" s="11">
        <v>5680.8</v>
      </c>
    </row>
    <row r="366" spans="9:15" x14ac:dyDescent="0.25">
      <c r="I366" s="11">
        <v>6000</v>
      </c>
      <c r="O366" s="11">
        <v>13855.7</v>
      </c>
    </row>
    <row r="367" spans="9:15" x14ac:dyDescent="0.25">
      <c r="I367" s="11">
        <v>5600</v>
      </c>
      <c r="O367" s="11">
        <v>26026.899999999998</v>
      </c>
    </row>
    <row r="368" spans="9:15" x14ac:dyDescent="0.25">
      <c r="I368" s="11">
        <v>2300</v>
      </c>
      <c r="O368" s="11">
        <v>9504.1</v>
      </c>
    </row>
  </sheetData>
  <dataConsolidate/>
  <mergeCells count="32">
    <mergeCell ref="G4:G6"/>
    <mergeCell ref="A290:N290"/>
    <mergeCell ref="A289:AC289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2024-11-02T06:47:18Z</cp:lastPrinted>
  <dcterms:created xsi:type="dcterms:W3CDTF">2017-06-08T05:54:08Z</dcterms:created>
  <dcterms:modified xsi:type="dcterms:W3CDTF">2024-11-06T08:18:51Z</dcterms:modified>
</cp:coreProperties>
</file>