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375" yWindow="90" windowWidth="15060" windowHeight="1242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B13" i="1" l="1"/>
  <c r="B9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C25" i="1" l="1"/>
  <c r="C12" i="1" l="1"/>
  <c r="F42" i="1" l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E42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F36" i="1" l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E26" i="1" l="1"/>
  <c r="F26" i="1"/>
  <c r="Q20" i="1" l="1"/>
  <c r="B36" i="1" l="1"/>
  <c r="B29" i="1" l="1"/>
  <c r="E36" i="1" l="1"/>
  <c r="C20" i="1" l="1"/>
  <c r="D11" i="1"/>
  <c r="E11" i="1" l="1"/>
  <c r="B22" i="1" l="1"/>
  <c r="F11" i="1"/>
  <c r="D25" i="1" l="1"/>
  <c r="C26" i="1"/>
  <c r="F227" i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B63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C38" i="1"/>
  <c r="D38" i="1" s="1"/>
  <c r="C37" i="1"/>
  <c r="D37" i="1" s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D30" i="1"/>
  <c r="C28" i="1"/>
  <c r="C27" i="1"/>
  <c r="B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C7" i="1"/>
  <c r="D8" i="1" l="1"/>
  <c r="C13" i="1"/>
  <c r="D28" i="1"/>
  <c r="C29" i="1"/>
  <c r="D29" i="1" s="1"/>
  <c r="C36" i="1"/>
  <c r="D36" i="1" s="1"/>
  <c r="D35" i="1"/>
  <c r="D20" i="1"/>
  <c r="D26" i="1" s="1"/>
  <c r="C22" i="1"/>
  <c r="D22" i="1" s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182" i="1"/>
  <c r="D182" i="1" s="1"/>
  <c r="D7" i="1"/>
  <c r="D9" i="1" s="1"/>
  <c r="C32" i="1"/>
  <c r="D32" i="1" s="1"/>
  <c r="D12" i="1"/>
  <c r="D13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<sst xmlns="http://schemas.openxmlformats.org/spreadsheetml/2006/main" count="275" uniqueCount="219">
  <si>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</si>
  <si>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</si>
  <si>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</si>
  <si>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</si>
  <si>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</si>
  <si>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</si>
  <si>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</si>
  <si>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</si>
  <si>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</si>
  <si>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</si>
  <si>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</si>
  <si>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</si>
  <si>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</si>
  <si>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</si>
  <si>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</si>
  <si>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</si>
  <si>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</si>
  <si>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</si>
  <si>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</si>
  <si>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</si>
  <si>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</si>
  <si>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</si>
  <si>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</si>
  <si>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</si>
  <si>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</si>
  <si>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</si>
  <si>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</si>
  <si>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</si>
  <si>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</si>
  <si>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</si>
  <si>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</si>
  <si>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</si>
  <si>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</si>
  <si>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</si>
  <si>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</si>
  <si>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</si>
  <si>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</si>
  <si>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</si>
  <si>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</si>
  <si>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</si>
  <si>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</si>
  <si>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</si>
  <si>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</si>
  <si>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</si>
  <si>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</si>
  <si>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</si>
  <si>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</si>
  <si>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</si>
  <si>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</si>
  <si>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</si>
  <si>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</si>
  <si>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</si>
  <si>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</si>
  <si>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</si>
  <si>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</si>
  <si>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</si>
  <si>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</si>
  <si>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</si>
  <si>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</si>
  <si>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</si>
  <si>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</si>
  <si>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</si>
  <si>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</si>
  <si>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</si>
  <si>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</si>
  <si>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</si>
  <si>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</si>
  <si>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</si>
  <si>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</si>
  <si>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</si>
  <si>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</si>
  <si>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</si>
  <si>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</si>
  <si>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</si>
  <si>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</si>
  <si>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</si>
  <si>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</si>
  <si>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</si>
  <si>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</si>
  <si>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</si>
  <si>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</si>
  <si>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</si>
  <si>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</si>
  <si>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</si>
  <si>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</si>
  <si>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</si>
  <si>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</si>
  <si>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</si>
  <si>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</si>
  <si>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</si>
  <si>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</si>
  <si>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</si>
  <si>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</si>
  <si>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</si>
  <si>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</si>
  <si>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</si>
  <si>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</si>
  <si>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</si>
  <si>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</si>
  <si>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</si>
  <si>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</si>
  <si>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</si>
  <si>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</si>
  <si>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</si>
  <si>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</si>
  <si>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</si>
  <si>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</si>
  <si>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</si>
  <si>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</si>
  <si>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</si>
  <si>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</si>
  <si>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</si>
  <si>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</si>
  <si>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</si>
  <si>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</si>
  <si>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</si>
  <si>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</si>
  <si>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</si>
  <si>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</si>
  <si>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</si>
  <si>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</si>
  <si>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</si>
  <si>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</si>
  <si>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</si>
  <si>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</si>
  <si>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</si>
  <si>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</si>
  <si>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</si>
  <si>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</si>
  <si>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</si>
  <si>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</si>
  <si>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</si>
  <si>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</si>
  <si>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</si>
  <si>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</si>
  <si>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</si>
  <si>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</si>
  <si>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</si>
  <si>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</si>
  <si>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</si>
  <si>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</si>
  <si>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</si>
  <si>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</si>
  <si>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</si>
  <si>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</si>
  <si>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</si>
  <si>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</si>
  <si>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</si>
  <si>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</si>
  <si>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</si>
  <si>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</si>
  <si>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</si>
  <si>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</si>
  <si>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</si>
  <si>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</si>
  <si>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</si>
  <si>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</si>
  <si>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</si>
  <si>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</si>
  <si>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</si>
  <si>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</si>
  <si>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</si>
  <si>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</si>
  <si>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</si>
  <si>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</si>
  <si>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</si>
  <si>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</si>
  <si>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</si>
  <si>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</si>
  <si>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</si>
  <si>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</si>
  <si>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</si>
  <si>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</si>
  <si>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</si>
  <si>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</si>
  <si>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</si>
  <si>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</si>
  <si>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</si>
  <si>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</si>
  <si>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</si>
  <si>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</si>
  <si>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</si>
  <si>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</si>
  <si>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</si>
  <si>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</si>
  <si>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</si>
  <si>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</si>
  <si>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</si>
  <si>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</si>
  <si>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</si>
  <si>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</si>
  <si>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</si>
  <si>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</si>
  <si>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</si>
  <si>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</si>
  <si>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</si>
  <si>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</si>
  <si>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</si>
  <si>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</si>
  <si>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</si>
  <si>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</si>
  <si>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</si>
  <si>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</si>
  <si>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</si>
  <si>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</si>
  <si>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</si>
  <si>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</si>
  <si>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</si>
  <si>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</si>
  <si>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</si>
  <si>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</si>
  <si>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</si>
  <si>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</si>
  <si>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</si>
  <si>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</si>
  <si>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</si>
  <si>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</si>
  <si>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</si>
  <si>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Информация о сельскохозяйственных работах по состоянию на 16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</si>
</sst>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98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5" sqref="E5:E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2" t="s">
        <v>218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6" t="s">
        <v>2</v>
      </c>
      <c r="Y3" s="6"/>
    </row>
    <row r="4" spans="1:26" s="176" customFormat="1" ht="17.25" customHeight="1" thickBot="1" x14ac:dyDescent="0.35">
      <c r="A4" s="193" t="s">
        <v>3</v>
      </c>
      <c r="B4" s="196" t="s">
        <v>214</v>
      </c>
      <c r="C4" s="199" t="s">
        <v>215</v>
      </c>
      <c r="D4" s="199" t="s">
        <v>216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6" t="s">
        <v>0</v>
      </c>
    </row>
    <row r="5" spans="1:26" s="176" customFormat="1" ht="87" customHeight="1" x14ac:dyDescent="0.25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176" customFormat="1" ht="69.75" customHeight="1" thickBot="1" x14ac:dyDescent="0.3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48516</v>
      </c>
      <c r="D7" s="15">
        <f t="shared" ref="D7:D70" si="0">C7/B7</f>
        <v>1.0084180332979984</v>
      </c>
      <c r="E7" s="10">
        <v>2068</v>
      </c>
      <c r="F7" s="10">
        <v>1426</v>
      </c>
      <c r="G7" s="10">
        <v>3311</v>
      </c>
      <c r="H7" s="10">
        <v>3013</v>
      </c>
      <c r="I7" s="10">
        <v>1381</v>
      </c>
      <c r="J7" s="10">
        <v>3235</v>
      </c>
      <c r="K7" s="10">
        <v>2215</v>
      </c>
      <c r="L7" s="10">
        <v>2793</v>
      </c>
      <c r="M7" s="10">
        <v>2281</v>
      </c>
      <c r="N7" s="10">
        <v>692</v>
      </c>
      <c r="O7" s="10">
        <v>1579</v>
      </c>
      <c r="P7" s="10">
        <v>1997</v>
      </c>
      <c r="Q7" s="10">
        <v>2796</v>
      </c>
      <c r="R7" s="10">
        <v>3011</v>
      </c>
      <c r="S7" s="10">
        <v>3199</v>
      </c>
      <c r="T7" s="10">
        <v>2334</v>
      </c>
      <c r="U7" s="10">
        <v>2066</v>
      </c>
      <c r="V7" s="10">
        <v>685</v>
      </c>
      <c r="W7" s="10">
        <v>1885</v>
      </c>
      <c r="X7" s="10">
        <v>3999</v>
      </c>
      <c r="Y7" s="10">
        <v>2550</v>
      </c>
    </row>
    <row r="8" spans="1:26" s="12" customFormat="1" ht="30" customHeight="1" x14ac:dyDescent="0.2">
      <c r="A8" s="11" t="s">
        <v>27</v>
      </c>
      <c r="B8" s="8">
        <v>52609</v>
      </c>
      <c r="C8" s="8">
        <f>SUM(E8:Y8)</f>
        <v>54173.380000000005</v>
      </c>
      <c r="D8" s="15">
        <f t="shared" si="0"/>
        <v>1.0297359767340191</v>
      </c>
      <c r="E8" s="10">
        <v>2068</v>
      </c>
      <c r="F8" s="10">
        <v>1750</v>
      </c>
      <c r="G8" s="10">
        <v>3390</v>
      </c>
      <c r="H8" s="10">
        <v>3326</v>
      </c>
      <c r="I8" s="10">
        <v>1893</v>
      </c>
      <c r="J8" s="10">
        <v>3230.9</v>
      </c>
      <c r="K8" s="10">
        <v>2059</v>
      </c>
      <c r="L8" s="10">
        <v>3684</v>
      </c>
      <c r="M8" s="10">
        <v>2767</v>
      </c>
      <c r="N8" s="10">
        <v>830</v>
      </c>
      <c r="O8" s="10">
        <v>1912</v>
      </c>
      <c r="P8" s="10">
        <v>2017</v>
      </c>
      <c r="Q8" s="10">
        <v>3714</v>
      </c>
      <c r="R8" s="10">
        <v>3011</v>
      </c>
      <c r="S8" s="10">
        <v>4035.12</v>
      </c>
      <c r="T8" s="10">
        <v>2384</v>
      </c>
      <c r="U8" s="10">
        <v>1893</v>
      </c>
      <c r="V8" s="10">
        <v>696</v>
      </c>
      <c r="W8" s="10">
        <v>2133</v>
      </c>
      <c r="X8" s="10">
        <v>4830.3599999999997</v>
      </c>
      <c r="Y8" s="10">
        <v>2550</v>
      </c>
    </row>
    <row r="9" spans="1:26" s="12" customFormat="1" ht="30" customHeight="1" x14ac:dyDescent="0.2">
      <c r="A9" s="13" t="s">
        <v>28</v>
      </c>
      <c r="B9" s="14">
        <f>B8/B7</f>
        <v>1.0934921327762881</v>
      </c>
      <c r="C9" s="14">
        <f t="shared" ref="C9:Y9" si="1">C8/C7</f>
        <v>1.1166085415120786</v>
      </c>
      <c r="D9" s="14">
        <f t="shared" si="1"/>
        <v>1.021139986327199</v>
      </c>
      <c r="E9" s="190">
        <f t="shared" si="1"/>
        <v>1</v>
      </c>
      <c r="F9" s="190">
        <f t="shared" si="1"/>
        <v>1.2272089761570828</v>
      </c>
      <c r="G9" s="190">
        <f t="shared" si="1"/>
        <v>1.0238598610691634</v>
      </c>
      <c r="H9" s="190">
        <f t="shared" si="1"/>
        <v>1.1038831729173582</v>
      </c>
      <c r="I9" s="190">
        <f t="shared" si="1"/>
        <v>1.3707458363504708</v>
      </c>
      <c r="J9" s="190">
        <f t="shared" si="1"/>
        <v>0.99873261205564146</v>
      </c>
      <c r="K9" s="190">
        <f t="shared" si="1"/>
        <v>0.92957110609480809</v>
      </c>
      <c r="L9" s="190">
        <f t="shared" si="1"/>
        <v>1.3190118152524168</v>
      </c>
      <c r="M9" s="190">
        <f t="shared" si="1"/>
        <v>1.2130644454186761</v>
      </c>
      <c r="N9" s="190">
        <f t="shared" si="1"/>
        <v>1.199421965317919</v>
      </c>
      <c r="O9" s="190">
        <f t="shared" si="1"/>
        <v>1.2108929702343256</v>
      </c>
      <c r="P9" s="190">
        <f t="shared" si="1"/>
        <v>1.0100150225338007</v>
      </c>
      <c r="Q9" s="190">
        <f t="shared" si="1"/>
        <v>1.3283261802575108</v>
      </c>
      <c r="R9" s="190">
        <f t="shared" si="1"/>
        <v>1</v>
      </c>
      <c r="S9" s="190">
        <f t="shared" si="1"/>
        <v>1.2613691778680838</v>
      </c>
      <c r="T9" s="190">
        <f t="shared" si="1"/>
        <v>1.0214224507283634</v>
      </c>
      <c r="U9" s="190">
        <f t="shared" si="1"/>
        <v>0.91626331074540179</v>
      </c>
      <c r="V9" s="190">
        <f t="shared" si="1"/>
        <v>1.0160583941605839</v>
      </c>
      <c r="W9" s="190">
        <f t="shared" si="1"/>
        <v>1.1315649867374005</v>
      </c>
      <c r="X9" s="190">
        <f t="shared" si="1"/>
        <v>1.2078919729932482</v>
      </c>
      <c r="Y9" s="190">
        <f t="shared" si="1"/>
        <v>1</v>
      </c>
    </row>
    <row r="10" spans="1:26" s="12" customFormat="1" ht="30" customHeight="1" x14ac:dyDescent="0.2">
      <c r="A10" s="11" t="s">
        <v>29</v>
      </c>
      <c r="B10" s="8">
        <v>49415</v>
      </c>
      <c r="C10" s="8">
        <f>SUM(E10:Y10)</f>
        <v>48221.07</v>
      </c>
      <c r="D10" s="15">
        <f t="shared" si="0"/>
        <v>0.97583871294141455</v>
      </c>
      <c r="E10" s="10">
        <v>1410</v>
      </c>
      <c r="F10" s="10">
        <v>1500</v>
      </c>
      <c r="G10" s="10">
        <v>3390</v>
      </c>
      <c r="H10" s="10">
        <v>2783</v>
      </c>
      <c r="I10" s="10">
        <v>1804.3</v>
      </c>
      <c r="J10" s="10">
        <v>3155.9</v>
      </c>
      <c r="K10" s="10">
        <v>1812</v>
      </c>
      <c r="L10" s="10">
        <v>3331.2</v>
      </c>
      <c r="M10" s="10">
        <v>2378.4</v>
      </c>
      <c r="N10" s="10">
        <v>760</v>
      </c>
      <c r="O10" s="10">
        <v>1682</v>
      </c>
      <c r="P10" s="10">
        <v>1916</v>
      </c>
      <c r="Q10" s="10">
        <v>3514</v>
      </c>
      <c r="R10" s="10">
        <v>2963</v>
      </c>
      <c r="S10" s="10">
        <v>3089.27</v>
      </c>
      <c r="T10" s="10">
        <v>1736</v>
      </c>
      <c r="U10" s="10">
        <v>1809</v>
      </c>
      <c r="V10" s="10">
        <v>666</v>
      </c>
      <c r="W10" s="10">
        <v>1921</v>
      </c>
      <c r="X10" s="10">
        <v>4658</v>
      </c>
      <c r="Y10" s="10">
        <v>1942</v>
      </c>
    </row>
    <row r="11" spans="1:26" s="12" customFormat="1" ht="30" customHeight="1" x14ac:dyDescent="0.2">
      <c r="A11" s="11" t="s">
        <v>30</v>
      </c>
      <c r="B11" s="14">
        <v>0.96</v>
      </c>
      <c r="C11" s="14">
        <v>0.96</v>
      </c>
      <c r="D11" s="15">
        <f t="shared" si="0"/>
        <v>1</v>
      </c>
      <c r="E11" s="190">
        <f>E10/E8</f>
        <v>0.68181818181818177</v>
      </c>
      <c r="F11" s="190">
        <f>F10/F8</f>
        <v>0.8571428571428571</v>
      </c>
      <c r="G11" s="190">
        <f t="shared" ref="G11:Y11" si="2">G10/G8</f>
        <v>1</v>
      </c>
      <c r="H11" s="190">
        <f t="shared" si="2"/>
        <v>0.83674082982561637</v>
      </c>
      <c r="I11" s="190">
        <f t="shared" si="2"/>
        <v>0.95314315900686741</v>
      </c>
      <c r="J11" s="190">
        <f t="shared" si="2"/>
        <v>0.97678665387353369</v>
      </c>
      <c r="K11" s="190">
        <v>0.97</v>
      </c>
      <c r="L11" s="190">
        <f t="shared" si="2"/>
        <v>0.9042345276872964</v>
      </c>
      <c r="M11" s="190">
        <f t="shared" si="2"/>
        <v>0.85955908926635349</v>
      </c>
      <c r="N11" s="190">
        <f t="shared" si="2"/>
        <v>0.91566265060240959</v>
      </c>
      <c r="O11" s="190">
        <v>0.94</v>
      </c>
      <c r="P11" s="190">
        <f t="shared" si="2"/>
        <v>0.94992563212692116</v>
      </c>
      <c r="Q11" s="190">
        <f t="shared" si="2"/>
        <v>0.94614970382337105</v>
      </c>
      <c r="R11" s="190">
        <f t="shared" si="2"/>
        <v>0.98405845234141476</v>
      </c>
      <c r="S11" s="190">
        <f t="shared" si="2"/>
        <v>0.76559557088760688</v>
      </c>
      <c r="T11" s="190">
        <f t="shared" si="2"/>
        <v>0.72818791946308725</v>
      </c>
      <c r="U11" s="190">
        <f t="shared" si="2"/>
        <v>0.95562599049128372</v>
      </c>
      <c r="V11" s="190">
        <v>0.97</v>
      </c>
      <c r="W11" s="190">
        <f t="shared" si="2"/>
        <v>0.90060947022972337</v>
      </c>
      <c r="X11" s="190">
        <f t="shared" si="2"/>
        <v>0.96431735936865992</v>
      </c>
      <c r="Y11" s="190">
        <f t="shared" si="2"/>
        <v>0.76156862745098042</v>
      </c>
    </row>
    <row r="12" spans="1:26" s="12" customFormat="1" ht="30" customHeight="1" x14ac:dyDescent="0.2">
      <c r="A12" s="13" t="s">
        <v>31</v>
      </c>
      <c r="B12" s="8">
        <v>9659</v>
      </c>
      <c r="C12" s="8">
        <f>SUM(E12:Y12)</f>
        <v>2996.7</v>
      </c>
      <c r="D12" s="15">
        <f t="shared" si="0"/>
        <v>0.31024950823066566</v>
      </c>
      <c r="E12" s="191">
        <v>50</v>
      </c>
      <c r="F12" s="191">
        <v>40</v>
      </c>
      <c r="G12" s="191">
        <v>1520</v>
      </c>
      <c r="H12" s="191">
        <v>210</v>
      </c>
      <c r="I12" s="191"/>
      <c r="J12" s="191"/>
      <c r="K12" s="191">
        <v>15.7</v>
      </c>
      <c r="L12" s="191">
        <v>40</v>
      </c>
      <c r="M12" s="191"/>
      <c r="N12" s="191"/>
      <c r="O12" s="191">
        <v>60</v>
      </c>
      <c r="P12" s="191"/>
      <c r="Q12" s="191">
        <v>120</v>
      </c>
      <c r="R12" s="191"/>
      <c r="S12" s="191">
        <v>570</v>
      </c>
      <c r="T12" s="191">
        <v>129</v>
      </c>
      <c r="U12" s="191"/>
      <c r="V12" s="191"/>
      <c r="W12" s="191"/>
      <c r="X12" s="191">
        <v>60</v>
      </c>
      <c r="Y12" s="191">
        <v>182</v>
      </c>
    </row>
    <row r="13" spans="1:26" s="12" customFormat="1" ht="30" customHeight="1" x14ac:dyDescent="0.2">
      <c r="A13" s="13" t="s">
        <v>32</v>
      </c>
      <c r="B13" s="15">
        <f>B12/B8</f>
        <v>0.18359976429888422</v>
      </c>
      <c r="C13" s="15">
        <f>C12/C8</f>
        <v>5.5316836424088724E-2</v>
      </c>
      <c r="D13" s="15">
        <f t="shared" ref="D13:X13" si="3">D12/D8</f>
        <v>0.30129034552592227</v>
      </c>
      <c r="E13" s="15">
        <f t="shared" si="3"/>
        <v>2.4177949709864602E-2</v>
      </c>
      <c r="F13" s="15">
        <f t="shared" si="3"/>
        <v>2.2857142857142857E-2</v>
      </c>
      <c r="G13" s="15">
        <f t="shared" si="3"/>
        <v>0.44837758112094395</v>
      </c>
      <c r="H13" s="15">
        <f t="shared" si="3"/>
        <v>6.3138905592303063E-2</v>
      </c>
      <c r="I13" s="15">
        <f t="shared" si="3"/>
        <v>0</v>
      </c>
      <c r="J13" s="15">
        <f t="shared" si="3"/>
        <v>0</v>
      </c>
      <c r="K13" s="15">
        <f t="shared" si="3"/>
        <v>7.6250607090820781E-3</v>
      </c>
      <c r="L13" s="15">
        <f t="shared" si="3"/>
        <v>1.0857763300760043E-2</v>
      </c>
      <c r="M13" s="15">
        <f t="shared" si="3"/>
        <v>0</v>
      </c>
      <c r="N13" s="15">
        <f t="shared" si="3"/>
        <v>0</v>
      </c>
      <c r="O13" s="15">
        <f t="shared" si="3"/>
        <v>3.1380753138075312E-2</v>
      </c>
      <c r="P13" s="15">
        <f t="shared" si="3"/>
        <v>0</v>
      </c>
      <c r="Q13" s="15">
        <f t="shared" si="3"/>
        <v>3.2310177705977383E-2</v>
      </c>
      <c r="R13" s="15">
        <f t="shared" si="3"/>
        <v>0</v>
      </c>
      <c r="S13" s="15">
        <f t="shared" si="3"/>
        <v>0.1412597394873015</v>
      </c>
      <c r="T13" s="15">
        <f t="shared" si="3"/>
        <v>5.4110738255033555E-2</v>
      </c>
      <c r="U13" s="15">
        <f t="shared" si="3"/>
        <v>0</v>
      </c>
      <c r="V13" s="15">
        <f t="shared" si="3"/>
        <v>0</v>
      </c>
      <c r="W13" s="15">
        <f t="shared" si="3"/>
        <v>0</v>
      </c>
      <c r="X13" s="15">
        <f t="shared" si="3"/>
        <v>1.2421434427247659E-2</v>
      </c>
      <c r="Y13" s="16"/>
    </row>
    <row r="14" spans="1:26" s="12" customFormat="1" ht="30" customHeight="1" x14ac:dyDescent="0.2">
      <c r="A14" s="18" t="s">
        <v>33</v>
      </c>
      <c r="B14" s="8">
        <v>524</v>
      </c>
      <c r="C14" s="23">
        <f t="shared" ref="C14:C19" si="4">SUM(E14:Y14)</f>
        <v>470</v>
      </c>
      <c r="D14" s="15">
        <f t="shared" si="0"/>
        <v>0.89694656488549618</v>
      </c>
      <c r="E14" s="10"/>
      <c r="F14" s="10"/>
      <c r="G14" s="10">
        <v>470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4"/>
        <v>19999.399999999998</v>
      </c>
      <c r="D15" s="15">
        <f t="shared" si="0"/>
        <v>0.99995500067498977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4"/>
        <v>11553.500000000002</v>
      </c>
      <c r="D16" s="15">
        <f t="shared" si="0"/>
        <v>1.0452818239392021</v>
      </c>
      <c r="E16" s="158">
        <v>268.39999999999998</v>
      </c>
      <c r="F16" s="158">
        <v>181.8</v>
      </c>
      <c r="G16" s="158">
        <v>597.6</v>
      </c>
      <c r="H16" s="158">
        <v>1396.4</v>
      </c>
      <c r="I16" s="158">
        <v>363.2</v>
      </c>
      <c r="J16" s="158">
        <v>496.3</v>
      </c>
      <c r="K16" s="158">
        <v>781</v>
      </c>
      <c r="L16" s="158">
        <v>850.5</v>
      </c>
      <c r="M16" s="158">
        <v>782.1</v>
      </c>
      <c r="N16" s="158">
        <v>210</v>
      </c>
      <c r="O16" s="158">
        <v>484.8</v>
      </c>
      <c r="P16" s="158">
        <v>248.3</v>
      </c>
      <c r="Q16" s="158">
        <v>516.20000000000005</v>
      </c>
      <c r="R16" s="158">
        <v>356</v>
      </c>
      <c r="S16" s="158">
        <v>868</v>
      </c>
      <c r="T16" s="158">
        <v>561.20000000000005</v>
      </c>
      <c r="U16" s="158">
        <v>219.8</v>
      </c>
      <c r="V16" s="158">
        <v>145.1</v>
      </c>
      <c r="W16" s="158">
        <v>605.70000000000005</v>
      </c>
      <c r="X16" s="158">
        <v>1368.7</v>
      </c>
      <c r="Y16" s="158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4"/>
        <v>12.044296902083078</v>
      </c>
      <c r="D17" s="15"/>
      <c r="E17" s="16">
        <f t="shared" ref="E17:W17" si="5">E16/E15</f>
        <v>0.22108731466227347</v>
      </c>
      <c r="F17" s="16">
        <f t="shared" si="5"/>
        <v>0.30350584307178635</v>
      </c>
      <c r="G17" s="16">
        <f t="shared" si="5"/>
        <v>0.41043956043956048</v>
      </c>
      <c r="H17" s="16">
        <f t="shared" si="5"/>
        <v>1.19718792866941</v>
      </c>
      <c r="I17" s="16">
        <f t="shared" si="5"/>
        <v>0.56049382716049378</v>
      </c>
      <c r="J17" s="16">
        <f t="shared" si="5"/>
        <v>0.47447418738049713</v>
      </c>
      <c r="K17" s="16">
        <f t="shared" si="5"/>
        <v>0.8087397742570156</v>
      </c>
      <c r="L17" s="16">
        <f t="shared" si="5"/>
        <v>0.66863207547169812</v>
      </c>
      <c r="M17" s="16">
        <f t="shared" si="5"/>
        <v>1.0037217659137576</v>
      </c>
      <c r="N17" s="16">
        <f t="shared" si="5"/>
        <v>0.50239234449760761</v>
      </c>
      <c r="O17" s="16">
        <f t="shared" si="5"/>
        <v>0.89446494464944648</v>
      </c>
      <c r="P17" s="16">
        <f t="shared" si="5"/>
        <v>0.21992914083259524</v>
      </c>
      <c r="Q17" s="16">
        <f t="shared" si="5"/>
        <v>0.39165402124430959</v>
      </c>
      <c r="R17" s="16">
        <f t="shared" si="5"/>
        <v>0.34362934362934361</v>
      </c>
      <c r="S17" s="16">
        <f t="shared" si="5"/>
        <v>0.68427276310603069</v>
      </c>
      <c r="T17" s="16">
        <f t="shared" si="5"/>
        <v>0.65484247374562432</v>
      </c>
      <c r="U17" s="16">
        <f t="shared" si="5"/>
        <v>0.33252647503782151</v>
      </c>
      <c r="V17" s="16">
        <f t="shared" si="5"/>
        <v>0.77345415778251603</v>
      </c>
      <c r="W17" s="16">
        <f t="shared" si="5"/>
        <v>0.55113739763421299</v>
      </c>
      <c r="X17" s="16">
        <v>0.72699999999999998</v>
      </c>
      <c r="Y17" s="16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4"/>
        <v>18.514999999999997</v>
      </c>
      <c r="D18" s="15"/>
      <c r="E18" s="16">
        <v>0.46400000000000002</v>
      </c>
      <c r="F18" s="16">
        <v>0.46700000000000003</v>
      </c>
      <c r="G18" s="16">
        <v>0.84199999999999997</v>
      </c>
      <c r="H18" s="16">
        <v>0.81100000000000005</v>
      </c>
      <c r="I18" s="16">
        <v>1.038</v>
      </c>
      <c r="J18" s="16">
        <v>1.083</v>
      </c>
      <c r="K18" s="16">
        <v>2.1429999999999998</v>
      </c>
      <c r="L18" s="16">
        <v>1.0509999999999999</v>
      </c>
      <c r="M18" s="16">
        <v>0.63500000000000001</v>
      </c>
      <c r="N18" s="16">
        <v>1.077</v>
      </c>
      <c r="O18" s="16">
        <v>0.67700000000000005</v>
      </c>
      <c r="P18" s="16">
        <v>0.59299999999999997</v>
      </c>
      <c r="Q18" s="16">
        <v>0.6</v>
      </c>
      <c r="R18" s="16">
        <v>0.85699999999999998</v>
      </c>
      <c r="S18" s="16">
        <v>0.88300000000000001</v>
      </c>
      <c r="T18" s="16">
        <v>0.30599999999999999</v>
      </c>
      <c r="U18" s="16">
        <v>0.8</v>
      </c>
      <c r="V18" s="16">
        <v>0.69299999999999995</v>
      </c>
      <c r="W18" s="16">
        <v>0.75</v>
      </c>
      <c r="X18" s="16">
        <v>1.319</v>
      </c>
      <c r="Y18" s="16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4"/>
        <v>16.073999999999998</v>
      </c>
      <c r="D19" s="15"/>
      <c r="E19" s="16">
        <v>0.95099999999999996</v>
      </c>
      <c r="F19" s="16">
        <v>0.26700000000000002</v>
      </c>
      <c r="G19" s="16">
        <v>1.1719999999999999</v>
      </c>
      <c r="H19" s="16">
        <v>0.52600000000000002</v>
      </c>
      <c r="I19" s="16">
        <v>0.625</v>
      </c>
      <c r="J19" s="16">
        <v>1.1180000000000001</v>
      </c>
      <c r="K19" s="16">
        <v>3.464</v>
      </c>
      <c r="L19" s="16">
        <v>0.377</v>
      </c>
      <c r="M19" s="16">
        <v>0.4</v>
      </c>
      <c r="N19" s="16">
        <v>1.548</v>
      </c>
      <c r="O19" s="16">
        <v>0.63300000000000001</v>
      </c>
      <c r="P19" s="16">
        <v>5.6000000000000001E-2</v>
      </c>
      <c r="Q19" s="16">
        <v>0.42199999999999999</v>
      </c>
      <c r="R19" s="16">
        <v>8.6999999999999994E-2</v>
      </c>
      <c r="S19" s="16">
        <v>0.97899999999999998</v>
      </c>
      <c r="T19" s="16">
        <v>0.313</v>
      </c>
      <c r="U19" s="16">
        <v>0</v>
      </c>
      <c r="V19" s="16">
        <v>1.6830000000000001</v>
      </c>
      <c r="W19" s="16">
        <v>0.752</v>
      </c>
      <c r="X19" s="16">
        <v>0.54900000000000004</v>
      </c>
      <c r="Y19" s="16">
        <v>0.152</v>
      </c>
      <c r="Z19" s="21"/>
    </row>
    <row r="20" spans="1:26" s="12" customFormat="1" ht="30" customHeight="1" x14ac:dyDescent="0.2">
      <c r="A20" s="22" t="s">
        <v>39</v>
      </c>
      <c r="B20" s="23">
        <v>81874.5</v>
      </c>
      <c r="C20" s="23">
        <f>SUM(E20:Y20)</f>
        <v>96223</v>
      </c>
      <c r="D20" s="15">
        <f t="shared" si="0"/>
        <v>1.1752499251903827</v>
      </c>
      <c r="E20" s="93">
        <v>7450</v>
      </c>
      <c r="F20" s="93">
        <v>3160</v>
      </c>
      <c r="G20" s="93">
        <v>5500</v>
      </c>
      <c r="H20" s="93">
        <v>5776</v>
      </c>
      <c r="I20" s="93">
        <v>2995</v>
      </c>
      <c r="J20" s="93">
        <v>5950</v>
      </c>
      <c r="K20" s="93">
        <v>4262</v>
      </c>
      <c r="L20" s="93">
        <v>3460</v>
      </c>
      <c r="M20" s="93">
        <v>5009</v>
      </c>
      <c r="N20" s="93">
        <v>1437</v>
      </c>
      <c r="O20" s="93">
        <v>1895</v>
      </c>
      <c r="P20" s="93">
        <v>7055</v>
      </c>
      <c r="Q20" s="93">
        <f>7043-143</f>
        <v>6900</v>
      </c>
      <c r="R20" s="93">
        <v>4463</v>
      </c>
      <c r="S20" s="93">
        <v>7978</v>
      </c>
      <c r="T20" s="93">
        <v>4099</v>
      </c>
      <c r="U20" s="93">
        <v>2800</v>
      </c>
      <c r="V20" s="93">
        <v>2085</v>
      </c>
      <c r="W20" s="93">
        <v>6184</v>
      </c>
      <c r="X20" s="93">
        <v>5162</v>
      </c>
      <c r="Y20" s="93">
        <v>2603</v>
      </c>
    </row>
    <row r="21" spans="1:26" s="12" customFormat="1" ht="30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92">
        <f t="shared" ref="E22:Y22" si="6">E21/E20</f>
        <v>0</v>
      </c>
      <c r="F22" s="92">
        <f t="shared" si="6"/>
        <v>0</v>
      </c>
      <c r="G22" s="92">
        <f t="shared" si="6"/>
        <v>0</v>
      </c>
      <c r="H22" s="92">
        <f t="shared" si="6"/>
        <v>0</v>
      </c>
      <c r="I22" s="92">
        <f t="shared" si="6"/>
        <v>0</v>
      </c>
      <c r="J22" s="92">
        <f t="shared" si="6"/>
        <v>0</v>
      </c>
      <c r="K22" s="92">
        <f t="shared" si="6"/>
        <v>0</v>
      </c>
      <c r="L22" s="92">
        <f t="shared" si="6"/>
        <v>0</v>
      </c>
      <c r="M22" s="92">
        <f t="shared" si="6"/>
        <v>0</v>
      </c>
      <c r="N22" s="92">
        <f t="shared" si="6"/>
        <v>0</v>
      </c>
      <c r="O22" s="92">
        <f t="shared" si="6"/>
        <v>0</v>
      </c>
      <c r="P22" s="92">
        <f t="shared" si="6"/>
        <v>0</v>
      </c>
      <c r="Q22" s="92">
        <f t="shared" si="6"/>
        <v>0</v>
      </c>
      <c r="R22" s="92">
        <f t="shared" si="6"/>
        <v>0</v>
      </c>
      <c r="S22" s="92">
        <f t="shared" si="6"/>
        <v>0</v>
      </c>
      <c r="T22" s="92">
        <f t="shared" si="6"/>
        <v>0</v>
      </c>
      <c r="U22" s="92">
        <f t="shared" si="6"/>
        <v>0</v>
      </c>
      <c r="V22" s="92">
        <f t="shared" si="6"/>
        <v>0</v>
      </c>
      <c r="W22" s="92">
        <f t="shared" si="6"/>
        <v>0</v>
      </c>
      <c r="X22" s="92">
        <f t="shared" si="6"/>
        <v>0</v>
      </c>
      <c r="Y22" s="92">
        <f t="shared" si="6"/>
        <v>0</v>
      </c>
    </row>
    <row r="23" spans="1:26" s="12" customFormat="1" ht="30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6" t="e">
        <f>E23/E21</f>
        <v>#DIV/0!</v>
      </c>
      <c r="F24" s="16" t="e">
        <f t="shared" ref="F24:Y24" si="7">F23/F21</f>
        <v>#DIV/0!</v>
      </c>
      <c r="G24" s="16" t="e">
        <f t="shared" si="7"/>
        <v>#DIV/0!</v>
      </c>
      <c r="H24" s="16" t="e">
        <f t="shared" si="7"/>
        <v>#DIV/0!</v>
      </c>
      <c r="I24" s="16" t="e">
        <f t="shared" si="7"/>
        <v>#DIV/0!</v>
      </c>
      <c r="J24" s="16" t="e">
        <f t="shared" si="7"/>
        <v>#DIV/0!</v>
      </c>
      <c r="K24" s="16" t="e">
        <f t="shared" si="7"/>
        <v>#DIV/0!</v>
      </c>
      <c r="L24" s="16" t="e">
        <f t="shared" si="7"/>
        <v>#DIV/0!</v>
      </c>
      <c r="M24" s="16" t="e">
        <f t="shared" si="7"/>
        <v>#DIV/0!</v>
      </c>
      <c r="N24" s="16" t="e">
        <f t="shared" si="7"/>
        <v>#DIV/0!</v>
      </c>
      <c r="O24" s="16" t="e">
        <f t="shared" si="7"/>
        <v>#DIV/0!</v>
      </c>
      <c r="P24" s="16" t="e">
        <f t="shared" si="7"/>
        <v>#DIV/0!</v>
      </c>
      <c r="Q24" s="16" t="e">
        <f t="shared" si="7"/>
        <v>#DIV/0!</v>
      </c>
      <c r="R24" s="16" t="e">
        <f t="shared" si="7"/>
        <v>#DIV/0!</v>
      </c>
      <c r="S24" s="16" t="e">
        <f t="shared" si="7"/>
        <v>#DIV/0!</v>
      </c>
      <c r="T24" s="16" t="e">
        <f t="shared" si="7"/>
        <v>#DIV/0!</v>
      </c>
      <c r="U24" s="16" t="e">
        <f t="shared" si="7"/>
        <v>#DIV/0!</v>
      </c>
      <c r="V24" s="16" t="e">
        <f t="shared" si="7"/>
        <v>#DIV/0!</v>
      </c>
      <c r="W24" s="16" t="e">
        <f t="shared" si="7"/>
        <v>#DIV/0!</v>
      </c>
      <c r="X24" s="16" t="e">
        <f t="shared" si="7"/>
        <v>#DIV/0!</v>
      </c>
      <c r="Y24" s="16" t="e">
        <f t="shared" si="7"/>
        <v>#DIV/0!</v>
      </c>
    </row>
    <row r="25" spans="1:26" s="12" customFormat="1" ht="30" customHeight="1" x14ac:dyDescent="0.2">
      <c r="A25" s="13" t="s">
        <v>44</v>
      </c>
      <c r="B25" s="23">
        <v>57431</v>
      </c>
      <c r="C25" s="23">
        <f>SUM(E25:Y25)</f>
        <v>18223</v>
      </c>
      <c r="D25" s="15">
        <f>C25/B25</f>
        <v>0.31730250213299438</v>
      </c>
      <c r="E25" s="26">
        <v>2200</v>
      </c>
      <c r="F25" s="26">
        <v>20</v>
      </c>
      <c r="G25" s="26"/>
      <c r="H25" s="26">
        <v>862</v>
      </c>
      <c r="I25" s="26">
        <v>706</v>
      </c>
      <c r="J25" s="26">
        <v>220</v>
      </c>
      <c r="K25" s="26">
        <v>90</v>
      </c>
      <c r="L25" s="26">
        <v>300</v>
      </c>
      <c r="M25" s="26">
        <v>3123</v>
      </c>
      <c r="N25" s="26"/>
      <c r="O25" s="26">
        <v>215</v>
      </c>
      <c r="P25" s="26">
        <v>1091</v>
      </c>
      <c r="Q25" s="26">
        <v>614</v>
      </c>
      <c r="R25" s="26">
        <v>170</v>
      </c>
      <c r="S25" s="26">
        <v>4300</v>
      </c>
      <c r="T25" s="26">
        <v>902</v>
      </c>
      <c r="U25" s="26">
        <v>45</v>
      </c>
      <c r="V25" s="26">
        <v>70</v>
      </c>
      <c r="W25" s="26">
        <v>1645</v>
      </c>
      <c r="X25" s="26">
        <v>1650</v>
      </c>
      <c r="Y25" s="26"/>
    </row>
    <row r="26" spans="1:26" s="12" customFormat="1" ht="30" customHeight="1" x14ac:dyDescent="0.2">
      <c r="A26" s="18" t="s">
        <v>45</v>
      </c>
      <c r="B26" s="28">
        <f t="shared" ref="B26" si="8">B25/B20</f>
        <v>0.70145161191824068</v>
      </c>
      <c r="C26" s="28">
        <f>C25/C20</f>
        <v>0.18938299574945699</v>
      </c>
      <c r="D26" s="28">
        <f t="shared" ref="D26:Y26" si="9">D25/D20</f>
        <v>0.26998725575889188</v>
      </c>
      <c r="E26" s="28">
        <f t="shared" si="9"/>
        <v>0.29530201342281881</v>
      </c>
      <c r="F26" s="28">
        <f t="shared" si="9"/>
        <v>6.3291139240506328E-3</v>
      </c>
      <c r="G26" s="28">
        <f t="shared" si="9"/>
        <v>0</v>
      </c>
      <c r="H26" s="28">
        <f t="shared" si="9"/>
        <v>0.1492382271468144</v>
      </c>
      <c r="I26" s="28">
        <f t="shared" si="9"/>
        <v>0.2357262103505843</v>
      </c>
      <c r="J26" s="28">
        <f t="shared" si="9"/>
        <v>3.6974789915966387E-2</v>
      </c>
      <c r="K26" s="28">
        <f t="shared" si="9"/>
        <v>2.1116846550915062E-2</v>
      </c>
      <c r="L26" s="28">
        <f t="shared" si="9"/>
        <v>8.6705202312138727E-2</v>
      </c>
      <c r="M26" s="28">
        <f t="shared" si="9"/>
        <v>0.62347774006787782</v>
      </c>
      <c r="N26" s="28">
        <f t="shared" si="9"/>
        <v>0</v>
      </c>
      <c r="O26" s="28">
        <f t="shared" si="9"/>
        <v>0.11345646437994723</v>
      </c>
      <c r="P26" s="28">
        <f t="shared" si="9"/>
        <v>0.15464209780297661</v>
      </c>
      <c r="Q26" s="28">
        <f t="shared" si="9"/>
        <v>8.8985507246376813E-2</v>
      </c>
      <c r="R26" s="28">
        <f t="shared" si="9"/>
        <v>3.8090970199417429E-2</v>
      </c>
      <c r="S26" s="28">
        <f t="shared" si="9"/>
        <v>0.53898220105289552</v>
      </c>
      <c r="T26" s="28">
        <f t="shared" si="9"/>
        <v>0.22005367162722617</v>
      </c>
      <c r="U26" s="28">
        <f t="shared" si="9"/>
        <v>1.607142857142857E-2</v>
      </c>
      <c r="V26" s="28">
        <f t="shared" si="9"/>
        <v>3.3573141486810551E-2</v>
      </c>
      <c r="W26" s="28">
        <f t="shared" si="9"/>
        <v>0.26600905562742561</v>
      </c>
      <c r="X26" s="28">
        <f t="shared" si="9"/>
        <v>0.31964354901201086</v>
      </c>
      <c r="Y26" s="28">
        <f t="shared" si="9"/>
        <v>0</v>
      </c>
    </row>
    <row r="27" spans="1:26" s="91" customFormat="1" ht="30" hidden="1" customHeight="1" x14ac:dyDescent="0.2">
      <c r="A27" s="88" t="s">
        <v>187</v>
      </c>
      <c r="B27" s="89"/>
      <c r="C27" s="23">
        <f t="shared" ref="C27:C33" si="10">SUM(E27:Y27)</f>
        <v>0</v>
      </c>
      <c r="D27" s="9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6" s="12" customFormat="1" ht="30" customHeight="1" x14ac:dyDescent="0.2">
      <c r="A28" s="25" t="s">
        <v>46</v>
      </c>
      <c r="B28" s="23">
        <v>26485</v>
      </c>
      <c r="C28" s="23">
        <f t="shared" si="10"/>
        <v>2731</v>
      </c>
      <c r="D28" s="15">
        <f t="shared" si="0"/>
        <v>0.10311497073815368</v>
      </c>
      <c r="E28" s="26">
        <v>1100</v>
      </c>
      <c r="F28" s="26">
        <v>160</v>
      </c>
      <c r="G28" s="26"/>
      <c r="H28" s="26"/>
      <c r="I28" s="26"/>
      <c r="J28" s="26">
        <v>150</v>
      </c>
      <c r="K28" s="26">
        <v>86</v>
      </c>
      <c r="L28" s="26"/>
      <c r="M28" s="26"/>
      <c r="N28" s="26"/>
      <c r="O28" s="26"/>
      <c r="P28" s="26"/>
      <c r="Q28" s="26">
        <v>160</v>
      </c>
      <c r="R28" s="26"/>
      <c r="S28" s="26"/>
      <c r="T28" s="26"/>
      <c r="U28" s="26">
        <v>45</v>
      </c>
      <c r="V28" s="26"/>
      <c r="W28" s="26">
        <v>147</v>
      </c>
      <c r="X28" s="26">
        <v>883</v>
      </c>
      <c r="Y28" s="26"/>
    </row>
    <row r="29" spans="1:26" s="12" customFormat="1" ht="30" hidden="1" customHeight="1" x14ac:dyDescent="0.2">
      <c r="A29" s="18" t="s">
        <v>45</v>
      </c>
      <c r="B29" s="9">
        <f>B28/B20</f>
        <v>0.32348289149857401</v>
      </c>
      <c r="C29" s="9">
        <f>C28/C20</f>
        <v>2.8381987674464527E-2</v>
      </c>
      <c r="D29" s="15">
        <f t="shared" si="0"/>
        <v>8.7738759669735558E-2</v>
      </c>
      <c r="E29" s="92">
        <f t="shared" ref="E29:Q29" si="11">E28/E20</f>
        <v>0.1476510067114094</v>
      </c>
      <c r="F29" s="92">
        <f t="shared" si="11"/>
        <v>5.0632911392405063E-2</v>
      </c>
      <c r="G29" s="92">
        <f t="shared" si="11"/>
        <v>0</v>
      </c>
      <c r="H29" s="92">
        <f t="shared" si="11"/>
        <v>0</v>
      </c>
      <c r="I29" s="92">
        <f t="shared" si="11"/>
        <v>0</v>
      </c>
      <c r="J29" s="92">
        <f t="shared" si="11"/>
        <v>2.5210084033613446E-2</v>
      </c>
      <c r="K29" s="92">
        <f t="shared" si="11"/>
        <v>2.017832003754106E-2</v>
      </c>
      <c r="L29" s="92">
        <f t="shared" si="11"/>
        <v>0</v>
      </c>
      <c r="M29" s="92">
        <f t="shared" si="11"/>
        <v>0</v>
      </c>
      <c r="N29" s="92">
        <f t="shared" si="11"/>
        <v>0</v>
      </c>
      <c r="O29" s="92">
        <f t="shared" si="11"/>
        <v>0</v>
      </c>
      <c r="P29" s="92">
        <f t="shared" si="11"/>
        <v>0</v>
      </c>
      <c r="Q29" s="92">
        <f t="shared" si="11"/>
        <v>2.318840579710145E-2</v>
      </c>
      <c r="R29" s="92">
        <f t="shared" ref="R29:Y29" si="12">R28/R20</f>
        <v>0</v>
      </c>
      <c r="S29" s="92">
        <f t="shared" si="12"/>
        <v>0</v>
      </c>
      <c r="T29" s="92">
        <f t="shared" si="12"/>
        <v>0</v>
      </c>
      <c r="U29" s="92">
        <f t="shared" si="12"/>
        <v>1.607142857142857E-2</v>
      </c>
      <c r="V29" s="92">
        <f t="shared" si="12"/>
        <v>0</v>
      </c>
      <c r="W29" s="92">
        <f t="shared" si="12"/>
        <v>2.3771021992238035E-2</v>
      </c>
      <c r="X29" s="92">
        <f t="shared" si="12"/>
        <v>0.17105772956218521</v>
      </c>
      <c r="Y29" s="92">
        <f t="shared" si="12"/>
        <v>0</v>
      </c>
    </row>
    <row r="30" spans="1:26" s="12" customFormat="1" ht="30" customHeight="1" x14ac:dyDescent="0.2">
      <c r="A30" s="11" t="s">
        <v>217</v>
      </c>
      <c r="B30" s="23">
        <v>94099</v>
      </c>
      <c r="C30" s="23">
        <v>95572</v>
      </c>
      <c r="D30" s="15">
        <f t="shared" si="0"/>
        <v>1.015653726394542</v>
      </c>
      <c r="E30" s="30">
        <v>630.70000000000005</v>
      </c>
      <c r="F30" s="30">
        <v>2189</v>
      </c>
      <c r="G30" s="30">
        <v>9708</v>
      </c>
      <c r="H30" s="30">
        <v>6131</v>
      </c>
      <c r="I30" s="30">
        <v>5290</v>
      </c>
      <c r="J30" s="30">
        <v>4662</v>
      </c>
      <c r="K30" s="30">
        <v>2838</v>
      </c>
      <c r="L30" s="30">
        <v>4610</v>
      </c>
      <c r="M30" s="30">
        <v>2641</v>
      </c>
      <c r="N30" s="30">
        <v>3153.1</v>
      </c>
      <c r="O30" s="30">
        <v>3142</v>
      </c>
      <c r="P30" s="30">
        <v>4006.3</v>
      </c>
      <c r="Q30" s="30">
        <v>4805</v>
      </c>
      <c r="R30" s="30">
        <v>2853</v>
      </c>
      <c r="S30" s="30">
        <v>5594</v>
      </c>
      <c r="T30" s="30">
        <v>5066</v>
      </c>
      <c r="U30" s="30">
        <v>1126</v>
      </c>
      <c r="V30" s="30">
        <v>1557</v>
      </c>
      <c r="W30" s="30">
        <v>8679</v>
      </c>
      <c r="X30" s="30">
        <v>8783</v>
      </c>
      <c r="Y30" s="30">
        <v>5608</v>
      </c>
    </row>
    <row r="31" spans="1:26" s="12" customFormat="1" ht="30" customHeight="1" x14ac:dyDescent="0.2">
      <c r="A31" s="13" t="s">
        <v>47</v>
      </c>
      <c r="B31" s="23"/>
      <c r="C31" s="23">
        <f t="shared" si="10"/>
        <v>0</v>
      </c>
      <c r="D31" s="15" t="e">
        <f t="shared" si="0"/>
        <v>#DIV/0!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10"/>
        <v>0</v>
      </c>
      <c r="D32" s="15" t="e">
        <f t="shared" si="0"/>
        <v>#DIV/0!</v>
      </c>
      <c r="E32" s="92">
        <f>E31/E30</f>
        <v>0</v>
      </c>
      <c r="F32" s="92">
        <f t="shared" ref="F32:Y32" si="13">F31/F30</f>
        <v>0</v>
      </c>
      <c r="G32" s="92">
        <f t="shared" si="13"/>
        <v>0</v>
      </c>
      <c r="H32" s="92">
        <f t="shared" si="13"/>
        <v>0</v>
      </c>
      <c r="I32" s="92">
        <f t="shared" si="13"/>
        <v>0</v>
      </c>
      <c r="J32" s="92">
        <f t="shared" si="13"/>
        <v>0</v>
      </c>
      <c r="K32" s="92">
        <f t="shared" si="13"/>
        <v>0</v>
      </c>
      <c r="L32" s="92">
        <f t="shared" si="13"/>
        <v>0</v>
      </c>
      <c r="M32" s="92">
        <f t="shared" si="13"/>
        <v>0</v>
      </c>
      <c r="N32" s="92">
        <f t="shared" si="13"/>
        <v>0</v>
      </c>
      <c r="O32" s="92">
        <f t="shared" si="13"/>
        <v>0</v>
      </c>
      <c r="P32" s="92">
        <f>P31/Q30</f>
        <v>0</v>
      </c>
      <c r="Q32" s="92">
        <f>Q31/R30</f>
        <v>0</v>
      </c>
      <c r="R32" s="92">
        <f>R31/S30</f>
        <v>0</v>
      </c>
      <c r="S32" s="92">
        <f>S31/T30</f>
        <v>0</v>
      </c>
      <c r="T32" s="92">
        <f t="shared" si="13"/>
        <v>0</v>
      </c>
      <c r="U32" s="92">
        <f t="shared" si="13"/>
        <v>0</v>
      </c>
      <c r="V32" s="92">
        <f t="shared" si="13"/>
        <v>0</v>
      </c>
      <c r="W32" s="92">
        <f t="shared" si="13"/>
        <v>0</v>
      </c>
      <c r="X32" s="92">
        <f t="shared" si="13"/>
        <v>0</v>
      </c>
      <c r="Y32" s="92">
        <f t="shared" si="13"/>
        <v>0</v>
      </c>
    </row>
    <row r="33" spans="1:29" s="12" customFormat="1" ht="30" customHeight="1" x14ac:dyDescent="0.2">
      <c r="A33" s="13" t="s">
        <v>48</v>
      </c>
      <c r="B33" s="23">
        <v>25631</v>
      </c>
      <c r="C33" s="23">
        <f t="shared" si="10"/>
        <v>11084</v>
      </c>
      <c r="D33" s="15">
        <f t="shared" si="0"/>
        <v>0.43244508602863718</v>
      </c>
      <c r="E33" s="26">
        <v>400</v>
      </c>
      <c r="F33" s="26">
        <v>738</v>
      </c>
      <c r="G33" s="26">
        <v>515</v>
      </c>
      <c r="H33" s="26">
        <v>922</v>
      </c>
      <c r="I33" s="26"/>
      <c r="J33" s="26">
        <v>250</v>
      </c>
      <c r="K33" s="26">
        <v>103</v>
      </c>
      <c r="L33" s="26">
        <v>760</v>
      </c>
      <c r="M33" s="26">
        <v>530</v>
      </c>
      <c r="N33" s="26">
        <v>953</v>
      </c>
      <c r="O33" s="26">
        <v>275</v>
      </c>
      <c r="P33" s="26">
        <v>270</v>
      </c>
      <c r="Q33" s="26"/>
      <c r="R33" s="26"/>
      <c r="S33" s="26">
        <v>1057</v>
      </c>
      <c r="T33" s="26">
        <v>1398</v>
      </c>
      <c r="U33" s="26">
        <v>60</v>
      </c>
      <c r="V33" s="26">
        <v>373</v>
      </c>
      <c r="W33" s="26"/>
      <c r="X33" s="26">
        <v>1960</v>
      </c>
      <c r="Y33" s="26">
        <v>520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4">C33/C30</f>
        <v>0.11597539028167246</v>
      </c>
      <c r="D34" s="15" t="e">
        <f t="shared" si="0"/>
        <v>#DIV/0!</v>
      </c>
      <c r="E34" s="29">
        <f t="shared" si="14"/>
        <v>0.63421595053115576</v>
      </c>
      <c r="F34" s="29">
        <f t="shared" si="14"/>
        <v>0.33714024668798537</v>
      </c>
      <c r="G34" s="29">
        <f t="shared" si="14"/>
        <v>5.3049031726411205E-2</v>
      </c>
      <c r="H34" s="29">
        <f t="shared" si="14"/>
        <v>0.15038329799380198</v>
      </c>
      <c r="I34" s="29">
        <f t="shared" si="14"/>
        <v>0</v>
      </c>
      <c r="J34" s="29">
        <f t="shared" si="14"/>
        <v>5.3625053625053626E-2</v>
      </c>
      <c r="K34" s="29">
        <f t="shared" si="14"/>
        <v>3.6293164200140941E-2</v>
      </c>
      <c r="L34" s="29">
        <f t="shared" si="14"/>
        <v>0.16485900216919741</v>
      </c>
      <c r="M34" s="29">
        <f t="shared" si="14"/>
        <v>0.20068156001514578</v>
      </c>
      <c r="N34" s="29">
        <f t="shared" si="14"/>
        <v>0.30224223779772286</v>
      </c>
      <c r="O34" s="29">
        <f t="shared" si="14"/>
        <v>8.752387014640356E-2</v>
      </c>
      <c r="P34" s="29">
        <f>P33/Q30</f>
        <v>5.6191467221644122E-2</v>
      </c>
      <c r="Q34" s="29">
        <f>Q33/R30</f>
        <v>0</v>
      </c>
      <c r="R34" s="29">
        <f>R33/S30</f>
        <v>0</v>
      </c>
      <c r="S34" s="29">
        <f>S33/T30</f>
        <v>0.20864587445716543</v>
      </c>
      <c r="T34" s="29">
        <f t="shared" si="14"/>
        <v>0.27595736281089617</v>
      </c>
      <c r="U34" s="29">
        <f t="shared" si="14"/>
        <v>5.328596802841918E-2</v>
      </c>
      <c r="V34" s="29">
        <f t="shared" si="14"/>
        <v>0.23956326268464997</v>
      </c>
      <c r="W34" s="29">
        <f t="shared" si="14"/>
        <v>0</v>
      </c>
      <c r="X34" s="29">
        <f t="shared" si="14"/>
        <v>0.22315837413184561</v>
      </c>
      <c r="Y34" s="29">
        <f t="shared" si="14"/>
        <v>9.2724679029957208E-2</v>
      </c>
    </row>
    <row r="35" spans="1:29" s="12" customFormat="1" ht="30" customHeight="1" x14ac:dyDescent="0.2">
      <c r="A35" s="25" t="s">
        <v>49</v>
      </c>
      <c r="B35" s="23">
        <v>49372</v>
      </c>
      <c r="C35" s="23">
        <f>SUM(E35:Y35)</f>
        <v>5893</v>
      </c>
      <c r="D35" s="15">
        <f>C35/B35</f>
        <v>0.11935915093575306</v>
      </c>
      <c r="E35" s="26">
        <v>350</v>
      </c>
      <c r="F35" s="26"/>
      <c r="G35" s="26">
        <v>525</v>
      </c>
      <c r="H35" s="26"/>
      <c r="I35" s="26">
        <v>92</v>
      </c>
      <c r="J35" s="26">
        <v>250</v>
      </c>
      <c r="K35" s="26">
        <v>103</v>
      </c>
      <c r="L35" s="26">
        <v>760</v>
      </c>
      <c r="M35" s="26"/>
      <c r="N35" s="26">
        <v>600</v>
      </c>
      <c r="O35" s="26">
        <v>5</v>
      </c>
      <c r="P35" s="26"/>
      <c r="Q35" s="26">
        <v>1010</v>
      </c>
      <c r="R35" s="26"/>
      <c r="S35" s="26">
        <v>757</v>
      </c>
      <c r="T35" s="87">
        <v>39</v>
      </c>
      <c r="U35" s="26">
        <v>60</v>
      </c>
      <c r="V35" s="26">
        <v>373</v>
      </c>
      <c r="W35" s="26">
        <v>169</v>
      </c>
      <c r="X35" s="26">
        <v>800</v>
      </c>
      <c r="Y35" s="26"/>
    </row>
    <row r="36" spans="1:29" s="12" customFormat="1" ht="30" hidden="1" customHeight="1" x14ac:dyDescent="0.2">
      <c r="A36" s="18" t="s">
        <v>45</v>
      </c>
      <c r="B36" s="9">
        <f>B35/B30</f>
        <v>0.52468145251277909</v>
      </c>
      <c r="C36" s="9">
        <f>C35/C30</f>
        <v>6.1660318921859962E-2</v>
      </c>
      <c r="D36" s="15">
        <f>C36/B36</f>
        <v>0.11751953233063478</v>
      </c>
      <c r="E36" s="92">
        <f>E35/E30</f>
        <v>0.55493895671476134</v>
      </c>
      <c r="F36" s="92">
        <f t="shared" ref="F36:Y36" si="15">F35/F30</f>
        <v>0</v>
      </c>
      <c r="G36" s="92">
        <f t="shared" si="15"/>
        <v>5.4079110012360938E-2</v>
      </c>
      <c r="H36" s="92">
        <f t="shared" si="15"/>
        <v>0</v>
      </c>
      <c r="I36" s="92">
        <f t="shared" si="15"/>
        <v>1.7391304347826087E-2</v>
      </c>
      <c r="J36" s="92">
        <f t="shared" si="15"/>
        <v>5.3625053625053626E-2</v>
      </c>
      <c r="K36" s="92">
        <f t="shared" si="15"/>
        <v>3.6293164200140941E-2</v>
      </c>
      <c r="L36" s="92">
        <f t="shared" si="15"/>
        <v>0.16485900216919741</v>
      </c>
      <c r="M36" s="92">
        <f t="shared" si="15"/>
        <v>0</v>
      </c>
      <c r="N36" s="92">
        <f t="shared" si="15"/>
        <v>0.19028892201325681</v>
      </c>
      <c r="O36" s="92">
        <f t="shared" si="15"/>
        <v>1.5913430935709739E-3</v>
      </c>
      <c r="P36" s="92">
        <f t="shared" si="15"/>
        <v>0</v>
      </c>
      <c r="Q36" s="92">
        <f t="shared" si="15"/>
        <v>0.21019771071800208</v>
      </c>
      <c r="R36" s="92">
        <f t="shared" si="15"/>
        <v>0</v>
      </c>
      <c r="S36" s="92">
        <f t="shared" si="15"/>
        <v>0.13532356095816947</v>
      </c>
      <c r="T36" s="92">
        <f t="shared" si="15"/>
        <v>7.6983813659692061E-3</v>
      </c>
      <c r="U36" s="92">
        <f t="shared" si="15"/>
        <v>5.328596802841918E-2</v>
      </c>
      <c r="V36" s="92">
        <f t="shared" si="15"/>
        <v>0.23956326268464997</v>
      </c>
      <c r="W36" s="92">
        <f t="shared" si="15"/>
        <v>1.9472289434266619E-2</v>
      </c>
      <c r="X36" s="92">
        <f t="shared" si="15"/>
        <v>9.1085050666059431E-2</v>
      </c>
      <c r="Y36" s="92">
        <f t="shared" si="15"/>
        <v>0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customHeight="1" x14ac:dyDescent="0.2">
      <c r="A38" s="25" t="s">
        <v>51</v>
      </c>
      <c r="B38" s="23">
        <v>88176</v>
      </c>
      <c r="C38" s="23">
        <f>SUM(E38:Y38)</f>
        <v>3356</v>
      </c>
      <c r="D38" s="15">
        <f t="shared" si="0"/>
        <v>3.8060243150063511E-2</v>
      </c>
      <c r="E38" s="94">
        <v>1200</v>
      </c>
      <c r="F38" s="94"/>
      <c r="G38" s="94">
        <v>290</v>
      </c>
      <c r="H38" s="94">
        <v>40</v>
      </c>
      <c r="I38" s="94"/>
      <c r="J38" s="94"/>
      <c r="K38" s="94">
        <v>51</v>
      </c>
      <c r="L38" s="94">
        <v>170</v>
      </c>
      <c r="M38" s="94"/>
      <c r="N38" s="94"/>
      <c r="O38" s="94"/>
      <c r="P38" s="94"/>
      <c r="Q38" s="94">
        <v>913</v>
      </c>
      <c r="R38" s="94"/>
      <c r="S38" s="94"/>
      <c r="T38" s="94">
        <v>12</v>
      </c>
      <c r="U38" s="94"/>
      <c r="V38" s="94">
        <v>80</v>
      </c>
      <c r="W38" s="94"/>
      <c r="X38" s="94">
        <v>600</v>
      </c>
      <c r="Y38" s="94"/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6">F38/F37</f>
        <v>#DIV/0!</v>
      </c>
      <c r="G39" s="116" t="e">
        <f t="shared" si="16"/>
        <v>#DIV/0!</v>
      </c>
      <c r="H39" s="116" t="e">
        <f t="shared" si="16"/>
        <v>#DIV/0!</v>
      </c>
      <c r="I39" s="116" t="e">
        <f t="shared" si="16"/>
        <v>#DIV/0!</v>
      </c>
      <c r="J39" s="116" t="e">
        <f t="shared" si="16"/>
        <v>#DIV/0!</v>
      </c>
      <c r="K39" s="116" t="e">
        <f t="shared" si="16"/>
        <v>#DIV/0!</v>
      </c>
      <c r="L39" s="116" t="e">
        <f t="shared" si="16"/>
        <v>#DIV/0!</v>
      </c>
      <c r="M39" s="116" t="e">
        <f t="shared" si="16"/>
        <v>#DIV/0!</v>
      </c>
      <c r="N39" s="116" t="e">
        <f t="shared" si="16"/>
        <v>#DIV/0!</v>
      </c>
      <c r="O39" s="116" t="e">
        <f t="shared" si="16"/>
        <v>#DIV/0!</v>
      </c>
      <c r="P39" s="116" t="e">
        <f t="shared" si="16"/>
        <v>#DIV/0!</v>
      </c>
      <c r="Q39" s="116" t="e">
        <f t="shared" si="16"/>
        <v>#DIV/0!</v>
      </c>
      <c r="R39" s="116" t="e">
        <f t="shared" si="16"/>
        <v>#DIV/0!</v>
      </c>
      <c r="S39" s="116" t="e">
        <f t="shared" si="16"/>
        <v>#DIV/0!</v>
      </c>
      <c r="T39" s="116" t="e">
        <f t="shared" si="16"/>
        <v>#DIV/0!</v>
      </c>
      <c r="U39" s="116" t="e">
        <f t="shared" si="16"/>
        <v>#DIV/0!</v>
      </c>
      <c r="V39" s="116" t="e">
        <f t="shared" si="16"/>
        <v>#DIV/0!</v>
      </c>
      <c r="W39" s="116" t="e">
        <f t="shared" si="16"/>
        <v>#DIV/0!</v>
      </c>
      <c r="X39" s="116" t="e">
        <f t="shared" si="16"/>
        <v>#DIV/0!</v>
      </c>
      <c r="Y39" s="116" t="e">
        <f t="shared" si="16"/>
        <v>#DIV/0!</v>
      </c>
    </row>
    <row r="40" spans="1:29" s="12" customFormat="1" ht="30" customHeight="1" x14ac:dyDescent="0.2">
      <c r="A40" s="73" t="s">
        <v>53</v>
      </c>
      <c r="B40" s="23">
        <v>25256</v>
      </c>
      <c r="C40" s="23">
        <f>SUM(E40:Y40)</f>
        <v>618</v>
      </c>
      <c r="D40" s="15">
        <f t="shared" si="0"/>
        <v>2.4469433006018372E-2</v>
      </c>
      <c r="E40" s="94">
        <v>400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>
        <v>211</v>
      </c>
      <c r="R40" s="94"/>
      <c r="S40" s="94"/>
      <c r="T40" s="94"/>
      <c r="U40" s="94"/>
      <c r="V40" s="94"/>
      <c r="W40" s="94"/>
      <c r="X40" s="94">
        <v>7</v>
      </c>
      <c r="Y40" s="94"/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 x14ac:dyDescent="0.25">
      <c r="A42" s="31" t="s">
        <v>158</v>
      </c>
      <c r="B42" s="23">
        <v>15311</v>
      </c>
      <c r="C42" s="23">
        <f>SUM(E42:Y42)</f>
        <v>169</v>
      </c>
      <c r="D42" s="15">
        <f t="shared" si="0"/>
        <v>1.1037815949317483E-2</v>
      </c>
      <c r="E42" s="135">
        <f>E45+E46+E49</f>
        <v>0</v>
      </c>
      <c r="F42" s="135">
        <f t="shared" ref="F42:Y42" si="17">F45+F46+F49</f>
        <v>0</v>
      </c>
      <c r="G42" s="135">
        <f t="shared" si="17"/>
        <v>0</v>
      </c>
      <c r="H42" s="135">
        <f t="shared" si="17"/>
        <v>0</v>
      </c>
      <c r="I42" s="135">
        <f t="shared" si="17"/>
        <v>0</v>
      </c>
      <c r="J42" s="135">
        <f t="shared" si="17"/>
        <v>0</v>
      </c>
      <c r="K42" s="135">
        <f t="shared" si="17"/>
        <v>0</v>
      </c>
      <c r="L42" s="135">
        <f t="shared" si="17"/>
        <v>0</v>
      </c>
      <c r="M42" s="135">
        <f t="shared" si="17"/>
        <v>0</v>
      </c>
      <c r="N42" s="135">
        <f t="shared" si="17"/>
        <v>0</v>
      </c>
      <c r="O42" s="135">
        <f t="shared" si="17"/>
        <v>0</v>
      </c>
      <c r="P42" s="135">
        <f t="shared" si="17"/>
        <v>0</v>
      </c>
      <c r="Q42" s="135">
        <f t="shared" si="17"/>
        <v>166</v>
      </c>
      <c r="R42" s="135">
        <f t="shared" si="17"/>
        <v>0</v>
      </c>
      <c r="S42" s="135">
        <f t="shared" si="17"/>
        <v>0</v>
      </c>
      <c r="T42" s="135">
        <f t="shared" si="17"/>
        <v>0</v>
      </c>
      <c r="U42" s="135">
        <f t="shared" si="17"/>
        <v>0</v>
      </c>
      <c r="V42" s="135">
        <f t="shared" si="17"/>
        <v>0</v>
      </c>
      <c r="W42" s="135">
        <f t="shared" si="17"/>
        <v>0</v>
      </c>
      <c r="X42" s="135">
        <f t="shared" si="17"/>
        <v>3</v>
      </c>
      <c r="Y42" s="135">
        <f t="shared" si="17"/>
        <v>0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7.6469354323158059E-2</v>
      </c>
      <c r="C44" s="32">
        <f>C42/C41</f>
        <v>8.0093647957611973E-4</v>
      </c>
      <c r="D44" s="15">
        <f t="shared" si="0"/>
        <v>1.0473953738269806E-2</v>
      </c>
      <c r="E44" s="118">
        <f t="shared" ref="E44:Y44" si="18">E42/E41</f>
        <v>0</v>
      </c>
      <c r="F44" s="118">
        <f t="shared" si="18"/>
        <v>0</v>
      </c>
      <c r="G44" s="118">
        <f t="shared" si="18"/>
        <v>0</v>
      </c>
      <c r="H44" s="118">
        <f t="shared" si="18"/>
        <v>0</v>
      </c>
      <c r="I44" s="118">
        <f t="shared" si="18"/>
        <v>0</v>
      </c>
      <c r="J44" s="118">
        <f t="shared" si="18"/>
        <v>0</v>
      </c>
      <c r="K44" s="118">
        <f t="shared" si="18"/>
        <v>0</v>
      </c>
      <c r="L44" s="118">
        <f t="shared" si="18"/>
        <v>0</v>
      </c>
      <c r="M44" s="118">
        <f t="shared" si="18"/>
        <v>0</v>
      </c>
      <c r="N44" s="118">
        <f t="shared" si="18"/>
        <v>0</v>
      </c>
      <c r="O44" s="118">
        <f t="shared" si="18"/>
        <v>0</v>
      </c>
      <c r="P44" s="118">
        <f t="shared" si="18"/>
        <v>0</v>
      </c>
      <c r="Q44" s="118">
        <f t="shared" si="18"/>
        <v>1.4954954954954955E-2</v>
      </c>
      <c r="R44" s="118">
        <f t="shared" si="18"/>
        <v>0</v>
      </c>
      <c r="S44" s="118">
        <f t="shared" si="18"/>
        <v>0</v>
      </c>
      <c r="T44" s="118">
        <f t="shared" si="18"/>
        <v>0</v>
      </c>
      <c r="U44" s="118">
        <f t="shared" si="18"/>
        <v>0</v>
      </c>
      <c r="V44" s="118">
        <f t="shared" si="18"/>
        <v>0</v>
      </c>
      <c r="W44" s="118">
        <f t="shared" si="18"/>
        <v>0</v>
      </c>
      <c r="X44" s="118">
        <f t="shared" si="18"/>
        <v>1.5706806282722512E-4</v>
      </c>
      <c r="Y44" s="118">
        <f t="shared" si="18"/>
        <v>0</v>
      </c>
      <c r="Z44" s="21"/>
    </row>
    <row r="45" spans="1:29" s="2" customFormat="1" ht="30" customHeight="1" x14ac:dyDescent="0.25">
      <c r="A45" s="18" t="s">
        <v>159</v>
      </c>
      <c r="B45" s="23">
        <v>6352</v>
      </c>
      <c r="C45" s="23">
        <f>SUM(E45:Y45)</f>
        <v>0</v>
      </c>
      <c r="D45" s="15">
        <f t="shared" si="0"/>
        <v>0</v>
      </c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21"/>
    </row>
    <row r="46" spans="1:29" s="2" customFormat="1" ht="30" customHeight="1" x14ac:dyDescent="0.25">
      <c r="A46" s="18" t="s">
        <v>54</v>
      </c>
      <c r="B46" s="23">
        <v>5760</v>
      </c>
      <c r="C46" s="23">
        <f>SUM(E46:Y46)</f>
        <v>169</v>
      </c>
      <c r="D46" s="15">
        <f t="shared" si="0"/>
        <v>2.9340277777777778E-2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>
        <v>166</v>
      </c>
      <c r="R46" s="94"/>
      <c r="S46" s="94"/>
      <c r="T46" s="94"/>
      <c r="U46" s="94"/>
      <c r="V46" s="94"/>
      <c r="W46" s="94"/>
      <c r="X46" s="94">
        <v>3</v>
      </c>
      <c r="Y46" s="94"/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0</v>
      </c>
      <c r="D47" s="15">
        <f t="shared" si="0"/>
        <v>0</v>
      </c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0</v>
      </c>
      <c r="D48" s="15">
        <f t="shared" si="0"/>
        <v>0</v>
      </c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21"/>
    </row>
    <row r="49" spans="1:26" s="2" customFormat="1" ht="30" customHeight="1" x14ac:dyDescent="0.25">
      <c r="A49" s="18" t="s">
        <v>57</v>
      </c>
      <c r="B49" s="23">
        <v>1885</v>
      </c>
      <c r="C49" s="23">
        <f>SUM(E49:Y49)</f>
        <v>0</v>
      </c>
      <c r="D49" s="15">
        <f t="shared" si="0"/>
        <v>0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9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9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9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9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20">E54/E53</f>
        <v>1.5714285714285714</v>
      </c>
      <c r="F55" s="118">
        <f t="shared" si="20"/>
        <v>0.9101123595505618</v>
      </c>
      <c r="G55" s="118">
        <f t="shared" si="20"/>
        <v>1.1899109792284865</v>
      </c>
      <c r="H55" s="118">
        <f t="shared" si="20"/>
        <v>1.0387811634349031</v>
      </c>
      <c r="I55" s="118">
        <f t="shared" si="20"/>
        <v>0.64</v>
      </c>
      <c r="J55" s="118">
        <f t="shared" si="20"/>
        <v>0.90445859872611467</v>
      </c>
      <c r="K55" s="118">
        <f t="shared" si="20"/>
        <v>0.65621621621621617</v>
      </c>
      <c r="L55" s="118">
        <f t="shared" si="20"/>
        <v>0.95725388601036265</v>
      </c>
      <c r="M55" s="118">
        <f t="shared" si="20"/>
        <v>1.1571428571428573</v>
      </c>
      <c r="N55" s="118">
        <f t="shared" si="20"/>
        <v>0.94594594594594594</v>
      </c>
      <c r="O55" s="118">
        <f t="shared" si="20"/>
        <v>1.1864406779661016</v>
      </c>
      <c r="P55" s="118">
        <f t="shared" si="20"/>
        <v>1.346613545816733</v>
      </c>
      <c r="Q55" s="118">
        <f t="shared" si="20"/>
        <v>0.16216216216216217</v>
      </c>
      <c r="R55" s="118">
        <f t="shared" si="20"/>
        <v>1.4988962472406182</v>
      </c>
      <c r="S55" s="118">
        <f t="shared" si="20"/>
        <v>0.8632075471698113</v>
      </c>
      <c r="T55" s="118">
        <f t="shared" si="20"/>
        <v>1.1111111111111112</v>
      </c>
      <c r="U55" s="118">
        <f t="shared" si="20"/>
        <v>1.008695652173913</v>
      </c>
      <c r="V55" s="118">
        <f t="shared" si="20"/>
        <v>6.1</v>
      </c>
      <c r="W55" s="118">
        <f t="shared" si="20"/>
        <v>1</v>
      </c>
      <c r="X55" s="118">
        <f t="shared" si="20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9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9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9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21">F58/F57</f>
        <v>0.81904761904761902</v>
      </c>
      <c r="G59" s="116">
        <f t="shared" si="21"/>
        <v>1.125</v>
      </c>
      <c r="H59" s="116"/>
      <c r="I59" s="116">
        <f t="shared" si="21"/>
        <v>2.2571428571428571</v>
      </c>
      <c r="J59" s="116">
        <f t="shared" si="21"/>
        <v>0.66666666666666663</v>
      </c>
      <c r="K59" s="116">
        <f t="shared" si="21"/>
        <v>1.0672268907563025</v>
      </c>
      <c r="L59" s="116">
        <f t="shared" si="21"/>
        <v>1.3385714285714285</v>
      </c>
      <c r="M59" s="116">
        <f t="shared" si="21"/>
        <v>1.4242424242424243</v>
      </c>
      <c r="N59" s="116">
        <f t="shared" si="21"/>
        <v>5.6</v>
      </c>
      <c r="O59" s="116">
        <f t="shared" si="21"/>
        <v>1.9</v>
      </c>
      <c r="P59" s="116">
        <f t="shared" si="21"/>
        <v>1.1834862385321101</v>
      </c>
      <c r="Q59" s="116"/>
      <c r="R59" s="116">
        <f t="shared" si="21"/>
        <v>2.3333333333333335</v>
      </c>
      <c r="S59" s="116">
        <f t="shared" si="21"/>
        <v>1.2</v>
      </c>
      <c r="T59" s="116">
        <f t="shared" si="21"/>
        <v>0.58333333333333337</v>
      </c>
      <c r="U59" s="116"/>
      <c r="V59" s="116"/>
      <c r="W59" s="116">
        <f t="shared" si="21"/>
        <v>1</v>
      </c>
      <c r="X59" s="116">
        <f t="shared" si="21"/>
        <v>1</v>
      </c>
      <c r="Y59" s="116">
        <f t="shared" si="21"/>
        <v>0.6</v>
      </c>
      <c r="Z59" s="20"/>
    </row>
    <row r="60" spans="1:26" s="2" customFormat="1" ht="30" customHeight="1" x14ac:dyDescent="0.25">
      <c r="A60" s="13" t="s">
        <v>188</v>
      </c>
      <c r="B60" s="27">
        <v>220</v>
      </c>
      <c r="C60" s="27">
        <f t="shared" si="19"/>
        <v>0</v>
      </c>
      <c r="D60" s="15">
        <f t="shared" si="0"/>
        <v>0</v>
      </c>
      <c r="E60" s="94"/>
      <c r="F60" s="94"/>
      <c r="G60" s="94"/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9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customHeight="1" x14ac:dyDescent="0.25">
      <c r="A62" s="18" t="s">
        <v>189</v>
      </c>
      <c r="B62" s="27">
        <v>950</v>
      </c>
      <c r="C62" s="27">
        <f>SUM(E62:Y62)</f>
        <v>0</v>
      </c>
      <c r="D62" s="15">
        <f t="shared" si="0"/>
        <v>0</v>
      </c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21"/>
    </row>
    <row r="63" spans="1:26" s="2" customFormat="1" ht="30" hidden="1" customHeight="1" x14ac:dyDescent="0.25">
      <c r="A63" s="18" t="s">
        <v>190</v>
      </c>
      <c r="B63" s="27">
        <f>B69+B71+B72+B76</f>
        <v>12852</v>
      </c>
      <c r="C63" s="27">
        <f>SUM(E63:Y63)</f>
        <v>0</v>
      </c>
      <c r="D63" s="15">
        <f t="shared" si="0"/>
        <v>0</v>
      </c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9"/>
        <v>0</v>
      </c>
      <c r="D64" s="15">
        <f t="shared" si="0"/>
        <v>0</v>
      </c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2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2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>
        <v>400</v>
      </c>
      <c r="C67" s="23">
        <f t="shared" si="22"/>
        <v>0</v>
      </c>
      <c r="D67" s="15">
        <f t="shared" si="0"/>
        <v>0</v>
      </c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21"/>
    </row>
    <row r="68" spans="1:26" s="2" customFormat="1" ht="30" customHeight="1" x14ac:dyDescent="0.25">
      <c r="A68" s="18" t="s">
        <v>66</v>
      </c>
      <c r="B68" s="23">
        <v>330</v>
      </c>
      <c r="C68" s="23">
        <f t="shared" si="22"/>
        <v>0</v>
      </c>
      <c r="D68" s="15">
        <f t="shared" si="0"/>
        <v>0</v>
      </c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2"/>
        <v>0</v>
      </c>
      <c r="D69" s="15">
        <f t="shared" si="0"/>
        <v>0</v>
      </c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2"/>
        <v>0</v>
      </c>
      <c r="D70" s="15">
        <f t="shared" si="0"/>
        <v>0</v>
      </c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21"/>
    </row>
    <row r="71" spans="1:26" s="2" customFormat="1" ht="30" customHeight="1" x14ac:dyDescent="0.25">
      <c r="A71" s="18" t="s">
        <v>69</v>
      </c>
      <c r="B71" s="23">
        <v>1616</v>
      </c>
      <c r="C71" s="23">
        <f t="shared" si="22"/>
        <v>0</v>
      </c>
      <c r="D71" s="15">
        <f t="shared" ref="D71:D79" si="23">C71/B71</f>
        <v>0</v>
      </c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21"/>
    </row>
    <row r="72" spans="1:26" s="2" customFormat="1" ht="30" customHeight="1" x14ac:dyDescent="0.25">
      <c r="A72" s="18" t="s">
        <v>70</v>
      </c>
      <c r="B72" s="23">
        <v>343</v>
      </c>
      <c r="C72" s="23">
        <f t="shared" si="22"/>
        <v>0</v>
      </c>
      <c r="D72" s="15">
        <f t="shared" si="23"/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73"/>
      <c r="Q72" s="110"/>
      <c r="R72" s="110"/>
      <c r="S72" s="110"/>
      <c r="T72" s="110"/>
      <c r="U72" s="110"/>
      <c r="V72" s="110"/>
      <c r="W72" s="110"/>
      <c r="X72" s="110"/>
      <c r="Y72" s="110"/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2"/>
        <v>0</v>
      </c>
      <c r="D73" s="15">
        <f t="shared" si="23"/>
        <v>0</v>
      </c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74"/>
      <c r="Q73" s="174"/>
      <c r="R73" s="124"/>
      <c r="S73" s="110"/>
      <c r="T73" s="110"/>
      <c r="U73" s="110"/>
      <c r="V73" s="110"/>
      <c r="W73" s="110"/>
      <c r="X73" s="110"/>
      <c r="Y73" s="110"/>
      <c r="Z73" s="21"/>
    </row>
    <row r="74" spans="1:26" s="2" customFormat="1" ht="30" customHeight="1" x14ac:dyDescent="0.25">
      <c r="A74" s="18" t="s">
        <v>72</v>
      </c>
      <c r="B74" s="23">
        <v>210</v>
      </c>
      <c r="C74" s="23">
        <f t="shared" si="22"/>
        <v>0</v>
      </c>
      <c r="D74" s="15">
        <f t="shared" si="23"/>
        <v>0</v>
      </c>
      <c r="E74" s="110"/>
      <c r="F74" s="110"/>
      <c r="G74" s="142"/>
      <c r="H74" s="115"/>
      <c r="I74" s="115"/>
      <c r="J74" s="110"/>
      <c r="K74" s="110"/>
      <c r="L74" s="110"/>
      <c r="M74" s="110"/>
      <c r="N74" s="110"/>
      <c r="O74" s="110"/>
      <c r="P74" s="174"/>
      <c r="Q74" s="174"/>
      <c r="R74" s="110"/>
      <c r="S74" s="110"/>
      <c r="T74" s="110"/>
      <c r="U74" s="110"/>
      <c r="V74" s="110"/>
      <c r="W74" s="110"/>
      <c r="X74" s="110"/>
      <c r="Y74" s="110"/>
      <c r="Z74" s="21"/>
    </row>
    <row r="75" spans="1:26" s="2" customFormat="1" ht="30" customHeight="1" x14ac:dyDescent="0.25">
      <c r="A75" s="18" t="s">
        <v>73</v>
      </c>
      <c r="B75" s="23">
        <v>10</v>
      </c>
      <c r="C75" s="23">
        <f t="shared" si="22"/>
        <v>0</v>
      </c>
      <c r="D75" s="15">
        <f t="shared" si="23"/>
        <v>0</v>
      </c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74"/>
      <c r="Q75" s="174"/>
      <c r="R75" s="110"/>
      <c r="S75" s="110"/>
      <c r="T75" s="110"/>
      <c r="U75" s="110"/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2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4"/>
      <c r="Q76" s="174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2"/>
        <v>122.9</v>
      </c>
      <c r="D77" s="15">
        <f t="shared" si="23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4"/>
      <c r="Q77" s="174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2"/>
        <v>0</v>
      </c>
      <c r="D78" s="15" t="e">
        <f t="shared" si="23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4"/>
      <c r="Q78" s="174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3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4"/>
      <c r="Q79" s="174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4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5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4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4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4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24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-212421</v>
      </c>
      <c r="D86" s="15"/>
      <c r="E86" s="151">
        <f>(E42-E87)</f>
        <v>-10620</v>
      </c>
      <c r="F86" s="151">
        <f t="shared" ref="F86:Y86" si="25">(F42-F87)</f>
        <v>-6336</v>
      </c>
      <c r="G86" s="151">
        <f t="shared" si="25"/>
        <v>-14290</v>
      </c>
      <c r="H86" s="151">
        <f t="shared" si="25"/>
        <v>-11599</v>
      </c>
      <c r="I86" s="151">
        <f t="shared" si="25"/>
        <v>-6400</v>
      </c>
      <c r="J86" s="151">
        <f t="shared" si="25"/>
        <v>-15780</v>
      </c>
      <c r="K86" s="151">
        <f t="shared" si="25"/>
        <v>-10934</v>
      </c>
      <c r="L86" s="151">
        <f t="shared" si="25"/>
        <v>-10102</v>
      </c>
      <c r="M86" s="151">
        <f t="shared" si="25"/>
        <v>-10378</v>
      </c>
      <c r="N86" s="151">
        <f t="shared" si="25"/>
        <v>-4591</v>
      </c>
      <c r="O86" s="151">
        <f t="shared" si="25"/>
        <v>-5460</v>
      </c>
      <c r="P86" s="151">
        <f t="shared" si="25"/>
        <v>-7565</v>
      </c>
      <c r="Q86" s="151">
        <f t="shared" si="25"/>
        <v>-10970</v>
      </c>
      <c r="R86" s="151">
        <f t="shared" si="25"/>
        <v>-13556</v>
      </c>
      <c r="S86" s="151">
        <f t="shared" si="25"/>
        <v>-11999</v>
      </c>
      <c r="T86" s="151">
        <f t="shared" si="25"/>
        <v>-10088</v>
      </c>
      <c r="U86" s="151">
        <f t="shared" si="25"/>
        <v>-9650</v>
      </c>
      <c r="V86" s="151">
        <f t="shared" si="25"/>
        <v>-3302</v>
      </c>
      <c r="W86" s="151">
        <f t="shared" si="25"/>
        <v>-8299</v>
      </c>
      <c r="X86" s="151">
        <f t="shared" si="25"/>
        <v>-20152</v>
      </c>
      <c r="Y86" s="151">
        <f t="shared" si="25"/>
        <v>-10350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4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4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2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4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6812.6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4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72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69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6">G101-G100</f>
        <v>17818</v>
      </c>
      <c r="H103" s="93">
        <v>18910</v>
      </c>
      <c r="I103" s="93">
        <f t="shared" si="26"/>
        <v>9522</v>
      </c>
      <c r="J103" s="93">
        <f t="shared" si="26"/>
        <v>22534</v>
      </c>
      <c r="K103" s="93">
        <f t="shared" si="26"/>
        <v>13480</v>
      </c>
      <c r="L103" s="93">
        <f t="shared" si="26"/>
        <v>13503</v>
      </c>
      <c r="M103" s="93">
        <f>M101-M100</f>
        <v>15249</v>
      </c>
      <c r="N103" s="93">
        <f t="shared" si="26"/>
        <v>5835</v>
      </c>
      <c r="O103" s="93">
        <f>O101-O100-O99</f>
        <v>8520</v>
      </c>
      <c r="P103" s="93">
        <f t="shared" si="26"/>
        <v>14945</v>
      </c>
      <c r="Q103" s="93">
        <f>Q101-Q99-Q100</f>
        <v>16470</v>
      </c>
      <c r="R103" s="93">
        <v>17176</v>
      </c>
      <c r="S103" s="93">
        <f t="shared" si="26"/>
        <v>18511</v>
      </c>
      <c r="T103" s="93">
        <f>T101-T100</f>
        <v>13696</v>
      </c>
      <c r="U103" s="93">
        <f t="shared" si="26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7">C104/B104</f>
        <v>1.0137505628939967</v>
      </c>
      <c r="E104" s="29">
        <f>E102/E103</f>
        <v>1</v>
      </c>
      <c r="F104" s="29">
        <f t="shared" ref="F104:Y104" si="28">F102/F103</f>
        <v>1</v>
      </c>
      <c r="G104" s="29">
        <f t="shared" si="28"/>
        <v>1</v>
      </c>
      <c r="H104" s="29">
        <f t="shared" si="28"/>
        <v>1</v>
      </c>
      <c r="I104" s="29">
        <f t="shared" si="28"/>
        <v>1</v>
      </c>
      <c r="J104" s="29">
        <f t="shared" si="28"/>
        <v>1</v>
      </c>
      <c r="K104" s="29">
        <f t="shared" si="28"/>
        <v>1</v>
      </c>
      <c r="L104" s="29">
        <f t="shared" si="28"/>
        <v>0.99807450196252689</v>
      </c>
      <c r="M104" s="29">
        <f>M102/M103</f>
        <v>1</v>
      </c>
      <c r="N104" s="29">
        <f t="shared" si="28"/>
        <v>1</v>
      </c>
      <c r="O104" s="29">
        <f t="shared" si="28"/>
        <v>0.98802816901408452</v>
      </c>
      <c r="P104" s="29">
        <f t="shared" si="28"/>
        <v>1</v>
      </c>
      <c r="Q104" s="29">
        <f t="shared" si="28"/>
        <v>1</v>
      </c>
      <c r="R104" s="29">
        <f t="shared" si="28"/>
        <v>1</v>
      </c>
      <c r="S104" s="29">
        <f t="shared" si="28"/>
        <v>0.99675868402571444</v>
      </c>
      <c r="T104" s="29">
        <f t="shared" si="28"/>
        <v>0.99342873831775702</v>
      </c>
      <c r="U104" s="29">
        <f t="shared" si="28"/>
        <v>0.99635246688423884</v>
      </c>
      <c r="V104" s="29">
        <f t="shared" si="28"/>
        <v>1</v>
      </c>
      <c r="W104" s="117">
        <f t="shared" si="28"/>
        <v>1</v>
      </c>
      <c r="X104" s="29">
        <f>X102/X103</f>
        <v>1</v>
      </c>
      <c r="Y104" s="29">
        <f t="shared" si="28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4">
        <f t="shared" si="27"/>
        <v>6.0351413292589765E-2</v>
      </c>
      <c r="E105" s="161">
        <f>E103-E102</f>
        <v>0</v>
      </c>
      <c r="F105" s="161">
        <f t="shared" ref="F105:L105" si="29">F103-F102</f>
        <v>0</v>
      </c>
      <c r="G105" s="161">
        <f t="shared" si="29"/>
        <v>0</v>
      </c>
      <c r="H105" s="161">
        <f>H103-H102</f>
        <v>0</v>
      </c>
      <c r="I105" s="161">
        <f>I103-I102</f>
        <v>0</v>
      </c>
      <c r="J105" s="161">
        <f t="shared" si="29"/>
        <v>0</v>
      </c>
      <c r="K105" s="161">
        <f t="shared" si="29"/>
        <v>0</v>
      </c>
      <c r="L105" s="161">
        <f t="shared" si="29"/>
        <v>26</v>
      </c>
      <c r="M105" s="161">
        <f>M103-M102</f>
        <v>0</v>
      </c>
      <c r="N105" s="161">
        <f>N103-N102</f>
        <v>0</v>
      </c>
      <c r="O105" s="161">
        <f t="shared" ref="O105:Y105" si="30">O103-O102</f>
        <v>102</v>
      </c>
      <c r="P105" s="161">
        <f t="shared" si="30"/>
        <v>0</v>
      </c>
      <c r="Q105" s="161">
        <f>Q103-Q102</f>
        <v>0</v>
      </c>
      <c r="R105" s="161">
        <f t="shared" si="30"/>
        <v>0</v>
      </c>
      <c r="S105" s="161">
        <f t="shared" si="30"/>
        <v>60</v>
      </c>
      <c r="T105" s="161">
        <f t="shared" si="30"/>
        <v>90</v>
      </c>
      <c r="U105" s="161">
        <f t="shared" si="30"/>
        <v>38</v>
      </c>
      <c r="V105" s="161">
        <f t="shared" si="30"/>
        <v>0</v>
      </c>
      <c r="W105" s="177">
        <f>W103-W102</f>
        <v>0</v>
      </c>
      <c r="X105" s="161">
        <f t="shared" si="30"/>
        <v>0</v>
      </c>
      <c r="Y105" s="161">
        <f t="shared" si="30"/>
        <v>0</v>
      </c>
      <c r="Z105" s="166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1">SUM(E106:Y106)</f>
        <v>164332.5</v>
      </c>
      <c r="D106" s="15">
        <f t="shared" si="27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1"/>
        <v>10569</v>
      </c>
      <c r="D107" s="15">
        <f t="shared" si="27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1"/>
        <v>91762.3</v>
      </c>
      <c r="D108" s="15">
        <f t="shared" si="27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1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1"/>
        <v>211</v>
      </c>
      <c r="D110" s="15"/>
      <c r="E110" s="163"/>
      <c r="F110" s="163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72">
        <f t="shared" si="27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69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7"/>
        <v>1.0137505628939967</v>
      </c>
      <c r="E112" s="29">
        <f t="shared" ref="E112" si="32">E111/E101</f>
        <v>1</v>
      </c>
      <c r="F112" s="29">
        <f>F111/F101</f>
        <v>0.9907904058293695</v>
      </c>
      <c r="G112" s="29">
        <f t="shared" ref="G112:Y112" si="33">G111/G101</f>
        <v>1</v>
      </c>
      <c r="H112" s="29">
        <f t="shared" si="33"/>
        <v>0.98700349705099433</v>
      </c>
      <c r="I112" s="29">
        <f t="shared" si="33"/>
        <v>1</v>
      </c>
      <c r="J112" s="29">
        <f t="shared" si="33"/>
        <v>1</v>
      </c>
      <c r="K112" s="29">
        <f t="shared" si="33"/>
        <v>1</v>
      </c>
      <c r="L112" s="29">
        <f t="shared" si="33"/>
        <v>0.99807450196252689</v>
      </c>
      <c r="M112" s="29">
        <f>M103/M102</f>
        <v>1</v>
      </c>
      <c r="N112" s="29">
        <f>N111/N101</f>
        <v>1</v>
      </c>
      <c r="O112" s="29">
        <f t="shared" si="33"/>
        <v>0.97127033575631705</v>
      </c>
      <c r="P112" s="29">
        <f t="shared" si="33"/>
        <v>0.98679432155827007</v>
      </c>
      <c r="Q112" s="29">
        <f t="shared" si="33"/>
        <v>0.94475993804852865</v>
      </c>
      <c r="R112" s="29">
        <f t="shared" si="33"/>
        <v>1.0122583686940123</v>
      </c>
      <c r="S112" s="29">
        <f t="shared" si="33"/>
        <v>0.98400085328782461</v>
      </c>
      <c r="T112" s="29">
        <f t="shared" si="33"/>
        <v>0.99342873831775702</v>
      </c>
      <c r="U112" s="29">
        <f t="shared" si="33"/>
        <v>0.99444337995784637</v>
      </c>
      <c r="V112" s="29">
        <f t="shared" si="33"/>
        <v>0.92868379653906663</v>
      </c>
      <c r="W112" s="117">
        <f t="shared" si="33"/>
        <v>0.99613077964790098</v>
      </c>
      <c r="X112" s="29">
        <f t="shared" si="33"/>
        <v>0.9851573071718539</v>
      </c>
      <c r="Y112" s="29">
        <f t="shared" si="33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4">SUM(E113:Y113)</f>
        <v>167628</v>
      </c>
      <c r="D113" s="15">
        <f t="shared" si="27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4"/>
        <v>10625</v>
      </c>
      <c r="D114" s="15">
        <f t="shared" si="27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4"/>
        <v>93152.8</v>
      </c>
      <c r="D115" s="15">
        <f t="shared" si="27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4"/>
        <v>1145</v>
      </c>
      <c r="D116" s="15">
        <f t="shared" si="27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7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7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3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7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7"/>
        <v>#DIV/0!</v>
      </c>
      <c r="E120" s="92" t="e">
        <f t="shared" ref="E120:Y120" si="35">E119/E117</f>
        <v>#DIV/0!</v>
      </c>
      <c r="F120" s="92" t="e">
        <f t="shared" si="35"/>
        <v>#DIV/0!</v>
      </c>
      <c r="G120" s="93" t="e">
        <f t="shared" si="35"/>
        <v>#DIV/0!</v>
      </c>
      <c r="H120" s="93" t="e">
        <f t="shared" si="35"/>
        <v>#DIV/0!</v>
      </c>
      <c r="I120" s="93" t="e">
        <f t="shared" si="35"/>
        <v>#DIV/0!</v>
      </c>
      <c r="J120" s="93" t="e">
        <f t="shared" si="35"/>
        <v>#DIV/0!</v>
      </c>
      <c r="K120" s="93" t="e">
        <f t="shared" si="35"/>
        <v>#DIV/0!</v>
      </c>
      <c r="L120" s="93" t="e">
        <f t="shared" si="35"/>
        <v>#DIV/0!</v>
      </c>
      <c r="M120" s="93" t="e">
        <f t="shared" si="35"/>
        <v>#DIV/0!</v>
      </c>
      <c r="N120" s="93" t="e">
        <f t="shared" si="35"/>
        <v>#DIV/0!</v>
      </c>
      <c r="O120" s="93" t="e">
        <f t="shared" si="35"/>
        <v>#DIV/0!</v>
      </c>
      <c r="P120" s="93" t="e">
        <f t="shared" si="35"/>
        <v>#DIV/0!</v>
      </c>
      <c r="Q120" s="93" t="e">
        <f t="shared" si="35"/>
        <v>#DIV/0!</v>
      </c>
      <c r="R120" s="93" t="e">
        <f t="shared" si="35"/>
        <v>#DIV/0!</v>
      </c>
      <c r="S120" s="93" t="e">
        <f t="shared" si="35"/>
        <v>#DIV/0!</v>
      </c>
      <c r="T120" s="93" t="e">
        <f t="shared" si="35"/>
        <v>#DIV/0!</v>
      </c>
      <c r="U120" s="93" t="e">
        <f t="shared" si="35"/>
        <v>#DIV/0!</v>
      </c>
      <c r="V120" s="93" t="e">
        <f t="shared" si="35"/>
        <v>#DIV/0!</v>
      </c>
      <c r="W120" s="115" t="e">
        <f t="shared" si="35"/>
        <v>#DIV/0!</v>
      </c>
      <c r="X120" s="93" t="e">
        <f t="shared" si="35"/>
        <v>#DIV/0!</v>
      </c>
      <c r="Y120" s="93" t="e">
        <f t="shared" si="35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4"/>
        <v>581715.6100000001</v>
      </c>
      <c r="D121" s="15">
        <f t="shared" si="27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4"/>
        <v>32792</v>
      </c>
      <c r="D122" s="15">
        <f t="shared" si="27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4"/>
        <v>303410.90000000002</v>
      </c>
      <c r="D123" s="15">
        <f t="shared" si="27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4"/>
        <v>4566.5</v>
      </c>
      <c r="D124" s="15">
        <f t="shared" si="27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7"/>
        <v>0.54103985220374773</v>
      </c>
      <c r="E125" s="163"/>
      <c r="F125" s="163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7"/>
        <v>1.7436829744375366</v>
      </c>
      <c r="E126" s="157">
        <f t="shared" ref="E126:G126" si="36">E119/E111*10</f>
        <v>48.629786144192593</v>
      </c>
      <c r="F126" s="157">
        <f t="shared" si="36"/>
        <v>30</v>
      </c>
      <c r="G126" s="157">
        <f t="shared" si="36"/>
        <v>35.006734762599621</v>
      </c>
      <c r="H126" s="157">
        <f t="shared" ref="H126:J126" si="37">H119/H111*10</f>
        <v>33.80750925436277</v>
      </c>
      <c r="I126" s="157">
        <f t="shared" si="37"/>
        <v>30.394875026254986</v>
      </c>
      <c r="J126" s="157">
        <f t="shared" si="37"/>
        <v>35.919943196946839</v>
      </c>
      <c r="K126" s="157">
        <f t="shared" ref="K126" si="38">K119/K111*10</f>
        <v>35.371513353115731</v>
      </c>
      <c r="L126" s="157">
        <f>L119/L111*10</f>
        <v>30.673740446686949</v>
      </c>
      <c r="M126" s="157">
        <f t="shared" ref="M126:S126" si="39">M119/M111*10</f>
        <v>34.044855400354123</v>
      </c>
      <c r="N126" s="157">
        <f t="shared" si="39"/>
        <v>29.295629820051413</v>
      </c>
      <c r="O126" s="157">
        <f t="shared" si="39"/>
        <v>30.736516987407935</v>
      </c>
      <c r="P126" s="157">
        <f t="shared" si="39"/>
        <v>29.472064235530276</v>
      </c>
      <c r="Q126" s="157">
        <f t="shared" si="39"/>
        <v>30.483910139647847</v>
      </c>
      <c r="R126" s="157">
        <f t="shared" si="39"/>
        <v>33.568933395435494</v>
      </c>
      <c r="S126" s="157">
        <f t="shared" si="39"/>
        <v>39.222426968727987</v>
      </c>
      <c r="T126" s="157">
        <f t="shared" ref="T126" si="40">T119/T111*10</f>
        <v>31.45965015434367</v>
      </c>
      <c r="U126" s="157">
        <f t="shared" ref="U126:Y126" si="41">U119/U111*10</f>
        <v>32.657032755298651</v>
      </c>
      <c r="V126" s="157">
        <f t="shared" si="41"/>
        <v>29.708262751741014</v>
      </c>
      <c r="W126" s="178">
        <f t="shared" si="41"/>
        <v>30.078979737165792</v>
      </c>
      <c r="X126" s="157">
        <f>X119/X111*10</f>
        <v>38.391209168562476</v>
      </c>
      <c r="Y126" s="157">
        <f t="shared" si="41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2">B121/B113*10</f>
        <v>20.248575434828009</v>
      </c>
      <c r="C127" s="51">
        <f t="shared" si="42"/>
        <v>34.702771016775245</v>
      </c>
      <c r="D127" s="15">
        <f t="shared" si="27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3">G121/G113*10</f>
        <v>21.182547399124939</v>
      </c>
      <c r="H127" s="158">
        <f t="shared" ref="H127:J127" si="44">H121/H113*10</f>
        <v>34.243744301489215</v>
      </c>
      <c r="I127" s="158">
        <f t="shared" si="44"/>
        <v>31.350388651379713</v>
      </c>
      <c r="J127" s="158">
        <f t="shared" si="44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5">M121/M113*10</f>
        <v>34.36738619363112</v>
      </c>
      <c r="N127" s="158">
        <f t="shared" si="45"/>
        <v>28.955983994179704</v>
      </c>
      <c r="O127" s="158">
        <f t="shared" ref="O127:Y127" si="46">O121/O113*10</f>
        <v>34.034102511741878</v>
      </c>
      <c r="P127" s="158">
        <f t="shared" si="46"/>
        <v>31.070482915143106</v>
      </c>
      <c r="Q127" s="158">
        <f t="shared" si="46"/>
        <v>34.067059356592665</v>
      </c>
      <c r="R127" s="158">
        <f t="shared" si="46"/>
        <v>35.687318489835434</v>
      </c>
      <c r="S127" s="158">
        <f t="shared" si="46"/>
        <v>40.415645176382512</v>
      </c>
      <c r="T127" s="158">
        <f t="shared" si="46"/>
        <v>32.172877556738584</v>
      </c>
      <c r="U127" s="158">
        <f t="shared" si="46"/>
        <v>33.585025380710661</v>
      </c>
      <c r="V127" s="158">
        <f t="shared" si="46"/>
        <v>27.143280925541383</v>
      </c>
      <c r="W127" s="140">
        <f t="shared" si="46"/>
        <v>33.555192766545268</v>
      </c>
      <c r="X127" s="150">
        <f t="shared" si="46"/>
        <v>39.161906461977864</v>
      </c>
      <c r="Y127" s="158">
        <f t="shared" si="46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2"/>
        <v>19.234021137393057</v>
      </c>
      <c r="C128" s="51">
        <f t="shared" si="42"/>
        <v>30.863058823529414</v>
      </c>
      <c r="D128" s="15">
        <f t="shared" si="27"/>
        <v>1.604607721030743</v>
      </c>
      <c r="E128" s="150">
        <f>E122/E114*10</f>
        <v>30.416666666666664</v>
      </c>
      <c r="F128" s="150">
        <f t="shared" ref="F128" si="47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8">M122/M114*10</f>
        <v>15</v>
      </c>
      <c r="N128" s="150">
        <f t="shared" si="48"/>
        <v>27.906976744186046</v>
      </c>
      <c r="O128" s="150">
        <f t="shared" si="48"/>
        <v>28.751219512195121</v>
      </c>
      <c r="P128" s="150">
        <f t="shared" si="48"/>
        <v>30</v>
      </c>
      <c r="Q128" s="150">
        <f t="shared" si="48"/>
        <v>23.888888888888889</v>
      </c>
      <c r="R128" s="150">
        <f t="shared" si="48"/>
        <v>22.027027027027025</v>
      </c>
      <c r="S128" s="150">
        <f t="shared" si="48"/>
        <v>23.313373253493012</v>
      </c>
      <c r="T128" s="150">
        <f t="shared" si="48"/>
        <v>50</v>
      </c>
      <c r="U128" s="150"/>
      <c r="V128" s="150">
        <f>V122/V114*10</f>
        <v>16.666666666666668</v>
      </c>
      <c r="W128" s="179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2"/>
        <v>18.94015922391522</v>
      </c>
      <c r="C129" s="51">
        <f t="shared" si="42"/>
        <v>32.571312939600311</v>
      </c>
      <c r="D129" s="15">
        <f t="shared" si="27"/>
        <v>1.7196958354221967</v>
      </c>
      <c r="E129" s="150">
        <f t="shared" ref="E129:Y129" si="49">E123/E115*10</f>
        <v>43.006060606060608</v>
      </c>
      <c r="F129" s="150">
        <f t="shared" ref="F129" si="50">F123/F115*10</f>
        <v>31</v>
      </c>
      <c r="G129" s="150">
        <f t="shared" si="49"/>
        <v>28.930587337909994</v>
      </c>
      <c r="H129" s="150">
        <f t="shared" si="49"/>
        <v>33.764175433802428</v>
      </c>
      <c r="I129" s="150">
        <f t="shared" si="49"/>
        <v>29.222437137330751</v>
      </c>
      <c r="J129" s="150">
        <f t="shared" si="49"/>
        <v>37.399770904925546</v>
      </c>
      <c r="K129" s="150">
        <f t="shared" si="49"/>
        <v>36.15174506828528</v>
      </c>
      <c r="L129" s="150">
        <f t="shared" si="49"/>
        <v>30.825026511134674</v>
      </c>
      <c r="M129" s="150">
        <f t="shared" si="49"/>
        <v>32.962962962962962</v>
      </c>
      <c r="N129" s="150">
        <f t="shared" si="49"/>
        <v>28.515557847687809</v>
      </c>
      <c r="O129" s="150">
        <f t="shared" si="49"/>
        <v>34.423428920073214</v>
      </c>
      <c r="P129" s="150">
        <f t="shared" si="49"/>
        <v>27.746187158727167</v>
      </c>
      <c r="Q129" s="150">
        <f t="shared" si="49"/>
        <v>25.435793143521209</v>
      </c>
      <c r="R129" s="150">
        <f t="shared" si="49"/>
        <v>31.100455136540962</v>
      </c>
      <c r="S129" s="150">
        <f t="shared" si="49"/>
        <v>39.314484769928711</v>
      </c>
      <c r="T129" s="150">
        <f t="shared" si="49"/>
        <v>31.755359877488516</v>
      </c>
      <c r="U129" s="150">
        <f t="shared" si="49"/>
        <v>29.49984370115661</v>
      </c>
      <c r="V129" s="150">
        <f t="shared" si="49"/>
        <v>30.271800679501698</v>
      </c>
      <c r="W129" s="179">
        <f t="shared" si="49"/>
        <v>25.997719498289623</v>
      </c>
      <c r="X129" s="150">
        <f t="shared" si="49"/>
        <v>40.033281825745874</v>
      </c>
      <c r="Y129" s="150">
        <f t="shared" si="49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7"/>
        <v>2.5591011644832609</v>
      </c>
      <c r="E130" s="150">
        <f>E124/E116*10</f>
        <v>99.3993993993994</v>
      </c>
      <c r="F130" s="51"/>
      <c r="G130" s="93">
        <f t="shared" ref="G130" si="51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0">
        <f t="shared" ref="R130" si="52">R124/R116*10</f>
        <v>10</v>
      </c>
      <c r="S130" s="150"/>
      <c r="T130" s="150"/>
      <c r="U130" s="150"/>
      <c r="V130" s="150"/>
      <c r="W130" s="179"/>
      <c r="X130" s="150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7"/>
        <v>0.72350197244841341</v>
      </c>
      <c r="E131" s="51"/>
      <c r="F131" s="51"/>
      <c r="G131" s="93">
        <f>G125/G118*10</f>
        <v>46.923076923076927</v>
      </c>
      <c r="H131" s="93">
        <f t="shared" ref="H131" si="53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4">S125/S118*10</f>
        <v>45.588235294117645</v>
      </c>
      <c r="T131" s="93">
        <f t="shared" si="54"/>
        <v>79.285714285714292</v>
      </c>
      <c r="U131" s="93"/>
      <c r="V131" s="93"/>
      <c r="W131" s="115"/>
      <c r="X131" s="93">
        <f t="shared" si="54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5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5"/>
        <v>2.265389876880985</v>
      </c>
      <c r="E133" s="48">
        <f t="shared" ref="E133:Y133" si="56">(E111-E132)/2</f>
        <v>159</v>
      </c>
      <c r="F133" s="48">
        <f t="shared" si="56"/>
        <v>50</v>
      </c>
      <c r="G133" s="48">
        <f t="shared" si="56"/>
        <v>466</v>
      </c>
      <c r="H133" s="48">
        <f t="shared" si="56"/>
        <v>518</v>
      </c>
      <c r="I133" s="48">
        <f t="shared" si="56"/>
        <v>388</v>
      </c>
      <c r="J133" s="48">
        <f t="shared" si="56"/>
        <v>175.5</v>
      </c>
      <c r="K133" s="48">
        <f t="shared" si="56"/>
        <v>207.5</v>
      </c>
      <c r="L133" s="48">
        <f t="shared" si="56"/>
        <v>604</v>
      </c>
      <c r="M133" s="48">
        <f t="shared" si="56"/>
        <v>255.5</v>
      </c>
      <c r="N133" s="48">
        <f t="shared" si="56"/>
        <v>94.5</v>
      </c>
      <c r="O133" s="48">
        <f t="shared" si="56"/>
        <v>355</v>
      </c>
      <c r="P133" s="48">
        <f t="shared" si="56"/>
        <v>81</v>
      </c>
      <c r="Q133" s="48">
        <f t="shared" si="56"/>
        <v>149</v>
      </c>
      <c r="R133" s="48">
        <f t="shared" si="56"/>
        <v>193.5</v>
      </c>
      <c r="S133" s="48">
        <f t="shared" si="56"/>
        <v>130</v>
      </c>
      <c r="T133" s="48">
        <f t="shared" si="56"/>
        <v>480</v>
      </c>
      <c r="U133" s="48">
        <f t="shared" si="56"/>
        <v>47.5</v>
      </c>
      <c r="V133" s="48">
        <f t="shared" si="56"/>
        <v>82.5</v>
      </c>
      <c r="W133" s="180">
        <f t="shared" si="56"/>
        <v>311.5</v>
      </c>
      <c r="X133" s="48">
        <f t="shared" si="56"/>
        <v>159</v>
      </c>
      <c r="Y133" s="48">
        <f t="shared" si="56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5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7">SUM(E135:Y135)</f>
        <v>0</v>
      </c>
      <c r="D135" s="15" t="e">
        <f t="shared" si="55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5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5"/>
        <v>1.0360645688598284</v>
      </c>
      <c r="E138" s="48">
        <v>158</v>
      </c>
      <c r="F138" s="48">
        <f t="shared" ref="F138:Y138" si="58">F136-F137</f>
        <v>54</v>
      </c>
      <c r="G138" s="48">
        <f t="shared" si="58"/>
        <v>782</v>
      </c>
      <c r="H138" s="48">
        <f>377-H137</f>
        <v>343</v>
      </c>
      <c r="I138" s="48">
        <f t="shared" si="58"/>
        <v>10</v>
      </c>
      <c r="J138" s="48">
        <f t="shared" si="58"/>
        <v>144</v>
      </c>
      <c r="K138" s="48">
        <v>604.5</v>
      </c>
      <c r="L138" s="48">
        <f t="shared" si="58"/>
        <v>739</v>
      </c>
      <c r="M138" s="48">
        <f t="shared" si="58"/>
        <v>217</v>
      </c>
      <c r="N138" s="48">
        <f t="shared" si="58"/>
        <v>30</v>
      </c>
      <c r="O138" s="48">
        <v>194</v>
      </c>
      <c r="P138" s="48">
        <f t="shared" si="58"/>
        <v>232</v>
      </c>
      <c r="Q138" s="48">
        <v>14</v>
      </c>
      <c r="R138" s="48">
        <f t="shared" si="58"/>
        <v>679</v>
      </c>
      <c r="S138" s="48">
        <f t="shared" si="58"/>
        <v>154</v>
      </c>
      <c r="T138" s="48">
        <f>T136-T137</f>
        <v>46</v>
      </c>
      <c r="U138" s="48">
        <f t="shared" si="58"/>
        <v>115</v>
      </c>
      <c r="V138" s="48">
        <f>V136-V137</f>
        <v>23.5</v>
      </c>
      <c r="W138" s="180">
        <f>W136-W137</f>
        <v>256</v>
      </c>
      <c r="X138" s="48">
        <f t="shared" si="58"/>
        <v>383</v>
      </c>
      <c r="Y138" s="48">
        <f t="shared" si="58"/>
        <v>0</v>
      </c>
      <c r="Z138" s="70"/>
    </row>
    <row r="139" spans="1:26" s="153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9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9"/>
        <v>0.9979291983039148</v>
      </c>
      <c r="E140" s="34">
        <f>E139/E138</f>
        <v>1</v>
      </c>
      <c r="F140" s="34">
        <f t="shared" ref="F140:X140" si="60">F139/F138</f>
        <v>1</v>
      </c>
      <c r="G140" s="34">
        <f t="shared" si="60"/>
        <v>1</v>
      </c>
      <c r="H140" s="34">
        <f t="shared" si="60"/>
        <v>1</v>
      </c>
      <c r="I140" s="34">
        <f t="shared" si="60"/>
        <v>1</v>
      </c>
      <c r="J140" s="34">
        <f t="shared" si="60"/>
        <v>1</v>
      </c>
      <c r="K140" s="34">
        <f t="shared" si="60"/>
        <v>0.83788254755996694</v>
      </c>
      <c r="L140" s="34">
        <f t="shared" si="60"/>
        <v>1</v>
      </c>
      <c r="M140" s="34">
        <f t="shared" si="60"/>
        <v>1</v>
      </c>
      <c r="N140" s="34">
        <f t="shared" si="60"/>
        <v>1</v>
      </c>
      <c r="O140" s="34">
        <f t="shared" si="60"/>
        <v>1</v>
      </c>
      <c r="P140" s="34">
        <f t="shared" si="60"/>
        <v>1</v>
      </c>
      <c r="Q140" s="34">
        <f t="shared" si="60"/>
        <v>1</v>
      </c>
      <c r="R140" s="34">
        <f t="shared" si="60"/>
        <v>0.97054491899852724</v>
      </c>
      <c r="S140" s="34">
        <f t="shared" si="60"/>
        <v>1</v>
      </c>
      <c r="T140" s="34">
        <f t="shared" si="60"/>
        <v>1</v>
      </c>
      <c r="U140" s="34">
        <f t="shared" si="60"/>
        <v>1</v>
      </c>
      <c r="V140" s="34">
        <f t="shared" si="60"/>
        <v>1</v>
      </c>
      <c r="W140" s="118">
        <f t="shared" si="60"/>
        <v>1</v>
      </c>
      <c r="X140" s="34">
        <f t="shared" si="60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1">F138-F139</f>
        <v>0</v>
      </c>
      <c r="G141" s="85">
        <f t="shared" si="61"/>
        <v>0</v>
      </c>
      <c r="H141" s="85">
        <f t="shared" si="61"/>
        <v>0</v>
      </c>
      <c r="I141" s="85">
        <f t="shared" si="61"/>
        <v>0</v>
      </c>
      <c r="J141" s="85">
        <f t="shared" si="61"/>
        <v>0</v>
      </c>
      <c r="K141" s="85">
        <f>K138-K139-K137</f>
        <v>0</v>
      </c>
      <c r="L141" s="85">
        <f t="shared" si="61"/>
        <v>0</v>
      </c>
      <c r="M141" s="85">
        <f t="shared" si="61"/>
        <v>0</v>
      </c>
      <c r="N141" s="85">
        <f t="shared" si="61"/>
        <v>0</v>
      </c>
      <c r="O141" s="85">
        <f>O138-O139</f>
        <v>0</v>
      </c>
      <c r="P141" s="85">
        <f t="shared" si="61"/>
        <v>0</v>
      </c>
      <c r="Q141" s="85">
        <f t="shared" si="61"/>
        <v>0</v>
      </c>
      <c r="R141" s="85">
        <f>R138-R139</f>
        <v>20</v>
      </c>
      <c r="S141" s="85">
        <f t="shared" si="61"/>
        <v>0</v>
      </c>
      <c r="T141" s="85">
        <f>T138-T139</f>
        <v>0</v>
      </c>
      <c r="U141" s="85">
        <f t="shared" si="61"/>
        <v>0</v>
      </c>
      <c r="V141" s="85">
        <f>V138-V139</f>
        <v>0</v>
      </c>
      <c r="W141" s="181">
        <f t="shared" si="61"/>
        <v>0</v>
      </c>
      <c r="X141" s="85">
        <f t="shared" si="61"/>
        <v>0</v>
      </c>
      <c r="Y141" s="85">
        <f t="shared" si="61"/>
        <v>0</v>
      </c>
      <c r="Z141" s="166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9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9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2">E143/E142</f>
        <v>#DIV/0!</v>
      </c>
      <c r="F144" s="29" t="e">
        <f t="shared" si="62"/>
        <v>#DIV/0!</v>
      </c>
      <c r="G144" s="93" t="e">
        <f t="shared" si="62"/>
        <v>#DIV/0!</v>
      </c>
      <c r="H144" s="93" t="e">
        <f t="shared" si="62"/>
        <v>#DIV/0!</v>
      </c>
      <c r="I144" s="93" t="e">
        <f t="shared" si="62"/>
        <v>#DIV/0!</v>
      </c>
      <c r="J144" s="93" t="e">
        <f t="shared" si="62"/>
        <v>#DIV/0!</v>
      </c>
      <c r="K144" s="93" t="e">
        <f t="shared" si="62"/>
        <v>#DIV/0!</v>
      </c>
      <c r="L144" s="93" t="e">
        <f t="shared" si="62"/>
        <v>#DIV/0!</v>
      </c>
      <c r="M144" s="93" t="e">
        <f t="shared" si="62"/>
        <v>#DIV/0!</v>
      </c>
      <c r="N144" s="93" t="e">
        <f t="shared" si="62"/>
        <v>#DIV/0!</v>
      </c>
      <c r="O144" s="93" t="e">
        <f t="shared" si="62"/>
        <v>#DIV/0!</v>
      </c>
      <c r="P144" s="93" t="e">
        <f t="shared" si="62"/>
        <v>#DIV/0!</v>
      </c>
      <c r="Q144" s="93" t="e">
        <f t="shared" si="62"/>
        <v>#DIV/0!</v>
      </c>
      <c r="R144" s="93" t="e">
        <f t="shared" si="62"/>
        <v>#DIV/0!</v>
      </c>
      <c r="S144" s="93" t="e">
        <f t="shared" si="62"/>
        <v>#DIV/0!</v>
      </c>
      <c r="T144" s="93" t="e">
        <f t="shared" si="62"/>
        <v>#DIV/0!</v>
      </c>
      <c r="U144" s="93" t="e">
        <f t="shared" si="62"/>
        <v>#DIV/0!</v>
      </c>
      <c r="V144" s="93" t="e">
        <f t="shared" si="62"/>
        <v>#DIV/0!</v>
      </c>
      <c r="W144" s="115" t="e">
        <f t="shared" si="62"/>
        <v>#DIV/0!</v>
      </c>
      <c r="X144" s="93" t="e">
        <f t="shared" si="62"/>
        <v>#DIV/0!</v>
      </c>
      <c r="Y144" s="93" t="e">
        <f t="shared" si="62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9"/>
        <v>1.2400267638184448</v>
      </c>
      <c r="E145" s="157">
        <f t="shared" ref="E145" si="63">E143/E139*10</f>
        <v>179.62025316455697</v>
      </c>
      <c r="F145" s="157">
        <f t="shared" ref="F145:G145" si="64">F143/F139*10</f>
        <v>180.92592592592592</v>
      </c>
      <c r="G145" s="157">
        <f t="shared" si="64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5">M143/M139*10</f>
        <v>202.25806451612902</v>
      </c>
      <c r="N145" s="157">
        <f t="shared" si="65"/>
        <v>198</v>
      </c>
      <c r="O145" s="157">
        <f t="shared" si="65"/>
        <v>169.63917525773195</v>
      </c>
      <c r="P145" s="157">
        <f t="shared" si="65"/>
        <v>229.78448275862067</v>
      </c>
      <c r="Q145" s="157">
        <f t="shared" si="65"/>
        <v>231.42857142857142</v>
      </c>
      <c r="R145" s="157">
        <f t="shared" si="65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6">U143/U139*10</f>
        <v>200.95652173913044</v>
      </c>
      <c r="V145" s="157">
        <f t="shared" si="66"/>
        <v>185.10638297872339</v>
      </c>
      <c r="W145" s="178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49">
        <f>SUM(E150:Y150)</f>
        <v>872.15</v>
      </c>
      <c r="D150" s="15">
        <f t="shared" ref="D150:D199" si="67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7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8">L150/L149</f>
        <v>1</v>
      </c>
      <c r="M151" s="29">
        <f t="shared" si="68"/>
        <v>1</v>
      </c>
      <c r="N151" s="29">
        <f t="shared" si="68"/>
        <v>1</v>
      </c>
      <c r="O151" s="29">
        <f t="shared" si="68"/>
        <v>1</v>
      </c>
      <c r="P151" s="29">
        <f t="shared" si="68"/>
        <v>0.8527131782945736</v>
      </c>
      <c r="Q151" s="29"/>
      <c r="R151" s="29">
        <f t="shared" si="68"/>
        <v>1</v>
      </c>
      <c r="S151" s="29">
        <f t="shared" si="68"/>
        <v>0.80555555555555558</v>
      </c>
      <c r="T151" s="29">
        <f t="shared" si="68"/>
        <v>1</v>
      </c>
      <c r="U151" s="29"/>
      <c r="V151" s="29">
        <f t="shared" si="68"/>
        <v>1</v>
      </c>
      <c r="W151" s="117">
        <f t="shared" si="68"/>
        <v>1</v>
      </c>
      <c r="X151" s="29">
        <f t="shared" si="68"/>
        <v>1</v>
      </c>
      <c r="Y151" s="29">
        <f t="shared" si="68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7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7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7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9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7"/>
        <v>1.2547953971398853</v>
      </c>
      <c r="E155" s="55">
        <f>E153/E150*10</f>
        <v>380.4545454545455</v>
      </c>
      <c r="F155" s="55">
        <f t="shared" ref="F155:G155" si="70">F153/F150*10</f>
        <v>484.18604651162786</v>
      </c>
      <c r="G155" s="55">
        <f t="shared" si="70"/>
        <v>278.09965237543457</v>
      </c>
      <c r="H155" s="55"/>
      <c r="I155" s="55">
        <f t="shared" ref="I155:N155" si="71">I153/I150*10</f>
        <v>94.375</v>
      </c>
      <c r="J155" s="55">
        <f t="shared" si="71"/>
        <v>320</v>
      </c>
      <c r="K155" s="55">
        <f t="shared" si="71"/>
        <v>605.29058116232466</v>
      </c>
      <c r="L155" s="55">
        <f>L153/L150*10</f>
        <v>543.936170212766</v>
      </c>
      <c r="M155" s="55">
        <f t="shared" si="71"/>
        <v>264.89361702127661</v>
      </c>
      <c r="N155" s="55">
        <f t="shared" si="71"/>
        <v>95.833333333333343</v>
      </c>
      <c r="O155" s="55">
        <f t="shared" ref="O155:P155" si="72">O153/O150*10</f>
        <v>253</v>
      </c>
      <c r="P155" s="55">
        <f t="shared" si="72"/>
        <v>358</v>
      </c>
      <c r="Q155" s="55"/>
      <c r="R155" s="55">
        <f t="shared" ref="R155:Y155" si="73">R153/R150*10</f>
        <v>133.74647887323943</v>
      </c>
      <c r="S155" s="55">
        <f t="shared" si="73"/>
        <v>445.86206896551721</v>
      </c>
      <c r="T155" s="55">
        <f t="shared" si="73"/>
        <v>719.04761904761904</v>
      </c>
      <c r="U155" s="55"/>
      <c r="V155" s="55">
        <f t="shared" si="73"/>
        <v>186.36363636363637</v>
      </c>
      <c r="W155" s="182">
        <f t="shared" si="73"/>
        <v>455.78947368421052</v>
      </c>
      <c r="X155" s="55">
        <f t="shared" si="73"/>
        <v>160.34482758620692</v>
      </c>
      <c r="Y155" s="55">
        <f t="shared" si="73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0">
        <f>E149-E150</f>
        <v>0</v>
      </c>
      <c r="F156" s="160">
        <f t="shared" ref="F156:Y156" si="74">F149-F150</f>
        <v>0</v>
      </c>
      <c r="G156" s="160">
        <f>G149-G150</f>
        <v>0</v>
      </c>
      <c r="H156" s="160">
        <f>H149-H150</f>
        <v>0</v>
      </c>
      <c r="I156" s="160">
        <f t="shared" si="74"/>
        <v>0</v>
      </c>
      <c r="J156" s="160">
        <f t="shared" si="74"/>
        <v>0</v>
      </c>
      <c r="K156" s="160">
        <f t="shared" si="74"/>
        <v>1.9500000000000028</v>
      </c>
      <c r="L156" s="160">
        <f t="shared" si="74"/>
        <v>0</v>
      </c>
      <c r="M156" s="160">
        <f t="shared" si="74"/>
        <v>0</v>
      </c>
      <c r="N156" s="160">
        <f t="shared" si="74"/>
        <v>0</v>
      </c>
      <c r="O156" s="160">
        <f t="shared" si="74"/>
        <v>0</v>
      </c>
      <c r="P156" s="160">
        <f t="shared" si="74"/>
        <v>19</v>
      </c>
      <c r="Q156" s="160">
        <f t="shared" si="74"/>
        <v>0</v>
      </c>
      <c r="R156" s="160">
        <f t="shared" si="74"/>
        <v>0</v>
      </c>
      <c r="S156" s="160">
        <f t="shared" si="74"/>
        <v>7</v>
      </c>
      <c r="T156" s="160">
        <f t="shared" si="74"/>
        <v>0</v>
      </c>
      <c r="U156" s="160">
        <f t="shared" si="74"/>
        <v>0</v>
      </c>
      <c r="V156" s="160">
        <f t="shared" si="74"/>
        <v>0</v>
      </c>
      <c r="W156" s="183">
        <f t="shared" si="74"/>
        <v>0</v>
      </c>
      <c r="X156" s="160">
        <f t="shared" si="74"/>
        <v>0</v>
      </c>
      <c r="Y156" s="160">
        <f t="shared" si="74"/>
        <v>0</v>
      </c>
      <c r="Z156" s="168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7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7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5">R158/R157*10</f>
        <v>25</v>
      </c>
      <c r="S159" s="55"/>
      <c r="T159" s="55"/>
      <c r="U159" s="55">
        <f t="shared" ref="U159:Y159" si="76">U158/U157*10</f>
        <v>180</v>
      </c>
      <c r="V159" s="55"/>
      <c r="W159" s="182"/>
      <c r="X159" s="55"/>
      <c r="Y159" s="55">
        <f t="shared" si="76"/>
        <v>60</v>
      </c>
    </row>
    <row r="160" spans="1:26" s="12" customFormat="1" ht="30" hidden="1" customHeight="1" x14ac:dyDescent="0.2">
      <c r="A160" s="11" t="s">
        <v>212</v>
      </c>
      <c r="B160" s="56"/>
      <c r="C160" s="149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49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49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49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7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49">
        <f>B168+B171+B188+B174+B183</f>
        <v>14637</v>
      </c>
      <c r="C164" s="149">
        <f>C168+C171+C188+C174+C183</f>
        <v>31012.399999999998</v>
      </c>
      <c r="D164" s="15">
        <f>C164/B164</f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8">P168+P171+P188+P174+P177+P183</f>
        <v>1189</v>
      </c>
      <c r="Q164" s="159">
        <f t="shared" si="78"/>
        <v>4479</v>
      </c>
      <c r="R164" s="159">
        <f t="shared" si="78"/>
        <v>525.5</v>
      </c>
      <c r="S164" s="159">
        <f t="shared" si="78"/>
        <v>1005.6</v>
      </c>
      <c r="T164" s="159">
        <f t="shared" si="78"/>
        <v>913</v>
      </c>
      <c r="U164" s="159">
        <f t="shared" si="78"/>
        <v>1353</v>
      </c>
      <c r="V164" s="159">
        <f t="shared" si="78"/>
        <v>522</v>
      </c>
      <c r="W164" s="144">
        <f t="shared" si="78"/>
        <v>1453</v>
      </c>
      <c r="X164" s="159">
        <f t="shared" si="78"/>
        <v>1377</v>
      </c>
      <c r="Y164" s="159">
        <f t="shared" si="78"/>
        <v>175</v>
      </c>
    </row>
    <row r="165" spans="1:26" s="12" customFormat="1" ht="31.5" hidden="1" customHeight="1" x14ac:dyDescent="0.2">
      <c r="A165" s="145" t="s">
        <v>207</v>
      </c>
      <c r="B165" s="149">
        <f>B169+B172+B189</f>
        <v>10047</v>
      </c>
      <c r="C165" s="149">
        <f>C169+C172+C189+C175+C184</f>
        <v>40079.049999999996</v>
      </c>
      <c r="D165" s="15">
        <f>C165/B165</f>
        <v>3.9891559669553098</v>
      </c>
      <c r="E165" s="54">
        <f t="shared" ref="E165:Y165" si="79">E169+E172+E175+E189+E178+E184</f>
        <v>8117</v>
      </c>
      <c r="F165" s="54">
        <f t="shared" si="79"/>
        <v>526</v>
      </c>
      <c r="G165" s="54">
        <f t="shared" si="79"/>
        <v>1341</v>
      </c>
      <c r="H165" s="54">
        <f t="shared" si="79"/>
        <v>1326</v>
      </c>
      <c r="I165" s="54">
        <f t="shared" si="79"/>
        <v>820.7</v>
      </c>
      <c r="J165" s="54">
        <f>J169+J172+J175+J189+J178+J184</f>
        <v>4881</v>
      </c>
      <c r="K165" s="54">
        <f t="shared" si="79"/>
        <v>671</v>
      </c>
      <c r="L165" s="54">
        <f t="shared" si="79"/>
        <v>1632</v>
      </c>
      <c r="M165" s="54">
        <f t="shared" si="79"/>
        <v>1046</v>
      </c>
      <c r="N165" s="54">
        <f t="shared" si="79"/>
        <v>79</v>
      </c>
      <c r="O165" s="54">
        <f t="shared" si="79"/>
        <v>735</v>
      </c>
      <c r="P165" s="54">
        <f t="shared" si="79"/>
        <v>1697</v>
      </c>
      <c r="Q165" s="54">
        <f t="shared" si="79"/>
        <v>5598</v>
      </c>
      <c r="R165" s="54">
        <f t="shared" si="79"/>
        <v>532.65000000000009</v>
      </c>
      <c r="S165" s="54">
        <f t="shared" si="79"/>
        <v>2262.6999999999998</v>
      </c>
      <c r="T165" s="54">
        <f t="shared" si="79"/>
        <v>813</v>
      </c>
      <c r="U165" s="54">
        <f t="shared" si="79"/>
        <v>2815</v>
      </c>
      <c r="V165" s="54">
        <f t="shared" si="79"/>
        <v>522</v>
      </c>
      <c r="W165" s="184">
        <f t="shared" si="79"/>
        <v>1741</v>
      </c>
      <c r="X165" s="54">
        <f t="shared" si="79"/>
        <v>2605</v>
      </c>
      <c r="Y165" s="54">
        <f t="shared" si="79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80">C166/B166</f>
        <v>1.882771919887686</v>
      </c>
      <c r="E166" s="55">
        <f t="shared" ref="E166:X166" si="81">E165/E164*10</f>
        <v>13.64201680672269</v>
      </c>
      <c r="F166" s="55">
        <f t="shared" si="81"/>
        <v>17.30263157894737</v>
      </c>
      <c r="G166" s="55">
        <f t="shared" si="81"/>
        <v>14.850498338870432</v>
      </c>
      <c r="H166" s="55">
        <f t="shared" si="81"/>
        <v>12.701149425287356</v>
      </c>
      <c r="I166" s="55">
        <f t="shared" si="81"/>
        <v>8.7401490947816836</v>
      </c>
      <c r="J166" s="55">
        <f t="shared" si="81"/>
        <v>8.8279978296256107</v>
      </c>
      <c r="K166" s="55">
        <f t="shared" si="81"/>
        <v>28.675213675213676</v>
      </c>
      <c r="L166" s="55">
        <f t="shared" si="81"/>
        <v>15.319628273725712</v>
      </c>
      <c r="M166" s="55">
        <f t="shared" si="81"/>
        <v>9.7848456501403174</v>
      </c>
      <c r="N166" s="55">
        <f t="shared" si="81"/>
        <v>6.0305343511450378</v>
      </c>
      <c r="O166" s="55">
        <f t="shared" si="81"/>
        <v>11.307692307692307</v>
      </c>
      <c r="P166" s="55">
        <f t="shared" si="81"/>
        <v>14.272497897392766</v>
      </c>
      <c r="Q166" s="55">
        <f t="shared" si="81"/>
        <v>12.498325519089082</v>
      </c>
      <c r="R166" s="55">
        <f t="shared" si="81"/>
        <v>10.136060894386301</v>
      </c>
      <c r="S166" s="55">
        <f t="shared" si="81"/>
        <v>22.500994431185362</v>
      </c>
      <c r="T166" s="55">
        <f t="shared" si="81"/>
        <v>8.904709748083242</v>
      </c>
      <c r="U166" s="55">
        <f t="shared" si="81"/>
        <v>20.805617147080561</v>
      </c>
      <c r="V166" s="55">
        <f t="shared" si="81"/>
        <v>10</v>
      </c>
      <c r="W166" s="182">
        <f t="shared" si="81"/>
        <v>11.982105987611838</v>
      </c>
      <c r="X166" s="55">
        <f t="shared" si="81"/>
        <v>18.917937545388526</v>
      </c>
      <c r="Y166" s="55">
        <f t="shared" ref="Y166" si="82">Y165/Y164*10</f>
        <v>23.028571428571428</v>
      </c>
    </row>
    <row r="167" spans="1:26" s="86" customFormat="1" ht="30" hidden="1" customHeight="1" x14ac:dyDescent="0.2">
      <c r="A167" s="84" t="s">
        <v>96</v>
      </c>
      <c r="B167" s="165"/>
      <c r="C167" s="165">
        <f>SUM(E167:Y167)</f>
        <v>3788.1</v>
      </c>
      <c r="D167" s="164"/>
      <c r="E167" s="160">
        <f t="shared" ref="E167:U167" si="83">E163-E164</f>
        <v>500</v>
      </c>
      <c r="F167" s="160">
        <f t="shared" si="83"/>
        <v>275</v>
      </c>
      <c r="G167" s="160">
        <f>G163-G164</f>
        <v>259.59999999999991</v>
      </c>
      <c r="H167" s="160">
        <f>H163-H164</f>
        <v>0</v>
      </c>
      <c r="I167" s="160">
        <f t="shared" si="83"/>
        <v>50</v>
      </c>
      <c r="J167" s="160">
        <f t="shared" si="83"/>
        <v>24</v>
      </c>
      <c r="K167" s="160">
        <f t="shared" si="83"/>
        <v>160</v>
      </c>
      <c r="L167" s="160">
        <f t="shared" si="83"/>
        <v>415</v>
      </c>
      <c r="M167" s="160">
        <f t="shared" si="83"/>
        <v>0</v>
      </c>
      <c r="N167" s="160">
        <f t="shared" si="83"/>
        <v>87</v>
      </c>
      <c r="O167" s="160">
        <f t="shared" si="83"/>
        <v>0</v>
      </c>
      <c r="P167" s="160">
        <f t="shared" si="83"/>
        <v>0</v>
      </c>
      <c r="Q167" s="160">
        <f t="shared" si="83"/>
        <v>799</v>
      </c>
      <c r="R167" s="160">
        <f>R163-R164</f>
        <v>0</v>
      </c>
      <c r="S167" s="160">
        <f t="shared" si="83"/>
        <v>0</v>
      </c>
      <c r="T167" s="160">
        <f t="shared" si="83"/>
        <v>261.5</v>
      </c>
      <c r="U167" s="160">
        <f t="shared" si="83"/>
        <v>902</v>
      </c>
      <c r="V167" s="160">
        <f>V160-V164</f>
        <v>0</v>
      </c>
      <c r="W167" s="183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4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84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7">
        <v>158</v>
      </c>
      <c r="M169" s="147"/>
      <c r="N169" s="146"/>
      <c r="O169" s="137">
        <v>735</v>
      </c>
      <c r="P169" s="137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5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4"/>
        <v>1.6709098650827199</v>
      </c>
      <c r="E170" s="55">
        <f t="shared" ref="E170:F170" si="85">E169/E168*10</f>
        <v>14.019627887957473</v>
      </c>
      <c r="F170" s="55">
        <f t="shared" si="85"/>
        <v>28</v>
      </c>
      <c r="G170" s="55">
        <f t="shared" ref="G170:J170" si="86">G169/G168*10</f>
        <v>10.25</v>
      </c>
      <c r="H170" s="55">
        <f t="shared" si="86"/>
        <v>10</v>
      </c>
      <c r="I170" s="55">
        <f t="shared" si="86"/>
        <v>6</v>
      </c>
      <c r="J170" s="55">
        <f t="shared" si="86"/>
        <v>8.0018587360594786</v>
      </c>
      <c r="K170" s="55">
        <f t="shared" ref="K170:L170" si="87">K169/K168*10</f>
        <v>18</v>
      </c>
      <c r="L170" s="55">
        <f t="shared" si="87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8">S169/S168*10</f>
        <v>28.571428571428573</v>
      </c>
      <c r="T170" s="55"/>
      <c r="U170" s="55">
        <f t="shared" ref="U170:X170" si="89">U169/U168*10</f>
        <v>14</v>
      </c>
      <c r="V170" s="55">
        <f t="shared" si="89"/>
        <v>10</v>
      </c>
      <c r="W170" s="182">
        <f t="shared" si="89"/>
        <v>13.32155477031802</v>
      </c>
      <c r="X170" s="55">
        <f t="shared" si="89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7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7"/>
        <v>1.2708507654071461</v>
      </c>
      <c r="E173" s="51"/>
      <c r="F173" s="51">
        <f t="shared" ref="F173" si="90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1">J172/J171*10</f>
        <v>7.799009200283086</v>
      </c>
      <c r="K173" s="51">
        <f t="shared" ref="K173:M173" si="92">K172/K171*10</f>
        <v>9.6491228070175445</v>
      </c>
      <c r="L173" s="51"/>
      <c r="M173" s="51">
        <f t="shared" si="92"/>
        <v>9.7848456501403174</v>
      </c>
      <c r="N173" s="51">
        <f t="shared" ref="N173:Q173" si="93">N172/N171*10</f>
        <v>5.9689922480620154</v>
      </c>
      <c r="O173" s="51"/>
      <c r="P173" s="51">
        <f t="shared" si="93"/>
        <v>10</v>
      </c>
      <c r="Q173" s="51">
        <f t="shared" si="93"/>
        <v>1</v>
      </c>
      <c r="R173" s="51">
        <f>R172/R171*10</f>
        <v>6.7</v>
      </c>
      <c r="S173" s="51"/>
      <c r="T173" s="51">
        <f t="shared" ref="T173" si="94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7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7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7"/>
        <v>0.78533138410795078</v>
      </c>
      <c r="E176" s="51"/>
      <c r="F176" s="51">
        <f t="shared" ref="F176:G176" si="95">F175/F174*10</f>
        <v>16</v>
      </c>
      <c r="G176" s="51">
        <f t="shared" si="95"/>
        <v>18</v>
      </c>
      <c r="H176" s="51"/>
      <c r="I176" s="51">
        <f t="shared" ref="I176" si="96">I175/I174*10</f>
        <v>5.34</v>
      </c>
      <c r="J176" s="51"/>
      <c r="K176" s="51"/>
      <c r="L176" s="51"/>
      <c r="M176" s="51"/>
      <c r="N176" s="51">
        <f t="shared" ref="N176" si="97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7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7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7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7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7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7"/>
        <v>2.5854148087373217</v>
      </c>
      <c r="E182" s="55"/>
      <c r="F182" s="55"/>
      <c r="G182" s="55">
        <f t="shared" ref="G182" si="98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9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7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7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7"/>
        <v>1.0602310010585092</v>
      </c>
      <c r="E185" s="55">
        <f t="shared" ref="E185:G185" si="100">E184/E183*10</f>
        <v>20</v>
      </c>
      <c r="F185" s="55"/>
      <c r="G185" s="55">
        <f t="shared" si="100"/>
        <v>13.729372937293729</v>
      </c>
      <c r="H185" s="55"/>
      <c r="I185" s="55">
        <f t="shared" ref="I185:L185" si="101">I184/I183*10</f>
        <v>13.799999999999999</v>
      </c>
      <c r="J185" s="55">
        <f t="shared" si="101"/>
        <v>10.238853503184712</v>
      </c>
      <c r="K185" s="55">
        <f t="shared" si="101"/>
        <v>21.5625</v>
      </c>
      <c r="L185" s="55">
        <f t="shared" si="101"/>
        <v>16.46927374301676</v>
      </c>
      <c r="M185" s="55"/>
      <c r="N185" s="55"/>
      <c r="O185" s="55"/>
      <c r="P185" s="55"/>
      <c r="Q185" s="55"/>
      <c r="R185" s="55">
        <f t="shared" ref="R185" si="102">R184/R183*10</f>
        <v>9.9047619047619051</v>
      </c>
      <c r="S185" s="55"/>
      <c r="T185" s="55">
        <f t="shared" ref="T185:U185" si="103">T184/T183*10</f>
        <v>10</v>
      </c>
      <c r="U185" s="55">
        <f t="shared" si="103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3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7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4">E189/E188*10</f>
        <v>10.996852046169989</v>
      </c>
      <c r="F190" s="57">
        <f t="shared" si="104"/>
        <v>10</v>
      </c>
      <c r="G190" s="57"/>
      <c r="H190" s="57">
        <f>H189/H188*10</f>
        <v>10.748663101604279</v>
      </c>
      <c r="I190" s="57">
        <f t="shared" ref="I190:J190" si="105">I189/I188*10</f>
        <v>9.8739495798319332</v>
      </c>
      <c r="J190" s="57">
        <f t="shared" si="105"/>
        <v>16</v>
      </c>
      <c r="K190" s="57"/>
      <c r="L190" s="57"/>
      <c r="M190" s="57"/>
      <c r="N190" s="57"/>
      <c r="O190" s="57"/>
      <c r="P190" s="57">
        <f t="shared" ref="P190:X190" si="106">P189/P188*10</f>
        <v>10.952380952380953</v>
      </c>
      <c r="Q190" s="57">
        <f t="shared" si="106"/>
        <v>7.7245745943806892</v>
      </c>
      <c r="R190" s="57">
        <f t="shared" si="106"/>
        <v>10</v>
      </c>
      <c r="S190" s="57">
        <f t="shared" si="106"/>
        <v>5</v>
      </c>
      <c r="T190" s="57">
        <f t="shared" si="106"/>
        <v>10</v>
      </c>
      <c r="U190" s="57"/>
      <c r="V190" s="57"/>
      <c r="W190" s="186">
        <f t="shared" si="106"/>
        <v>7.2585669781931461</v>
      </c>
      <c r="X190" s="57">
        <f t="shared" si="106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7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7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7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7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8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7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7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9">L196</f>
        <v>2.5</v>
      </c>
      <c r="M195" s="57"/>
      <c r="N195" s="57"/>
      <c r="O195" s="57"/>
      <c r="P195" s="57">
        <f t="shared" ref="P195" si="110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7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1">L194/L192*10</f>
        <v>2.5</v>
      </c>
      <c r="M196" s="138"/>
      <c r="N196" s="138"/>
      <c r="O196" s="138"/>
      <c r="P196" s="138">
        <f t="shared" ref="P196" si="112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7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7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7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7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2">
        <v>50.1</v>
      </c>
      <c r="S198" s="138">
        <v>17.600000000000001</v>
      </c>
      <c r="T198" s="138">
        <v>4</v>
      </c>
      <c r="U198" s="137"/>
      <c r="V198" s="137"/>
      <c r="W198" s="187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7"/>
        <v>1.1732036905939913</v>
      </c>
      <c r="E199" s="137"/>
      <c r="F199" s="137"/>
      <c r="G199" s="138"/>
      <c r="H199" s="138">
        <f t="shared" ref="H199" si="113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4">O198/O197*10</f>
        <v>5.2</v>
      </c>
      <c r="P199" s="138"/>
      <c r="Q199" s="138"/>
      <c r="R199" s="138">
        <f t="shared" ref="R199:T199" si="115">R198/R197*10</f>
        <v>16.700000000000003</v>
      </c>
      <c r="S199" s="138">
        <f t="shared" si="115"/>
        <v>11.210191082802549</v>
      </c>
      <c r="T199" s="138">
        <f t="shared" si="115"/>
        <v>12.5</v>
      </c>
      <c r="U199" s="138"/>
      <c r="V199" s="138"/>
      <c r="W199" s="162">
        <f>W198/W197*10</f>
        <v>20.428571428571427</v>
      </c>
      <c r="X199" s="137"/>
      <c r="Y199" s="137"/>
    </row>
    <row r="200" spans="1:25" s="154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6">F200/F203</f>
        <v>0.65834557023984341</v>
      </c>
      <c r="G201" s="92">
        <f t="shared" si="116"/>
        <v>0.99909008189262971</v>
      </c>
      <c r="H201" s="92">
        <f>H200/H203</f>
        <v>0.70823529411764707</v>
      </c>
      <c r="I201" s="92">
        <f t="shared" si="116"/>
        <v>0.92702462177395428</v>
      </c>
      <c r="J201" s="92">
        <f t="shared" si="116"/>
        <v>1.0508474576271187</v>
      </c>
      <c r="K201" s="92">
        <f t="shared" si="116"/>
        <v>0.84554547569202143</v>
      </c>
      <c r="L201" s="92">
        <f t="shared" si="116"/>
        <v>0.85626608592357945</v>
      </c>
      <c r="M201" s="92">
        <f t="shared" si="116"/>
        <v>0.96660030966600308</v>
      </c>
      <c r="N201" s="92">
        <f t="shared" si="116"/>
        <v>0.91745177209510986</v>
      </c>
      <c r="O201" s="92">
        <f t="shared" si="116"/>
        <v>0.625</v>
      </c>
      <c r="P201" s="92">
        <f t="shared" si="116"/>
        <v>0.80107755565007799</v>
      </c>
      <c r="Q201" s="92">
        <f t="shared" si="116"/>
        <v>0.92377622377622381</v>
      </c>
      <c r="R201" s="92">
        <f t="shared" si="116"/>
        <v>1.0005871990604815</v>
      </c>
      <c r="S201" s="92">
        <f t="shared" si="116"/>
        <v>0.92522510766018529</v>
      </c>
      <c r="T201" s="92">
        <f t="shared" si="116"/>
        <v>0.99314565483476136</v>
      </c>
      <c r="U201" s="92">
        <f t="shared" si="116"/>
        <v>0.64378985727300331</v>
      </c>
      <c r="V201" s="92">
        <f t="shared" si="116"/>
        <v>0.92272727272727273</v>
      </c>
      <c r="W201" s="116">
        <f t="shared" si="116"/>
        <v>1.0491803278688525</v>
      </c>
      <c r="X201" s="92">
        <f t="shared" si="116"/>
        <v>0.87740907114910882</v>
      </c>
      <c r="Y201" s="92">
        <f t="shared" si="116"/>
        <v>0.72708113804004215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7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7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7"/>
        <v>0.91988652322903197</v>
      </c>
      <c r="E205" s="16">
        <f t="shared" ref="E205:Y205" si="118">E204/E203</f>
        <v>1.020545185980932</v>
      </c>
      <c r="F205" s="16">
        <f t="shared" si="118"/>
        <v>0.48507097405775818</v>
      </c>
      <c r="G205" s="16">
        <f t="shared" si="118"/>
        <v>0.80746132848043672</v>
      </c>
      <c r="H205" s="16">
        <f t="shared" si="118"/>
        <v>0.70823529411764707</v>
      </c>
      <c r="I205" s="16">
        <f t="shared" si="118"/>
        <v>0.92049836843666566</v>
      </c>
      <c r="J205" s="16">
        <f t="shared" si="118"/>
        <v>1</v>
      </c>
      <c r="K205" s="16">
        <f t="shared" si="118"/>
        <v>0.5664107932077227</v>
      </c>
      <c r="L205" s="16">
        <f t="shared" si="118"/>
        <v>0.5311819441694714</v>
      </c>
      <c r="M205" s="16">
        <f t="shared" si="118"/>
        <v>0.93541251935412517</v>
      </c>
      <c r="N205" s="16">
        <f t="shared" si="118"/>
        <v>0.6543292956482728</v>
      </c>
      <c r="O205" s="16">
        <f t="shared" si="118"/>
        <v>0.625</v>
      </c>
      <c r="P205" s="16">
        <f t="shared" si="118"/>
        <v>0.74223734581029355</v>
      </c>
      <c r="Q205" s="16">
        <f t="shared" si="118"/>
        <v>0.50979020979020984</v>
      </c>
      <c r="R205" s="16">
        <f t="shared" si="118"/>
        <v>1.0005871990604815</v>
      </c>
      <c r="S205" s="16">
        <f t="shared" si="118"/>
        <v>0.89129583713950145</v>
      </c>
      <c r="T205" s="16">
        <f t="shared" si="118"/>
        <v>0.86903304773561807</v>
      </c>
      <c r="U205" s="16">
        <f t="shared" si="118"/>
        <v>0.51412086243546917</v>
      </c>
      <c r="V205" s="16">
        <f t="shared" si="118"/>
        <v>0.51863636363636367</v>
      </c>
      <c r="W205" s="114">
        <f t="shared" si="118"/>
        <v>1.0390163934426229</v>
      </c>
      <c r="X205" s="16">
        <f t="shared" si="118"/>
        <v>0.7958266917837995</v>
      </c>
      <c r="Y205" s="16">
        <f t="shared" si="118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7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7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9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9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9"/>
        <v>0.9896596207139442</v>
      </c>
      <c r="E211" s="69">
        <f t="shared" ref="E211:Y211" si="120">E210/E209</f>
        <v>1</v>
      </c>
      <c r="F211" s="69">
        <f t="shared" si="120"/>
        <v>0.95607235142118863</v>
      </c>
      <c r="G211" s="69">
        <f t="shared" si="120"/>
        <v>0.98566473988439307</v>
      </c>
      <c r="H211" s="69">
        <f t="shared" si="120"/>
        <v>0.90769445608155286</v>
      </c>
      <c r="I211" s="69">
        <f t="shared" si="120"/>
        <v>0.91831204026325974</v>
      </c>
      <c r="J211" s="69">
        <f t="shared" si="120"/>
        <v>1</v>
      </c>
      <c r="K211" s="69">
        <f t="shared" si="120"/>
        <v>0.9296547273313972</v>
      </c>
      <c r="L211" s="69">
        <f t="shared" si="120"/>
        <v>0.99889964788732399</v>
      </c>
      <c r="M211" s="69">
        <f t="shared" si="120"/>
        <v>1.0148384353741497</v>
      </c>
      <c r="N211" s="69">
        <f t="shared" si="120"/>
        <v>1</v>
      </c>
      <c r="O211" s="69">
        <f t="shared" si="120"/>
        <v>0.8482384823848238</v>
      </c>
      <c r="P211" s="69">
        <f t="shared" si="120"/>
        <v>0.87502930832356385</v>
      </c>
      <c r="Q211" s="69">
        <f t="shared" si="120"/>
        <v>1</v>
      </c>
      <c r="R211" s="69">
        <f t="shared" si="120"/>
        <v>1</v>
      </c>
      <c r="S211" s="69">
        <f t="shared" si="120"/>
        <v>0.98431251922485385</v>
      </c>
      <c r="T211" s="69">
        <f t="shared" si="120"/>
        <v>1</v>
      </c>
      <c r="U211" s="69">
        <f t="shared" si="120"/>
        <v>1</v>
      </c>
      <c r="V211" s="69">
        <f t="shared" si="120"/>
        <v>1</v>
      </c>
      <c r="W211" s="189">
        <f t="shared" si="120"/>
        <v>1.0001289823294208</v>
      </c>
      <c r="X211" s="69">
        <f t="shared" si="120"/>
        <v>0.94724378371266937</v>
      </c>
      <c r="Y211" s="69">
        <f t="shared" si="120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9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9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9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4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5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1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1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1"/>
        <v>1.0955872846876304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3887.1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1840.95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94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1.3209970943569354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1.3519497686715136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189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55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1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1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1"/>
        <v>1.1534075877537719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3147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94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1"/>
        <v>1.1415176607548629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1.4307146753955264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116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55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1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1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1"/>
        <v>67.375902237926979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5100.17</v>
      </c>
      <c r="I226" s="26">
        <f t="shared" si="126"/>
        <v>1573.01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912</v>
      </c>
      <c r="P226" s="26">
        <f t="shared" si="126"/>
        <v>3361.1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11219.291000000001</v>
      </c>
      <c r="U226" s="26">
        <f t="shared" si="126"/>
        <v>1235</v>
      </c>
      <c r="V226" s="26"/>
      <c r="W226" s="94">
        <f t="shared" si="126"/>
        <v>2161.44</v>
      </c>
      <c r="X226" s="26">
        <f t="shared" si="126"/>
        <v>6413.26</v>
      </c>
      <c r="Y226" s="26">
        <f t="shared" si="126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1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7">I224/I225</f>
        <v>1.2098494812216865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0.51557465091299681</v>
      </c>
      <c r="P227" s="92">
        <f t="shared" si="128"/>
        <v>1.1164405175134111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0">U224/U225</f>
        <v>1.8065591995553085</v>
      </c>
      <c r="V227" s="92"/>
      <c r="W227" s="116">
        <f t="shared" si="130"/>
        <v>1.2068746021642267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1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16281.77</v>
      </c>
      <c r="I233" s="26">
        <f t="shared" si="131"/>
        <v>7686.41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26">
        <f>O231+O229+O226+O222+O218</f>
        <v>5899.95</v>
      </c>
      <c r="P233" s="124">
        <f t="shared" si="131"/>
        <v>10224.35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25584.370999999999</v>
      </c>
      <c r="U233" s="26">
        <f t="shared" si="131"/>
        <v>3507.5</v>
      </c>
      <c r="V233" s="26">
        <f t="shared" si="131"/>
        <v>981.30000000000007</v>
      </c>
      <c r="W233" s="94">
        <f t="shared" si="131"/>
        <v>7126.59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1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22.661725611368606</v>
      </c>
      <c r="I235" s="51">
        <f t="shared" si="132"/>
        <v>29.542662771927123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51">
        <f>O233/O234*10</f>
        <v>30.418385234068879</v>
      </c>
      <c r="P235" s="51">
        <f t="shared" si="132"/>
        <v>27.029238374705898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30.315390904566677</v>
      </c>
      <c r="U235" s="51">
        <f t="shared" si="132"/>
        <v>31.139026988636363</v>
      </c>
      <c r="V235" s="51">
        <f t="shared" si="132"/>
        <v>29.682395644283122</v>
      </c>
      <c r="W235" s="123">
        <f t="shared" si="132"/>
        <v>32.762918352335419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20.25" hidden="1" customHeight="1" x14ac:dyDescent="0.25">
      <c r="A246" s="207"/>
      <c r="B246" s="208"/>
      <c r="C246" s="208"/>
      <c r="D246" s="208"/>
      <c r="E246" s="208"/>
      <c r="F246" s="208"/>
      <c r="G246" s="208"/>
      <c r="H246" s="208"/>
      <c r="I246" s="208"/>
      <c r="J246" s="20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hidden="1" x14ac:dyDescent="0.25">
      <c r="B264" s="134"/>
    </row>
    <row r="265" spans="1:25" hidden="1" x14ac:dyDescent="0.25"/>
    <row r="266" spans="1:25" hidden="1" x14ac:dyDescent="0.25"/>
    <row r="267" spans="1:25" hidden="1" x14ac:dyDescent="0.25"/>
    <row r="268" spans="1:25" hidden="1" x14ac:dyDescent="0.25"/>
    <row r="269" spans="1:25" hidden="1" x14ac:dyDescent="0.25"/>
    <row r="270" spans="1:25" hidden="1" x14ac:dyDescent="0.25"/>
    <row r="271" spans="1:25" hidden="1" x14ac:dyDescent="0.25"/>
    <row r="272" spans="1:25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2024-04-16T06:26:11Z</cp:lastPrinted>
  <dcterms:created xsi:type="dcterms:W3CDTF">2017-06-08T05:54:08Z</dcterms:created>
  <dcterms:modified xsi:type="dcterms:W3CDTF">2024-04-16T06:26:12Z</dcterms:modified>
</cp:coreProperties>
</file>