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'Лист1'!$A$1:$E$419</definedName>
  </definedNames>
  <calcPr fullCalcOnLoad="1"/>
</workbook>
</file>

<file path=xl/sharedStrings.xml><?xml version="1.0" encoding="utf-8"?>
<sst xmlns="http://schemas.openxmlformats.org/spreadsheetml/2006/main" count="421" uniqueCount="299">
  <si>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</si>
  <si>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</si>
  <si>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</si>
  <si>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</si>
  <si>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</si>
  <si>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</si>
  <si>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</si>
  <si>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</si>
  <si>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</si>
  <si>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</si>
  <si>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</si>
  <si>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</si>
  <si>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</si>
  <si>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</si>
  <si>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</si>
  <si>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</si>
  <si>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</si>
  <si>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</si>
  <si>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</si>
  <si>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</si>
  <si>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</si>
  <si>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</si>
  <si>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</si>
  <si>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</si>
  <si>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</si>
  <si>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</si>
  <si>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</si>
  <si>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</si>
  <si>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</si>
  <si>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</si>
  <si>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</si>
  <si>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</si>
  <si>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</si>
  <si>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</si>
  <si>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</si>
  <si>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</si>
  <si>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</si>
  <si>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</si>
  <si>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</si>
  <si>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</si>
  <si>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</si>
  <si>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</si>
  <si>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</si>
  <si>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</si>
  <si>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</si>
  <si>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</si>
  <si>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</si>
  <si>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</si>
  <si>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</si>
  <si>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</si>
  <si>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</si>
  <si>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</si>
  <si>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</si>
  <si>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</si>
  <si>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</si>
  <si>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</si>
  <si>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</si>
  <si>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</si>
  <si>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</si>
  <si>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</si>
  <si>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</si>
  <si>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</si>
  <si>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</si>
  <si>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</si>
  <si>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</si>
  <si>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</si>
  <si>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</si>
  <si>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</si>
  <si>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</si>
  <si>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</si>
  <si>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</si>
  <si>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</si>
  <si>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</si>
  <si>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</si>
  <si>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</si>
  <si>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</si>
  <si>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</si>
  <si>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</si>
  <si>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</si>
  <si>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</si>
  <si>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</si>
  <si>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</si>
  <si>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</si>
  <si>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</si>
  <si>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</si>
  <si>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</si>
  <si>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</si>
  <si>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</si>
  <si>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</si>
  <si>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</si>
  <si>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</si>
  <si>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</si>
  <si>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</si>
  <si>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</si>
  <si>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</si>
  <si>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</si>
  <si>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</si>
  <si>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</si>
  <si>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</si>
  <si>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</si>
  <si>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</si>
  <si>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</si>
  <si>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</si>
  <si>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</si>
  <si>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</si>
  <si>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</si>
  <si>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</si>
  <si>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</si>
  <si>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</si>
  <si>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</si>
  <si>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</si>
  <si>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</si>
  <si>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</si>
  <si>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</si>
  <si>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</si>
  <si>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</si>
  <si>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</si>
  <si>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</si>
  <si>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</si>
  <si>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</si>
  <si>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</si>
  <si>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</si>
  <si>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</si>
  <si>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</si>
  <si>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</si>
  <si>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</si>
  <si>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</si>
  <si>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</si>
  <si>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</si>
  <si>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</si>
  <si>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</si>
  <si>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</si>
  <si>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</si>
  <si>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</si>
  <si>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</si>
  <si>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</si>
  <si>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</si>
  <si>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</si>
  <si>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% исполне-ния к плану 2023 г.</t>
  </si>
  <si>
    <t>Отклонение от плана 2023 г            ( +, - )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</si>
  <si>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</si>
  <si>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</si>
  <si>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</si>
  <si>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</si>
  <si>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</si>
  <si>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 деятельности, занятий физической культурой и спортом в образовательных организациях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</si>
  <si>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</si>
  <si>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</si>
  <si>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</si>
  <si>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</si>
  <si>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противопожарные мероприятия</t>
  </si>
  <si>
    <t xml:space="preserve">              модернизация и развитие автоматизированной системы центрального оповещения</t>
  </si>
  <si>
    <t xml:space="preserve">              мероприятия по предупреждению и ликвидации чрезвычайных ситуаций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</si>
  <si>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</si>
  <si>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</si>
  <si>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</si>
  <si>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</si>
  <si>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</si>
  <si>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</si>
  <si>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</si>
  <si>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</si>
  <si>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</si>
  <si>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</si>
  <si>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</si>
  <si>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>разработка генеральных планов муниципальных образований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</si>
  <si>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</si>
  <si>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</si>
  <si>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</si>
  <si>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</si>
  <si>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</si>
  <si>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</si>
  <si>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</si>
  <si>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</si>
  <si>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</si>
  <si>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</si>
  <si>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</si>
  <si>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</si>
  <si>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</si>
  <si>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</si>
  <si>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</si>
  <si>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</si>
  <si>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</si>
  <si>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</si>
  <si>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>капитальный ремонт муниципальных образовательных организаций</t>
  </si>
  <si>
    <t>обновление материально-технической базы для организации занятий физической культурой и спортом (ремонт спортзала КСОШ № 3)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</si>
  <si>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</si>
  <si>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</si>
  <si>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</si>
  <si>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</si>
  <si>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</si>
  <si>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</si>
  <si>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</si>
  <si>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</si>
  <si>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</si>
  <si>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</si>
  <si>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</si>
  <si>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</si>
  <si>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</si>
  <si>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</si>
  <si>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</si>
  <si>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</si>
  <si>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</si>
  <si>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</si>
  <si>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</si>
  <si>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</si>
  <si>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</si>
  <si>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</si>
  <si>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</si>
  <si>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</si>
  <si>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</si>
  <si>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</si>
  <si>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</si>
  <si>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</si>
  <si>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поселениям на выполнение передаваемых полномочий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</si>
  <si>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</si>
  <si>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</si>
  <si>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</si>
  <si>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</si>
  <si>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</si>
  <si>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</si>
  <si>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</si>
  <si>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</si>
  <si>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</si>
  <si>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</si>
  <si>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</si>
  <si>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</si>
  <si>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</si>
  <si>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</si>
  <si>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</si>
  <si>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</si>
  <si>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</si>
  <si>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</si>
  <si>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</si>
  <si>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</si>
  <si>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 xml:space="preserve"> средства бюджета МО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</si>
  <si>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</si>
  <si>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</si>
  <si>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районные средства</t>
  </si>
  <si>
    <t>поддержка талантливой и одаренной молодежи</t>
  </si>
  <si>
    <t>Инициативные платежи</t>
  </si>
  <si>
    <t>разработка генеральных планов муниципальных образований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</si>
  <si>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благоустройства территории муниципальных общеобразовательных организаций в рамках модернизации инфраструктуры)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</si>
  <si>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</si>
  <si>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</si>
  <si>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реализация мероприятий по благоустройству дворовых территорий и тротуаров (республиканские средства)</t>
  </si>
  <si>
    <t>разработка правил землепользования и застройки муниципальных образований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</si>
  <si>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</si>
  <si>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разработка правил землепользования и застройки муниципальных образований</t>
  </si>
  <si>
    <t>содержание муниципального жилищного фонда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</si>
  <si>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</si>
  <si>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</si>
  <si>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средства бюджета МО (в рамках софинансирования)</t>
  </si>
  <si>
    <t xml:space="preserve">средства бюджета МО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</si>
  <si>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</si>
  <si>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</si>
  <si>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 xml:space="preserve">                      ср-ва районного бюджета</t>
  </si>
  <si>
    <t>мероприятия по сохранению, использованию, популяризации и охране объектов культурного наследия муниципального значения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</si>
  <si>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</si>
  <si>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</si>
  <si>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в т.ч. на ремонт автомобильных дорог</t>
  </si>
  <si>
    <t>направление свободных остатков дорожного фонда на 01.01.2023</t>
  </si>
  <si>
    <t>оплата проектно-сметной документации на капитальный ремонт спортзала МБОУ "Козловская СОШ № 3"</t>
  </si>
  <si>
    <t>организация мероприятий, связанных с захоронением военнослужащих, лиц, являющихся участниками специальной военной операции на Украине, родившихся и (или) проживавших на территории Козловского муниципального округа Чувашской Республики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</si>
  <si>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(федеральные средства)</t>
  </si>
  <si>
    <t>Обеспечение проведение выборов и референдумов</t>
  </si>
  <si>
    <t>подготовка и проведение дополнительных выборов депутатов Собрания депутатов Козловского муниципального округа Чувашской Республики первого созыва, запланированных на 10 сентября 2023 года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</si>
  <si>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</si>
  <si>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>из них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(за счет средств федерального бюджета)</t>
  </si>
  <si>
    <t xml:space="preserve">           капитальный и текущий ремонт инженерно-коммуникационных сетей муниципального образования</t>
  </si>
  <si>
    <t xml:space="preserve">            строительство (реконструкция) котельных, инженерных сетей муниципальных образований</t>
  </si>
  <si>
    <t xml:space="preserve">            мероприятия, направленные на развитие и модернизацию объектов коммунальной инфраструктуры</t>
  </si>
  <si>
    <t>строительство объектов инженерной инфраструктуры для модульных фельдшерско-акушерских пунктов с. Аттиково и д. Криуши</t>
  </si>
  <si>
    <t>поощрение победителей ежегодного районного (городского) смотра-конкурса на лучшее озеленение и благоустройство</t>
  </si>
  <si>
    <t>проектно-сметная документация на проведение капитального ремонта здания МБДОУ "Детский сад "Василек"</t>
  </si>
  <si>
    <t xml:space="preserve">проектно-сметная документация по завершению строительства футбольного поля </t>
  </si>
  <si>
    <t>оплата исполнительного листа за проведенную экспертизу проектной документации (включая проверку достоверности определения сметной стоимости) и результатов инженерных изысканий объекта «Строительство сельского дома культуры на 100 мест по адресу: Чувашская Республика, Козловский район, с. Байгулово, ул. М. Турбиной».</t>
  </si>
  <si>
    <t>поощрение победителей регионального этапа Всероссийского конкурса "Лучшая муниципальная практика"</t>
  </si>
  <si>
    <t xml:space="preserve">              выполнение мероприятий по обеспечению пожарной безопасности</t>
  </si>
  <si>
    <t>поощрение победителей регионального этапа Всероссийского конкурса "Лучшая муниципальная практика" (республиканские средства)</t>
  </si>
  <si>
    <t>возмещение понесенных затрат на организацию мероприятий, связанных с захоронением военнослужащих, лиц, проходивших службу в войсках национальной гвардии Российской Федерации и имевших специальное звание полиции, родившихся и (или) проживавших на территории Чувашской Республики (республиканские средства)</t>
  </si>
  <si>
    <t>ежегодные денежные поощрения и гранты Главы Чувашской Республики для поддержки инноваций в сфере образования (республиканские средства)</t>
  </si>
  <si>
    <t>оказание материальной помощи гражданам</t>
  </si>
  <si>
    <t>ежегодные денежные поощрения и гранты Главы Чувашской Республики для поддержки инноваций в сфере образования (республиканские средства) (Тюрлеминская СОШ)</t>
  </si>
  <si>
    <t>оплата исполнительного листа в пользу общества с ограниченной ответственностью «Нерон» по возврату ошибочно перечисленных денежных средств</t>
  </si>
  <si>
    <t>реализация мероприятий по благоустройству дворовых территорий и тротуаров в 2023-2024 годах (республиканские средства)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</si>
  <si>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 (республиканские средства)</t>
  </si>
  <si>
    <t>укрепление материально-технической базы учреждений муниципальных учреждений культурно-досугового типа (в части оснащения оборудованием) (республиканские средства)</t>
  </si>
  <si>
    <t>членские взносы в Совет муниципальных образований</t>
  </si>
  <si>
    <t xml:space="preserve">              АПК "Безопасный город"</t>
  </si>
  <si>
    <t xml:space="preserve"> средства бюджета МО в рамках софинансирования</t>
  </si>
  <si>
    <t>реализация мероприятий по благоустройству дворовых территорий и тротуаров  в 2023-2024 годах</t>
  </si>
  <si>
    <t>проектно-сметная документация по противопожарной безопасности учреждений</t>
  </si>
  <si>
    <t>реализация мероприятий по обеспечению антитеррористической защищенности объектов (территорий), пожарной безопасности и оснащение медицинских блоков муниципальных образовательных организаций</t>
  </si>
  <si>
    <t>укрепление материально-технической базы учреждений муниципальных учреждений культурно-досугового типа (в части оснащения оборудованием)</t>
  </si>
  <si>
    <t>Анализ исполнения бюджета Козловского муниципального округа Чувашской Республики на 01.01.2024 года</t>
  </si>
  <si>
    <t xml:space="preserve">Уточненный план на 2023 год </t>
  </si>
  <si>
    <t xml:space="preserve">Фактическое исполнение за 2023 год </t>
  </si>
  <si>
    <t>оплата проектно-сметной документации по строительству очистных сооружений</t>
  </si>
  <si>
    <t xml:space="preserve">                      средства бюджета МО (софинансирование)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</si>
</sst>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175" fontId="12" fillId="0" borderId="12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9"/>
  <sheetViews>
    <sheetView tabSelected="1" view="pageBreakPreview" zoomScaleSheetLayoutView="100" workbookViewId="0" topLeftCell="A80">
      <selection activeCell="C89" sqref="C89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1" t="s">
        <v>294</v>
      </c>
      <c r="B1" s="82"/>
      <c r="C1" s="82"/>
      <c r="D1" s="82"/>
      <c r="E1" s="82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295</v>
      </c>
      <c r="C3" s="44" t="s">
        <v>296</v>
      </c>
      <c r="D3" s="43" t="s">
        <v>138</v>
      </c>
      <c r="E3" s="45" t="s">
        <v>139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70</v>
      </c>
      <c r="B6" s="50">
        <f>SUM(B7)</f>
        <v>103020200</v>
      </c>
      <c r="C6" s="50">
        <f>SUM(C7)</f>
        <v>113671258.12</v>
      </c>
      <c r="D6" s="28">
        <f aca="true" t="shared" si="0" ref="D6:D45">IF(B6=0,"   ",C6/B6)</f>
        <v>1.1033880551581148</v>
      </c>
      <c r="E6" s="31">
        <f aca="true" t="shared" si="1" ref="E6:E45">C6-B6</f>
        <v>10651058.120000005</v>
      </c>
    </row>
    <row r="7" spans="1:5" s="5" customFormat="1" ht="15" customHeight="1">
      <c r="A7" s="27" t="s">
        <v>26</v>
      </c>
      <c r="B7" s="51">
        <v>103020200</v>
      </c>
      <c r="C7" s="55">
        <v>113671258.12</v>
      </c>
      <c r="D7" s="28">
        <f t="shared" si="0"/>
        <v>1.1033880551581148</v>
      </c>
      <c r="E7" s="31">
        <f t="shared" si="1"/>
        <v>10651058.120000005</v>
      </c>
    </row>
    <row r="8" spans="1:5" s="5" customFormat="1" ht="45" customHeight="1">
      <c r="A8" s="27" t="s">
        <v>58</v>
      </c>
      <c r="B8" s="50">
        <f>SUM(B9)</f>
        <v>12492800</v>
      </c>
      <c r="C8" s="50">
        <f>SUM(C9)</f>
        <v>14370802.26</v>
      </c>
      <c r="D8" s="28">
        <f t="shared" si="0"/>
        <v>1.150326769018955</v>
      </c>
      <c r="E8" s="31">
        <f t="shared" si="1"/>
        <v>1878002.2599999998</v>
      </c>
    </row>
    <row r="9" spans="1:5" s="5" customFormat="1" ht="29.25" customHeight="1">
      <c r="A9" s="27" t="s">
        <v>59</v>
      </c>
      <c r="B9" s="51">
        <v>12492800</v>
      </c>
      <c r="C9" s="55">
        <v>14370802.26</v>
      </c>
      <c r="D9" s="28">
        <f t="shared" si="0"/>
        <v>1.150326769018955</v>
      </c>
      <c r="E9" s="31">
        <f t="shared" si="1"/>
        <v>1878002.2599999998</v>
      </c>
    </row>
    <row r="10" spans="1:5" s="6" customFormat="1" ht="15" customHeight="1">
      <c r="A10" s="39" t="s">
        <v>3</v>
      </c>
      <c r="B10" s="51">
        <f>SUM(B11:B14)</f>
        <v>9045000</v>
      </c>
      <c r="C10" s="51">
        <f>SUM(C11:C14)</f>
        <v>8772975.27</v>
      </c>
      <c r="D10" s="28">
        <f t="shared" si="0"/>
        <v>0.9699254029850746</v>
      </c>
      <c r="E10" s="31">
        <f t="shared" si="1"/>
        <v>-272024.73000000045</v>
      </c>
    </row>
    <row r="11" spans="1:5" s="5" customFormat="1" ht="28.5" customHeight="1">
      <c r="A11" s="27" t="s">
        <v>105</v>
      </c>
      <c r="B11" s="51">
        <v>7250000</v>
      </c>
      <c r="C11" s="55">
        <v>7207708.58</v>
      </c>
      <c r="D11" s="28">
        <f>IF(B11=0,"   ",C11/B11)</f>
        <v>0.9941667006896552</v>
      </c>
      <c r="E11" s="31">
        <f>C11-B11</f>
        <v>-42291.419999999925</v>
      </c>
    </row>
    <row r="12" spans="1:5" s="5" customFormat="1" ht="15">
      <c r="A12" s="27" t="s">
        <v>124</v>
      </c>
      <c r="B12" s="51">
        <v>0</v>
      </c>
      <c r="C12" s="55">
        <v>-146902.28</v>
      </c>
      <c r="D12" s="28">
        <v>0</v>
      </c>
      <c r="E12" s="31">
        <f>C12-B12</f>
        <v>-146902.28</v>
      </c>
    </row>
    <row r="13" spans="1:5" s="5" customFormat="1" ht="15">
      <c r="A13" s="27" t="s">
        <v>14</v>
      </c>
      <c r="B13" s="51">
        <v>1303000</v>
      </c>
      <c r="C13" s="55">
        <v>1294480.76</v>
      </c>
      <c r="D13" s="28">
        <f>IF(B13=0,"   ",C13/B13)</f>
        <v>0.9934618265541059</v>
      </c>
      <c r="E13" s="31">
        <f>C13-B13</f>
        <v>-8519.23999999999</v>
      </c>
    </row>
    <row r="14" spans="1:5" s="5" customFormat="1" ht="30">
      <c r="A14" s="27" t="s">
        <v>113</v>
      </c>
      <c r="B14" s="51">
        <v>492000</v>
      </c>
      <c r="C14" s="55">
        <v>417688.21</v>
      </c>
      <c r="D14" s="28">
        <f>IF(B14=0,"   ",C14/B14)</f>
        <v>0.8489597764227643</v>
      </c>
      <c r="E14" s="31">
        <f>C14-B14</f>
        <v>-74311.78999999998</v>
      </c>
    </row>
    <row r="15" spans="1:5" s="5" customFormat="1" ht="15">
      <c r="A15" s="39" t="s">
        <v>60</v>
      </c>
      <c r="B15" s="50">
        <f>B17+B18+B16+B19+B20</f>
        <v>12103100</v>
      </c>
      <c r="C15" s="50">
        <f>C17+C18+C16+C19+C20</f>
        <v>12574720.899999999</v>
      </c>
      <c r="D15" s="28">
        <f t="shared" si="0"/>
        <v>1.0389669506159578</v>
      </c>
      <c r="E15" s="31">
        <f t="shared" si="1"/>
        <v>471620.8999999985</v>
      </c>
    </row>
    <row r="16" spans="1:6" s="5" customFormat="1" ht="15">
      <c r="A16" s="27" t="s">
        <v>140</v>
      </c>
      <c r="B16" s="63">
        <v>5998000</v>
      </c>
      <c r="C16" s="63">
        <v>6518250.62</v>
      </c>
      <c r="D16" s="28">
        <f>IF(B16=0,"   ",C16/B16)</f>
        <v>1.086737349116372</v>
      </c>
      <c r="E16" s="31">
        <f t="shared" si="1"/>
        <v>520250.6200000001</v>
      </c>
      <c r="F16" s="6"/>
    </row>
    <row r="17" spans="1:5" s="5" customFormat="1" ht="15">
      <c r="A17" s="27" t="s">
        <v>79</v>
      </c>
      <c r="B17" s="51">
        <v>77500</v>
      </c>
      <c r="C17" s="55">
        <v>73660.21</v>
      </c>
      <c r="D17" s="28">
        <f t="shared" si="0"/>
        <v>0.9504543225806452</v>
      </c>
      <c r="E17" s="31">
        <f t="shared" si="1"/>
        <v>-3839.7899999999936</v>
      </c>
    </row>
    <row r="18" spans="1:5" s="5" customFormat="1" ht="15">
      <c r="A18" s="27" t="s">
        <v>80</v>
      </c>
      <c r="B18" s="51">
        <v>1392000</v>
      </c>
      <c r="C18" s="55">
        <v>1468990.82</v>
      </c>
      <c r="D18" s="28">
        <f>IF(B18=0,"   ",C18/B18)</f>
        <v>1.0553094971264367</v>
      </c>
      <c r="E18" s="31">
        <f>C18-B18</f>
        <v>76990.82000000007</v>
      </c>
    </row>
    <row r="19" spans="1:5" s="5" customFormat="1" ht="15">
      <c r="A19" s="27" t="s">
        <v>141</v>
      </c>
      <c r="B19" s="63">
        <v>1490000</v>
      </c>
      <c r="C19" s="63">
        <v>1291793.37</v>
      </c>
      <c r="D19" s="28">
        <f>IF(B19=0,"   ",C19/B19)</f>
        <v>0.8669754161073826</v>
      </c>
      <c r="E19" s="31">
        <f>C19-B19</f>
        <v>-198206.6299999999</v>
      </c>
    </row>
    <row r="20" spans="1:5" s="5" customFormat="1" ht="15">
      <c r="A20" s="27" t="s">
        <v>142</v>
      </c>
      <c r="B20" s="63">
        <v>3145600</v>
      </c>
      <c r="C20" s="63">
        <v>3222025.88</v>
      </c>
      <c r="D20" s="28">
        <f>IF(B20=0,"   ",C20/B20)</f>
        <v>1.0242961215666326</v>
      </c>
      <c r="E20" s="31">
        <f>C20-B20</f>
        <v>76425.87999999989</v>
      </c>
    </row>
    <row r="21" spans="1:5" s="5" customFormat="1" ht="29.25" customHeight="1">
      <c r="A21" s="39" t="s">
        <v>71</v>
      </c>
      <c r="B21" s="51">
        <f>SUM(B22:B23)</f>
        <v>42000</v>
      </c>
      <c r="C21" s="51">
        <f>SUM(C22:C23)</f>
        <v>43505.1</v>
      </c>
      <c r="D21" s="28">
        <v>0</v>
      </c>
      <c r="E21" s="31">
        <f>C21-B21</f>
        <v>1505.0999999999985</v>
      </c>
    </row>
    <row r="22" spans="1:5" s="5" customFormat="1" ht="15">
      <c r="A22" s="27" t="s">
        <v>15</v>
      </c>
      <c r="B22" s="51">
        <v>42000</v>
      </c>
      <c r="C22" s="51">
        <v>42655.52</v>
      </c>
      <c r="D22" s="28">
        <v>0</v>
      </c>
      <c r="E22" s="31">
        <f>C22-B22</f>
        <v>655.5199999999968</v>
      </c>
    </row>
    <row r="23" spans="1:5" s="5" customFormat="1" ht="15">
      <c r="A23" s="27" t="s">
        <v>34</v>
      </c>
      <c r="B23" s="51">
        <v>0</v>
      </c>
      <c r="C23" s="51">
        <v>849.58</v>
      </c>
      <c r="D23" s="28">
        <v>0</v>
      </c>
      <c r="E23" s="31">
        <f t="shared" si="1"/>
        <v>849.58</v>
      </c>
    </row>
    <row r="24" spans="1:5" s="5" customFormat="1" ht="15">
      <c r="A24" s="39" t="s">
        <v>16</v>
      </c>
      <c r="B24" s="51">
        <v>1784000</v>
      </c>
      <c r="C24" s="51">
        <v>1883529.19</v>
      </c>
      <c r="D24" s="28">
        <f t="shared" si="0"/>
        <v>1.0557899047085202</v>
      </c>
      <c r="E24" s="31">
        <f t="shared" si="1"/>
        <v>99529.18999999994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121</v>
      </c>
      <c r="B26" s="51">
        <f>B6+B8+B10+B15+B21+B24</f>
        <v>138487100</v>
      </c>
      <c r="C26" s="51">
        <f>C6+C8+C10+C15+C21+C24</f>
        <v>151316790.84</v>
      </c>
      <c r="D26" s="28">
        <f>IF(B26=0,"   ",C26/B26)</f>
        <v>1.0926417755877624</v>
      </c>
      <c r="E26" s="31">
        <f>C26-B26</f>
        <v>12829690.840000004</v>
      </c>
    </row>
    <row r="27" spans="1:5" s="5" customFormat="1" ht="44.25" customHeight="1">
      <c r="A27" s="39" t="s">
        <v>73</v>
      </c>
      <c r="B27" s="51">
        <f>SUM(B28:B30)</f>
        <v>8136100</v>
      </c>
      <c r="C27" s="51">
        <f>SUM(C28:C30)</f>
        <v>10003560.32</v>
      </c>
      <c r="D27" s="28">
        <f t="shared" si="0"/>
        <v>1.2295277000036873</v>
      </c>
      <c r="E27" s="31">
        <f t="shared" si="1"/>
        <v>1867460.3200000003</v>
      </c>
    </row>
    <row r="28" spans="1:5" s="5" customFormat="1" ht="15">
      <c r="A28" s="27" t="s">
        <v>45</v>
      </c>
      <c r="B28" s="51">
        <v>6276600</v>
      </c>
      <c r="C28" s="80">
        <v>7865981.73</v>
      </c>
      <c r="D28" s="28">
        <f t="shared" si="0"/>
        <v>1.2532233581875538</v>
      </c>
      <c r="E28" s="31">
        <f t="shared" si="1"/>
        <v>1589381.7300000004</v>
      </c>
    </row>
    <row r="29" spans="1:5" s="5" customFormat="1" ht="16.5" customHeight="1">
      <c r="A29" s="27" t="s">
        <v>89</v>
      </c>
      <c r="B29" s="51">
        <v>879000</v>
      </c>
      <c r="C29" s="80">
        <v>986851.82</v>
      </c>
      <c r="D29" s="28">
        <f t="shared" si="0"/>
        <v>1.122698316268487</v>
      </c>
      <c r="E29" s="31">
        <f t="shared" si="1"/>
        <v>107851.81999999995</v>
      </c>
    </row>
    <row r="30" spans="1:5" s="5" customFormat="1" ht="16.5" customHeight="1">
      <c r="A30" s="27" t="s">
        <v>119</v>
      </c>
      <c r="B30" s="51">
        <v>980500</v>
      </c>
      <c r="C30" s="80">
        <v>1150726.77</v>
      </c>
      <c r="D30" s="28">
        <f t="shared" si="0"/>
        <v>1.1736122080571136</v>
      </c>
      <c r="E30" s="31">
        <f>C30-B30</f>
        <v>170226.77000000002</v>
      </c>
    </row>
    <row r="31" spans="1:5" s="5" customFormat="1" ht="30" customHeight="1">
      <c r="A31" s="39" t="s">
        <v>17</v>
      </c>
      <c r="B31" s="51">
        <f>SUM(B32)</f>
        <v>33300</v>
      </c>
      <c r="C31" s="51">
        <f>SUM(C32)</f>
        <v>37199.17</v>
      </c>
      <c r="D31" s="28">
        <f t="shared" si="0"/>
        <v>1.1170921921921921</v>
      </c>
      <c r="E31" s="31">
        <f t="shared" si="1"/>
        <v>3899.1699999999983</v>
      </c>
    </row>
    <row r="32" spans="1:5" s="5" customFormat="1" ht="15">
      <c r="A32" s="27" t="s">
        <v>18</v>
      </c>
      <c r="B32" s="51">
        <v>33300</v>
      </c>
      <c r="C32" s="51">
        <v>37199.17</v>
      </c>
      <c r="D32" s="28">
        <f t="shared" si="0"/>
        <v>1.1170921921921921</v>
      </c>
      <c r="E32" s="31">
        <f t="shared" si="1"/>
        <v>3899.1699999999983</v>
      </c>
    </row>
    <row r="33" spans="1:5" s="5" customFormat="1" ht="30">
      <c r="A33" s="39" t="s">
        <v>74</v>
      </c>
      <c r="B33" s="51">
        <v>1646100</v>
      </c>
      <c r="C33" s="51">
        <v>1858732.91</v>
      </c>
      <c r="D33" s="28">
        <f t="shared" si="0"/>
        <v>1.1291737500759371</v>
      </c>
      <c r="E33" s="31">
        <f t="shared" si="1"/>
        <v>212632.90999999992</v>
      </c>
    </row>
    <row r="34" spans="1:5" s="5" customFormat="1" ht="30" customHeight="1">
      <c r="A34" s="39" t="s">
        <v>75</v>
      </c>
      <c r="B34" s="51">
        <f>SUM(B35,B36)</f>
        <v>13617000</v>
      </c>
      <c r="C34" s="51">
        <f>SUM(C35,C36)</f>
        <v>13631025.34</v>
      </c>
      <c r="D34" s="28">
        <f t="shared" si="0"/>
        <v>1.0010299875156055</v>
      </c>
      <c r="E34" s="31">
        <f t="shared" si="1"/>
        <v>14025.339999999851</v>
      </c>
    </row>
    <row r="35" spans="1:5" s="5" customFormat="1" ht="15">
      <c r="A35" s="27" t="s">
        <v>193</v>
      </c>
      <c r="B35" s="51">
        <v>2534000</v>
      </c>
      <c r="C35" s="51">
        <v>2534040.5</v>
      </c>
      <c r="D35" s="28">
        <v>0</v>
      </c>
      <c r="E35" s="31">
        <f t="shared" si="1"/>
        <v>40.5</v>
      </c>
    </row>
    <row r="36" spans="1:5" s="5" customFormat="1" ht="15">
      <c r="A36" s="27" t="s">
        <v>192</v>
      </c>
      <c r="B36" s="51">
        <v>11083000</v>
      </c>
      <c r="C36" s="51">
        <v>11096984.84</v>
      </c>
      <c r="D36" s="28">
        <f t="shared" si="0"/>
        <v>1.001261828024903</v>
      </c>
      <c r="E36" s="31">
        <f t="shared" si="1"/>
        <v>13984.839999999851</v>
      </c>
    </row>
    <row r="37" spans="1:5" s="5" customFormat="1" ht="17.25" customHeight="1">
      <c r="A37" s="39" t="s">
        <v>72</v>
      </c>
      <c r="B37" s="51">
        <v>935000</v>
      </c>
      <c r="C37" s="51">
        <v>1005544.36</v>
      </c>
      <c r="D37" s="28">
        <f t="shared" si="0"/>
        <v>1.075448513368984</v>
      </c>
      <c r="E37" s="31">
        <f t="shared" si="1"/>
        <v>70544.35999999999</v>
      </c>
    </row>
    <row r="38" spans="1:5" s="5" customFormat="1" ht="15">
      <c r="A38" s="39" t="s">
        <v>19</v>
      </c>
      <c r="B38" s="51">
        <f>B39+B42+B40</f>
        <v>1262875.97</v>
      </c>
      <c r="C38" s="51">
        <f>C39+C42+C40</f>
        <v>1223399.97</v>
      </c>
      <c r="D38" s="28">
        <f t="shared" si="0"/>
        <v>0.9687411899998383</v>
      </c>
      <c r="E38" s="31">
        <f t="shared" si="1"/>
        <v>-39476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239</v>
      </c>
      <c r="B40" s="51">
        <v>1262875.97</v>
      </c>
      <c r="C40" s="50">
        <v>1223399.97</v>
      </c>
      <c r="D40" s="28">
        <f t="shared" si="0"/>
        <v>0.9687411899998383</v>
      </c>
      <c r="E40" s="31">
        <f>C40-B40</f>
        <v>-39476</v>
      </c>
    </row>
    <row r="41" spans="1:5" s="8" customFormat="1" ht="15" customHeight="1">
      <c r="A41" s="27" t="s">
        <v>259</v>
      </c>
      <c r="B41" s="51">
        <v>1055676</v>
      </c>
      <c r="C41" s="50">
        <v>1015011.73</v>
      </c>
      <c r="D41" s="28">
        <v>0</v>
      </c>
      <c r="E41" s="31">
        <f>C41-B41</f>
        <v>-40664.27000000002</v>
      </c>
    </row>
    <row r="42" spans="1:5" s="8" customFormat="1" ht="15" customHeight="1">
      <c r="A42" s="27" t="s">
        <v>77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122</v>
      </c>
      <c r="B43" s="51">
        <f>B27+B31+B33+B34+B37+B38</f>
        <v>25630375.97</v>
      </c>
      <c r="C43" s="51">
        <f>C27+C31+C33+C34+C37+C38</f>
        <v>27759462.07</v>
      </c>
      <c r="D43" s="28">
        <f>IF(B43=0,"   ",C43/B43)</f>
        <v>1.0830688594850137</v>
      </c>
      <c r="E43" s="31">
        <f>C43-B43</f>
        <v>2129086.1000000015</v>
      </c>
    </row>
    <row r="44" spans="1:5" s="8" customFormat="1" ht="17.25" customHeight="1">
      <c r="A44" s="40" t="s">
        <v>4</v>
      </c>
      <c r="B44" s="52">
        <f>SUM(B6,B10,B21,B24,B25,B27,B31,B33,B34,B37,B38,B8,B15)</f>
        <v>164117475.97</v>
      </c>
      <c r="C44" s="52">
        <f>SUM(C6,C10,C21,C24,C25,C27,C31,C33,C34,C37,C38,C8,C15)</f>
        <v>179076252.91</v>
      </c>
      <c r="D44" s="30">
        <f t="shared" si="0"/>
        <v>1.0911467645452602</v>
      </c>
      <c r="E44" s="32">
        <f t="shared" si="1"/>
        <v>14958776.939999998</v>
      </c>
    </row>
    <row r="45" spans="1:5" s="8" customFormat="1" ht="18" customHeight="1">
      <c r="A45" s="40" t="s">
        <v>49</v>
      </c>
      <c r="B45" s="52">
        <f>B46+B49+B51+B105+B129+B48</f>
        <v>442027809.11</v>
      </c>
      <c r="C45" s="52">
        <f>C46+C49+C51+C105+C129+C48</f>
        <v>441683812.62</v>
      </c>
      <c r="D45" s="30">
        <f t="shared" si="0"/>
        <v>0.9992217763613275</v>
      </c>
      <c r="E45" s="32">
        <f t="shared" si="1"/>
        <v>-343996.49000000954</v>
      </c>
    </row>
    <row r="46" spans="1:5" s="8" customFormat="1" ht="31.5" customHeight="1">
      <c r="A46" s="27" t="s">
        <v>35</v>
      </c>
      <c r="B46" s="51">
        <v>-2735512.02</v>
      </c>
      <c r="C46" s="51">
        <v>-2735512.02</v>
      </c>
      <c r="D46" s="28">
        <v>0</v>
      </c>
      <c r="E46" s="31">
        <f aca="true" t="shared" si="2" ref="E46:E69">C46-B46</f>
        <v>0</v>
      </c>
    </row>
    <row r="47" spans="1:5" s="8" customFormat="1" ht="13.5" customHeight="1">
      <c r="A47" s="27" t="s">
        <v>259</v>
      </c>
      <c r="B47" s="51">
        <v>5124429</v>
      </c>
      <c r="C47" s="51">
        <v>5124429</v>
      </c>
      <c r="D47" s="28">
        <v>1</v>
      </c>
      <c r="E47" s="31">
        <f>C47-B47</f>
        <v>0</v>
      </c>
    </row>
    <row r="48" spans="1:5" s="8" customFormat="1" ht="46.5" customHeight="1">
      <c r="A48" s="27" t="s">
        <v>56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66</v>
      </c>
      <c r="B49" s="51">
        <f>B50</f>
        <v>73544800</v>
      </c>
      <c r="C49" s="51">
        <f>C50</f>
        <v>73544800</v>
      </c>
      <c r="D49" s="28">
        <f aca="true" t="shared" si="3" ref="D49:D56">IF(B49=0,"   ",C49/B49)</f>
        <v>1</v>
      </c>
      <c r="E49" s="31">
        <f t="shared" si="2"/>
        <v>0</v>
      </c>
    </row>
    <row r="50" spans="1:5" s="8" customFormat="1" ht="30" customHeight="1">
      <c r="A50" s="27" t="s">
        <v>195</v>
      </c>
      <c r="B50" s="51">
        <v>73544800</v>
      </c>
      <c r="C50" s="50">
        <v>73544800</v>
      </c>
      <c r="D50" s="28">
        <f t="shared" si="3"/>
        <v>1</v>
      </c>
      <c r="E50" s="31">
        <f t="shared" si="2"/>
        <v>0</v>
      </c>
    </row>
    <row r="51" spans="1:5" s="5" customFormat="1" ht="30.75" customHeight="1">
      <c r="A51" s="27" t="s">
        <v>106</v>
      </c>
      <c r="B51" s="51">
        <f>B52+B57+B60+B66+B69+B74+B77+B80+B85+B63</f>
        <v>159623093.22</v>
      </c>
      <c r="C51" s="51">
        <f>C52+C57+C60+C66+C69+C74+C77+C80+C85+C63</f>
        <v>159388923.73</v>
      </c>
      <c r="D51" s="28">
        <f t="shared" si="3"/>
        <v>0.9985329848878617</v>
      </c>
      <c r="E51" s="31">
        <f t="shared" si="2"/>
        <v>-234169.49000000954</v>
      </c>
    </row>
    <row r="52" spans="1:5" s="5" customFormat="1" ht="89.25" customHeight="1">
      <c r="A52" s="27" t="s">
        <v>196</v>
      </c>
      <c r="B52" s="51">
        <f>B54+B55+B56</f>
        <v>31039832.310000002</v>
      </c>
      <c r="C52" s="51">
        <f>C54+C55+C56</f>
        <v>31039832.310000002</v>
      </c>
      <c r="D52" s="28">
        <f t="shared" si="3"/>
        <v>1</v>
      </c>
      <c r="E52" s="31">
        <f t="shared" si="2"/>
        <v>0</v>
      </c>
    </row>
    <row r="53" spans="1:5" s="5" customFormat="1" ht="15">
      <c r="A53" s="27" t="s">
        <v>67</v>
      </c>
      <c r="B53" s="51"/>
      <c r="C53" s="55"/>
      <c r="D53" s="28" t="str">
        <f t="shared" si="3"/>
        <v>   </v>
      </c>
      <c r="E53" s="31">
        <f t="shared" si="2"/>
        <v>0</v>
      </c>
    </row>
    <row r="54" spans="1:5" s="5" customFormat="1" ht="45">
      <c r="A54" s="27" t="s">
        <v>143</v>
      </c>
      <c r="B54" s="51">
        <v>17860700</v>
      </c>
      <c r="C54" s="55">
        <v>17860700</v>
      </c>
      <c r="D54" s="28">
        <f t="shared" si="3"/>
        <v>1</v>
      </c>
      <c r="E54" s="31">
        <f t="shared" si="2"/>
        <v>0</v>
      </c>
    </row>
    <row r="55" spans="1:5" s="5" customFormat="1" ht="45.75" customHeight="1">
      <c r="A55" s="27" t="s">
        <v>204</v>
      </c>
      <c r="B55" s="51">
        <v>10497532.31</v>
      </c>
      <c r="C55" s="55">
        <v>10497532.31</v>
      </c>
      <c r="D55" s="28">
        <f t="shared" si="3"/>
        <v>1</v>
      </c>
      <c r="E55" s="31">
        <f t="shared" si="2"/>
        <v>0</v>
      </c>
    </row>
    <row r="56" spans="1:5" s="5" customFormat="1" ht="33" customHeight="1">
      <c r="A56" s="27" t="s">
        <v>94</v>
      </c>
      <c r="B56" s="51">
        <v>2681600</v>
      </c>
      <c r="C56" s="55">
        <v>2681600</v>
      </c>
      <c r="D56" s="28">
        <f t="shared" si="3"/>
        <v>1</v>
      </c>
      <c r="E56" s="31">
        <f t="shared" si="2"/>
        <v>0</v>
      </c>
    </row>
    <row r="57" spans="1:5" s="5" customFormat="1" ht="75" customHeight="1">
      <c r="A57" s="27" t="s">
        <v>145</v>
      </c>
      <c r="B57" s="51">
        <f>B58+B59</f>
        <v>2739486</v>
      </c>
      <c r="C57" s="51">
        <f>C58+C59</f>
        <v>2739486</v>
      </c>
      <c r="D57" s="28">
        <f aca="true" t="shared" si="4" ref="D57:D62">IF(B57=0,"   ",C57/B57)</f>
        <v>1</v>
      </c>
      <c r="E57" s="31">
        <f t="shared" si="2"/>
        <v>0</v>
      </c>
    </row>
    <row r="58" spans="1:5" s="5" customFormat="1" ht="15" customHeight="1">
      <c r="A58" s="41" t="s">
        <v>54</v>
      </c>
      <c r="B58" s="51">
        <v>2725719.68</v>
      </c>
      <c r="C58" s="51">
        <v>2725719.68</v>
      </c>
      <c r="D58" s="28">
        <f t="shared" si="4"/>
        <v>1</v>
      </c>
      <c r="E58" s="31">
        <f t="shared" si="2"/>
        <v>0</v>
      </c>
    </row>
    <row r="59" spans="1:5" s="5" customFormat="1" ht="15.75" customHeight="1">
      <c r="A59" s="41" t="s">
        <v>46</v>
      </c>
      <c r="B59" s="51">
        <v>13766.32</v>
      </c>
      <c r="C59" s="51">
        <v>13766.32</v>
      </c>
      <c r="D59" s="28">
        <f t="shared" si="4"/>
        <v>1</v>
      </c>
      <c r="E59" s="31">
        <f t="shared" si="2"/>
        <v>0</v>
      </c>
    </row>
    <row r="60" spans="1:5" s="5" customFormat="1" ht="75" customHeight="1">
      <c r="A60" s="27" t="s">
        <v>197</v>
      </c>
      <c r="B60" s="51">
        <f>B61+B62</f>
        <v>5882080.41</v>
      </c>
      <c r="C60" s="51">
        <f>C61+C62</f>
        <v>5882080.41</v>
      </c>
      <c r="D60" s="28">
        <f t="shared" si="4"/>
        <v>1</v>
      </c>
      <c r="E60" s="31">
        <f t="shared" si="2"/>
        <v>0</v>
      </c>
    </row>
    <row r="61" spans="1:5" s="5" customFormat="1" ht="15" customHeight="1">
      <c r="A61" s="41" t="s">
        <v>54</v>
      </c>
      <c r="B61" s="51">
        <v>5852522.2</v>
      </c>
      <c r="C61" s="51">
        <v>5852522.2</v>
      </c>
      <c r="D61" s="28">
        <f t="shared" si="4"/>
        <v>1</v>
      </c>
      <c r="E61" s="31">
        <f t="shared" si="2"/>
        <v>0</v>
      </c>
    </row>
    <row r="62" spans="1:5" s="5" customFormat="1" ht="15.75" customHeight="1">
      <c r="A62" s="41" t="s">
        <v>46</v>
      </c>
      <c r="B62" s="51">
        <v>29558.21</v>
      </c>
      <c r="C62" s="51">
        <v>29558.21</v>
      </c>
      <c r="D62" s="28">
        <f t="shared" si="4"/>
        <v>1</v>
      </c>
      <c r="E62" s="31">
        <f t="shared" si="2"/>
        <v>0</v>
      </c>
    </row>
    <row r="63" spans="1:5" s="5" customFormat="1" ht="60.75" customHeight="1">
      <c r="A63" s="27" t="s">
        <v>235</v>
      </c>
      <c r="B63" s="51">
        <f>B64+B65</f>
        <v>1294747.47</v>
      </c>
      <c r="C63" s="51">
        <f>C64+C65</f>
        <v>1294747.47</v>
      </c>
      <c r="D63" s="28">
        <f>IF(B63=0,"   ",C63/B63)</f>
        <v>1</v>
      </c>
      <c r="E63" s="31">
        <f>C63-B63</f>
        <v>0</v>
      </c>
    </row>
    <row r="64" spans="1:5" s="5" customFormat="1" ht="15" customHeight="1">
      <c r="A64" s="41" t="s">
        <v>54</v>
      </c>
      <c r="B64" s="51">
        <v>1281800</v>
      </c>
      <c r="C64" s="51">
        <v>1281800</v>
      </c>
      <c r="D64" s="28">
        <f>IF(B64=0,"   ",C64/B64)</f>
        <v>1</v>
      </c>
      <c r="E64" s="31">
        <f>C64-B64</f>
        <v>0</v>
      </c>
    </row>
    <row r="65" spans="1:5" s="5" customFormat="1" ht="15.75" customHeight="1">
      <c r="A65" s="41" t="s">
        <v>46</v>
      </c>
      <c r="B65" s="51">
        <v>12947.47</v>
      </c>
      <c r="C65" s="51">
        <v>12947.47</v>
      </c>
      <c r="D65" s="28">
        <f>IF(B65=0,"   ",C65/B65)</f>
        <v>1</v>
      </c>
      <c r="E65" s="31">
        <f>C65-B65</f>
        <v>0</v>
      </c>
    </row>
    <row r="66" spans="1:5" s="5" customFormat="1" ht="45">
      <c r="A66" s="27" t="s">
        <v>198</v>
      </c>
      <c r="B66" s="51">
        <f>B67+B68</f>
        <v>7248248.34</v>
      </c>
      <c r="C66" s="51">
        <f>C67+C68</f>
        <v>7248248.34</v>
      </c>
      <c r="D66" s="28">
        <f aca="true" t="shared" si="5" ref="D66:D73">IF(B66=0,"   ",C66/B66)</f>
        <v>1</v>
      </c>
      <c r="E66" s="31">
        <f t="shared" si="2"/>
        <v>0</v>
      </c>
    </row>
    <row r="67" spans="1:5" s="5" customFormat="1" ht="13.5" customHeight="1">
      <c r="A67" s="41" t="s">
        <v>54</v>
      </c>
      <c r="B67" s="51">
        <v>4747049.77</v>
      </c>
      <c r="C67" s="51">
        <v>4747049.77</v>
      </c>
      <c r="D67" s="28">
        <f t="shared" si="5"/>
        <v>1</v>
      </c>
      <c r="E67" s="31">
        <f t="shared" si="2"/>
        <v>0</v>
      </c>
    </row>
    <row r="68" spans="1:5" s="5" customFormat="1" ht="13.5" customHeight="1">
      <c r="A68" s="41" t="s">
        <v>46</v>
      </c>
      <c r="B68" s="51">
        <v>2501198.57</v>
      </c>
      <c r="C68" s="51">
        <v>2501198.57</v>
      </c>
      <c r="D68" s="28">
        <f t="shared" si="5"/>
        <v>1</v>
      </c>
      <c r="E68" s="31">
        <f t="shared" si="2"/>
        <v>0</v>
      </c>
    </row>
    <row r="69" spans="1:5" s="5" customFormat="1" ht="30">
      <c r="A69" s="27" t="s">
        <v>199</v>
      </c>
      <c r="B69" s="51">
        <f>B71</f>
        <v>613030.3</v>
      </c>
      <c r="C69" s="51">
        <f>C71</f>
        <v>613030.3</v>
      </c>
      <c r="D69" s="28">
        <f t="shared" si="5"/>
        <v>1</v>
      </c>
      <c r="E69" s="31">
        <f t="shared" si="2"/>
        <v>0</v>
      </c>
    </row>
    <row r="70" spans="1:5" s="5" customFormat="1" ht="15">
      <c r="A70" s="27" t="s">
        <v>67</v>
      </c>
      <c r="B70" s="51"/>
      <c r="C70" s="55"/>
      <c r="D70" s="28" t="str">
        <f t="shared" si="5"/>
        <v>   </v>
      </c>
      <c r="E70" s="31"/>
    </row>
    <row r="71" spans="1:5" s="5" customFormat="1" ht="30">
      <c r="A71" s="27" t="s">
        <v>107</v>
      </c>
      <c r="B71" s="51">
        <f>SUM(B72:B73)</f>
        <v>613030.3</v>
      </c>
      <c r="C71" s="51">
        <f>SUM(C72:C73)</f>
        <v>613030.3</v>
      </c>
      <c r="D71" s="28">
        <f t="shared" si="5"/>
        <v>1</v>
      </c>
      <c r="E71" s="31">
        <f aca="true" t="shared" si="6" ref="E71:E80">C71-B71</f>
        <v>0</v>
      </c>
    </row>
    <row r="72" spans="1:5" ht="16.5" customHeight="1">
      <c r="A72" s="41" t="s">
        <v>54</v>
      </c>
      <c r="B72" s="51">
        <v>606900</v>
      </c>
      <c r="C72" s="63">
        <v>606900</v>
      </c>
      <c r="D72" s="28">
        <f t="shared" si="5"/>
        <v>1</v>
      </c>
      <c r="E72" s="65">
        <f t="shared" si="6"/>
        <v>0</v>
      </c>
    </row>
    <row r="73" spans="1:5" ht="15.75" customHeight="1">
      <c r="A73" s="41" t="s">
        <v>46</v>
      </c>
      <c r="B73" s="51">
        <v>6130.3</v>
      </c>
      <c r="C73" s="63">
        <v>6130.3</v>
      </c>
      <c r="D73" s="28">
        <f t="shared" si="5"/>
        <v>1</v>
      </c>
      <c r="E73" s="65">
        <f t="shared" si="6"/>
        <v>0</v>
      </c>
    </row>
    <row r="74" spans="1:5" ht="47.25" customHeight="1">
      <c r="A74" s="39" t="s">
        <v>200</v>
      </c>
      <c r="B74" s="51">
        <f>B75+B76</f>
        <v>4681488.07</v>
      </c>
      <c r="C74" s="51">
        <f>C75+C76</f>
        <v>4681488.07</v>
      </c>
      <c r="D74" s="28">
        <f>IF(B74=0,"   ",C74/B74)</f>
        <v>1</v>
      </c>
      <c r="E74" s="65">
        <f t="shared" si="6"/>
        <v>0</v>
      </c>
    </row>
    <row r="75" spans="1:5" ht="16.5" customHeight="1">
      <c r="A75" s="41" t="s">
        <v>54</v>
      </c>
      <c r="B75" s="51">
        <v>4648619.04</v>
      </c>
      <c r="C75" s="51">
        <v>4648619.04</v>
      </c>
      <c r="D75" s="28">
        <f>IF(B75=0,"   ",C75/B75)</f>
        <v>1</v>
      </c>
      <c r="E75" s="65">
        <f t="shared" si="6"/>
        <v>0</v>
      </c>
    </row>
    <row r="76" spans="1:5" ht="15.75" customHeight="1">
      <c r="A76" s="41" t="s">
        <v>46</v>
      </c>
      <c r="B76" s="51">
        <v>32869.03</v>
      </c>
      <c r="C76" s="51">
        <v>32869.03</v>
      </c>
      <c r="D76" s="28">
        <f>IF(B76=0,"   ",C76/B76)</f>
        <v>1</v>
      </c>
      <c r="E76" s="65">
        <f t="shared" si="6"/>
        <v>0</v>
      </c>
    </row>
    <row r="77" spans="1:5" s="5" customFormat="1" ht="45">
      <c r="A77" s="27" t="s">
        <v>144</v>
      </c>
      <c r="B77" s="51">
        <f>B78+B79</f>
        <v>36662.420000000006</v>
      </c>
      <c r="C77" s="51">
        <f>C78+C79</f>
        <v>36662.420000000006</v>
      </c>
      <c r="D77" s="28">
        <v>0</v>
      </c>
      <c r="E77" s="31">
        <f>C77-B77</f>
        <v>0</v>
      </c>
    </row>
    <row r="78" spans="1:5" s="5" customFormat="1" ht="13.5" customHeight="1">
      <c r="A78" s="41" t="s">
        <v>54</v>
      </c>
      <c r="B78" s="51">
        <v>36295.8</v>
      </c>
      <c r="C78" s="51">
        <v>36295.8</v>
      </c>
      <c r="D78" s="28">
        <v>0</v>
      </c>
      <c r="E78" s="31">
        <f>C78-B78</f>
        <v>0</v>
      </c>
    </row>
    <row r="79" spans="1:5" s="5" customFormat="1" ht="13.5" customHeight="1">
      <c r="A79" s="41" t="s">
        <v>46</v>
      </c>
      <c r="B79" s="51">
        <v>366.62</v>
      </c>
      <c r="C79" s="51">
        <v>366.62</v>
      </c>
      <c r="D79" s="28">
        <v>0</v>
      </c>
      <c r="E79" s="31">
        <f>C79-B79</f>
        <v>0</v>
      </c>
    </row>
    <row r="80" spans="1:5" s="5" customFormat="1" ht="30">
      <c r="A80" s="27" t="s">
        <v>201</v>
      </c>
      <c r="B80" s="51">
        <f>B82</f>
        <v>150000</v>
      </c>
      <c r="C80" s="51">
        <f>C82</f>
        <v>150000</v>
      </c>
      <c r="D80" s="28">
        <f aca="true" t="shared" si="7" ref="D80:D95">IF(B80=0,"   ",C80/B80)</f>
        <v>1</v>
      </c>
      <c r="E80" s="31">
        <f t="shared" si="6"/>
        <v>0</v>
      </c>
    </row>
    <row r="81" spans="1:5" s="5" customFormat="1" ht="15">
      <c r="A81" s="27" t="s">
        <v>67</v>
      </c>
      <c r="B81" s="51"/>
      <c r="C81" s="55"/>
      <c r="D81" s="28" t="str">
        <f t="shared" si="7"/>
        <v>   </v>
      </c>
      <c r="E81" s="31">
        <f aca="true" t="shared" si="8" ref="E81:E89">C81-B81</f>
        <v>0</v>
      </c>
    </row>
    <row r="82" spans="1:5" s="5" customFormat="1" ht="20.25" customHeight="1">
      <c r="A82" s="27" t="s">
        <v>202</v>
      </c>
      <c r="B82" s="51">
        <f>B83+B84</f>
        <v>150000</v>
      </c>
      <c r="C82" s="51">
        <f>C83+C84</f>
        <v>150000</v>
      </c>
      <c r="D82" s="28">
        <f t="shared" si="7"/>
        <v>1</v>
      </c>
      <c r="E82" s="31">
        <f t="shared" si="8"/>
        <v>0</v>
      </c>
    </row>
    <row r="83" spans="1:5" s="5" customFormat="1" ht="13.5" customHeight="1">
      <c r="A83" s="41" t="s">
        <v>54</v>
      </c>
      <c r="B83" s="51">
        <v>100000</v>
      </c>
      <c r="C83" s="51">
        <v>100000</v>
      </c>
      <c r="D83" s="28">
        <f t="shared" si="7"/>
        <v>1</v>
      </c>
      <c r="E83" s="31">
        <f t="shared" si="8"/>
        <v>0</v>
      </c>
    </row>
    <row r="84" spans="1:5" s="5" customFormat="1" ht="13.5" customHeight="1">
      <c r="A84" s="41" t="s">
        <v>46</v>
      </c>
      <c r="B84" s="51">
        <v>50000</v>
      </c>
      <c r="C84" s="51">
        <v>50000</v>
      </c>
      <c r="D84" s="28">
        <f t="shared" si="7"/>
        <v>1</v>
      </c>
      <c r="E84" s="31">
        <f t="shared" si="8"/>
        <v>0</v>
      </c>
    </row>
    <row r="85" spans="1:5" s="5" customFormat="1" ht="15">
      <c r="A85" s="27" t="s">
        <v>50</v>
      </c>
      <c r="B85" s="51">
        <f>SUM(B87:B104)</f>
        <v>105937517.9</v>
      </c>
      <c r="C85" s="51">
        <f>SUM(C87:C104)</f>
        <v>105703348.41</v>
      </c>
      <c r="D85" s="28">
        <f t="shared" si="7"/>
        <v>0.9977895509103673</v>
      </c>
      <c r="E85" s="31">
        <f t="shared" si="8"/>
        <v>-234169.49000000954</v>
      </c>
    </row>
    <row r="86" spans="1:5" s="5" customFormat="1" ht="15">
      <c r="A86" s="27" t="s">
        <v>67</v>
      </c>
      <c r="B86" s="51"/>
      <c r="C86" s="55"/>
      <c r="D86" s="28" t="str">
        <f t="shared" si="7"/>
        <v>   </v>
      </c>
      <c r="E86" s="31">
        <f t="shared" si="8"/>
        <v>0</v>
      </c>
    </row>
    <row r="87" spans="1:5" s="5" customFormat="1" ht="60.75" customHeight="1">
      <c r="A87" s="39" t="s">
        <v>203</v>
      </c>
      <c r="B87" s="51">
        <v>12926500</v>
      </c>
      <c r="C87" s="55">
        <v>12926500</v>
      </c>
      <c r="D87" s="28">
        <f t="shared" si="7"/>
        <v>1</v>
      </c>
      <c r="E87" s="31">
        <f t="shared" si="8"/>
        <v>0</v>
      </c>
    </row>
    <row r="88" spans="1:5" s="5" customFormat="1" ht="30">
      <c r="A88" s="39" t="s">
        <v>205</v>
      </c>
      <c r="B88" s="51">
        <v>43100</v>
      </c>
      <c r="C88" s="51">
        <v>43100</v>
      </c>
      <c r="D88" s="28">
        <f t="shared" si="7"/>
        <v>1</v>
      </c>
      <c r="E88" s="31">
        <f t="shared" si="8"/>
        <v>0</v>
      </c>
    </row>
    <row r="89" spans="1:5" s="5" customFormat="1" ht="42.75" customHeight="1">
      <c r="A89" s="39" t="s">
        <v>206</v>
      </c>
      <c r="B89" s="51">
        <v>4465400</v>
      </c>
      <c r="C89" s="55">
        <v>4393457.4</v>
      </c>
      <c r="D89" s="28">
        <f t="shared" si="7"/>
        <v>0.9838888789358177</v>
      </c>
      <c r="E89" s="31">
        <f t="shared" si="8"/>
        <v>-71942.59999999963</v>
      </c>
    </row>
    <row r="90" spans="1:5" ht="31.5" customHeight="1">
      <c r="A90" s="68" t="s">
        <v>207</v>
      </c>
      <c r="B90" s="51">
        <v>13637809.8</v>
      </c>
      <c r="C90" s="51">
        <v>13637809.8</v>
      </c>
      <c r="D90" s="28">
        <f t="shared" si="7"/>
        <v>1</v>
      </c>
      <c r="E90" s="65">
        <f aca="true" t="shared" si="9" ref="E90:E105">C90-B90</f>
        <v>0</v>
      </c>
    </row>
    <row r="91" spans="1:5" ht="44.25" customHeight="1">
      <c r="A91" s="68" t="s">
        <v>208</v>
      </c>
      <c r="B91" s="51">
        <v>17407400</v>
      </c>
      <c r="C91" s="51">
        <v>17407400</v>
      </c>
      <c r="D91" s="28">
        <f t="shared" si="7"/>
        <v>1</v>
      </c>
      <c r="E91" s="65">
        <f t="shared" si="9"/>
        <v>0</v>
      </c>
    </row>
    <row r="92" spans="1:5" ht="44.25" customHeight="1">
      <c r="A92" s="68" t="s">
        <v>209</v>
      </c>
      <c r="B92" s="51">
        <v>921363.66</v>
      </c>
      <c r="C92" s="51">
        <v>921363.66</v>
      </c>
      <c r="D92" s="28">
        <f t="shared" si="7"/>
        <v>1</v>
      </c>
      <c r="E92" s="65">
        <f t="shared" si="9"/>
        <v>0</v>
      </c>
    </row>
    <row r="93" spans="1:5" ht="91.5" customHeight="1">
      <c r="A93" s="68" t="s">
        <v>210</v>
      </c>
      <c r="B93" s="51">
        <v>0</v>
      </c>
      <c r="C93" s="51">
        <v>0</v>
      </c>
      <c r="D93" s="28">
        <v>0</v>
      </c>
      <c r="E93" s="65">
        <f t="shared" si="9"/>
        <v>0</v>
      </c>
    </row>
    <row r="94" spans="1:5" ht="45.75" customHeight="1">
      <c r="A94" s="68" t="s">
        <v>211</v>
      </c>
      <c r="B94" s="51">
        <v>6015025.56</v>
      </c>
      <c r="C94" s="51">
        <v>5852798.67</v>
      </c>
      <c r="D94" s="28">
        <f t="shared" si="7"/>
        <v>0.9730297255794206</v>
      </c>
      <c r="E94" s="65">
        <f t="shared" si="9"/>
        <v>-162226.88999999966</v>
      </c>
    </row>
    <row r="95" spans="1:5" ht="105.75" customHeight="1">
      <c r="A95" s="68" t="s">
        <v>212</v>
      </c>
      <c r="B95" s="51">
        <v>270000</v>
      </c>
      <c r="C95" s="51">
        <v>270000</v>
      </c>
      <c r="D95" s="28">
        <f t="shared" si="7"/>
        <v>1</v>
      </c>
      <c r="E95" s="65">
        <f t="shared" si="9"/>
        <v>0</v>
      </c>
    </row>
    <row r="96" spans="1:5" ht="45.75" customHeight="1">
      <c r="A96" s="68" t="s">
        <v>240</v>
      </c>
      <c r="B96" s="51">
        <v>1071000</v>
      </c>
      <c r="C96" s="51">
        <v>1071000</v>
      </c>
      <c r="D96" s="28">
        <v>0</v>
      </c>
      <c r="E96" s="65">
        <f t="shared" si="9"/>
        <v>0</v>
      </c>
    </row>
    <row r="97" spans="1:5" ht="105" customHeight="1">
      <c r="A97" s="68" t="s">
        <v>242</v>
      </c>
      <c r="B97" s="51">
        <v>4354600</v>
      </c>
      <c r="C97" s="51">
        <v>4354600</v>
      </c>
      <c r="D97" s="28">
        <v>0</v>
      </c>
      <c r="E97" s="65">
        <f t="shared" si="9"/>
        <v>0</v>
      </c>
    </row>
    <row r="98" spans="1:5" ht="120.75" customHeight="1">
      <c r="A98" s="68" t="s">
        <v>243</v>
      </c>
      <c r="B98" s="51">
        <v>2678500</v>
      </c>
      <c r="C98" s="51">
        <v>2678500</v>
      </c>
      <c r="D98" s="28">
        <v>0</v>
      </c>
      <c r="E98" s="65">
        <f t="shared" si="9"/>
        <v>0</v>
      </c>
    </row>
    <row r="99" spans="1:5" ht="31.5" customHeight="1">
      <c r="A99" s="68" t="s">
        <v>244</v>
      </c>
      <c r="B99" s="51">
        <v>2615688.88</v>
      </c>
      <c r="C99" s="51">
        <v>2615688.88</v>
      </c>
      <c r="D99" s="28">
        <v>0</v>
      </c>
      <c r="E99" s="65">
        <f t="shared" si="9"/>
        <v>0</v>
      </c>
    </row>
    <row r="100" spans="1:5" ht="44.25" customHeight="1">
      <c r="A100" s="68" t="s">
        <v>284</v>
      </c>
      <c r="B100" s="51">
        <v>14617940</v>
      </c>
      <c r="C100" s="51">
        <v>14617940</v>
      </c>
      <c r="D100" s="28">
        <v>0</v>
      </c>
      <c r="E100" s="65">
        <f t="shared" si="9"/>
        <v>0</v>
      </c>
    </row>
    <row r="101" spans="1:5" ht="31.5" customHeight="1">
      <c r="A101" s="68" t="s">
        <v>245</v>
      </c>
      <c r="B101" s="51">
        <v>1142990</v>
      </c>
      <c r="C101" s="51">
        <v>1142990</v>
      </c>
      <c r="D101" s="28">
        <v>0</v>
      </c>
      <c r="E101" s="65">
        <f t="shared" si="9"/>
        <v>0</v>
      </c>
    </row>
    <row r="102" spans="1:5" ht="75" customHeight="1">
      <c r="A102" s="68" t="s">
        <v>241</v>
      </c>
      <c r="B102" s="51">
        <v>9700000</v>
      </c>
      <c r="C102" s="51">
        <v>9700000</v>
      </c>
      <c r="D102" s="28">
        <v>0</v>
      </c>
      <c r="E102" s="65">
        <f t="shared" si="9"/>
        <v>0</v>
      </c>
    </row>
    <row r="103" spans="1:5" ht="76.5" customHeight="1">
      <c r="A103" s="68" t="s">
        <v>285</v>
      </c>
      <c r="B103" s="51">
        <v>10272100</v>
      </c>
      <c r="C103" s="51">
        <v>10272100</v>
      </c>
      <c r="D103" s="28">
        <v>0</v>
      </c>
      <c r="E103" s="65">
        <f t="shared" si="9"/>
        <v>0</v>
      </c>
    </row>
    <row r="104" spans="1:5" ht="60.75" customHeight="1">
      <c r="A104" s="68" t="s">
        <v>286</v>
      </c>
      <c r="B104" s="51">
        <v>3798100</v>
      </c>
      <c r="C104" s="51">
        <v>3798100</v>
      </c>
      <c r="D104" s="28">
        <v>0</v>
      </c>
      <c r="E104" s="65">
        <f t="shared" si="9"/>
        <v>0</v>
      </c>
    </row>
    <row r="105" spans="1:5" s="5" customFormat="1" ht="19.5" customHeight="1">
      <c r="A105" s="27" t="s">
        <v>98</v>
      </c>
      <c r="B105" s="51">
        <f>B106+B107+B108+B109+B125+B128</f>
        <v>198513850</v>
      </c>
      <c r="C105" s="51">
        <f>C106+C107+C108+C109+C125+C128</f>
        <v>198404023</v>
      </c>
      <c r="D105" s="28">
        <f>IF(B105=0,"   ",C105/B105)</f>
        <v>0.9994467539670406</v>
      </c>
      <c r="E105" s="31">
        <f t="shared" si="9"/>
        <v>-109827</v>
      </c>
    </row>
    <row r="106" spans="1:5" s="5" customFormat="1" ht="30.75" customHeight="1">
      <c r="A106" s="27" t="s">
        <v>214</v>
      </c>
      <c r="B106" s="51">
        <v>1141200</v>
      </c>
      <c r="C106" s="55">
        <v>1141200</v>
      </c>
      <c r="D106" s="28">
        <f aca="true" t="shared" si="10" ref="D106:D115">IF(B106=0,"   ",C106/B106)</f>
        <v>1</v>
      </c>
      <c r="E106" s="31">
        <f aca="true" t="shared" si="11" ref="E106:E115">C106-B106</f>
        <v>0</v>
      </c>
    </row>
    <row r="107" spans="1:5" s="5" customFormat="1" ht="46.5" customHeight="1">
      <c r="A107" s="67" t="s">
        <v>215</v>
      </c>
      <c r="B107" s="51">
        <v>3200</v>
      </c>
      <c r="C107" s="55">
        <v>3200</v>
      </c>
      <c r="D107" s="28">
        <f t="shared" si="10"/>
        <v>1</v>
      </c>
      <c r="E107" s="31">
        <f t="shared" si="11"/>
        <v>0</v>
      </c>
    </row>
    <row r="108" spans="1:5" s="5" customFormat="1" ht="30">
      <c r="A108" s="27" t="s">
        <v>216</v>
      </c>
      <c r="B108" s="51">
        <v>1192400</v>
      </c>
      <c r="C108" s="55">
        <v>1192400</v>
      </c>
      <c r="D108" s="28">
        <f t="shared" si="10"/>
        <v>1</v>
      </c>
      <c r="E108" s="31">
        <f t="shared" si="11"/>
        <v>0</v>
      </c>
    </row>
    <row r="109" spans="1:5" s="5" customFormat="1" ht="30">
      <c r="A109" s="27" t="s">
        <v>213</v>
      </c>
      <c r="B109" s="51">
        <f>B112+B113+B114+B116+B111+B115+B117+B118+B121+B122+B123+B124</f>
        <v>192035950</v>
      </c>
      <c r="C109" s="51">
        <f>C112+C113+C114+C116+C111+C115+C117+C118+C121+C122+C123+C124</f>
        <v>191951123</v>
      </c>
      <c r="D109" s="28">
        <f t="shared" si="10"/>
        <v>0.9995582754166603</v>
      </c>
      <c r="E109" s="31">
        <f t="shared" si="11"/>
        <v>-84827</v>
      </c>
    </row>
    <row r="110" spans="1:5" s="5" customFormat="1" ht="15">
      <c r="A110" s="27" t="s">
        <v>146</v>
      </c>
      <c r="B110" s="51"/>
      <c r="C110" s="51"/>
      <c r="D110" s="28" t="str">
        <f t="shared" si="10"/>
        <v>   </v>
      </c>
      <c r="E110" s="31">
        <f t="shared" si="11"/>
        <v>0</v>
      </c>
    </row>
    <row r="111" spans="1:5" s="5" customFormat="1" ht="27.75" customHeight="1">
      <c r="A111" s="27" t="s">
        <v>65</v>
      </c>
      <c r="B111" s="51">
        <v>52586700</v>
      </c>
      <c r="C111" s="55">
        <v>52586700</v>
      </c>
      <c r="D111" s="28">
        <f>IF(B111=0,"   ",C111/B111)</f>
        <v>1</v>
      </c>
      <c r="E111" s="31">
        <f>C111-B111</f>
        <v>0</v>
      </c>
    </row>
    <row r="112" spans="1:5" s="5" customFormat="1" ht="30">
      <c r="A112" s="27" t="s">
        <v>127</v>
      </c>
      <c r="B112" s="51">
        <v>134721900</v>
      </c>
      <c r="C112" s="55">
        <v>134721900</v>
      </c>
      <c r="D112" s="28">
        <f t="shared" si="10"/>
        <v>1</v>
      </c>
      <c r="E112" s="31">
        <f t="shared" si="11"/>
        <v>0</v>
      </c>
    </row>
    <row r="113" spans="1:5" s="5" customFormat="1" ht="15">
      <c r="A113" s="27" t="s">
        <v>52</v>
      </c>
      <c r="B113" s="51">
        <v>1197600</v>
      </c>
      <c r="C113" s="55">
        <v>1197600</v>
      </c>
      <c r="D113" s="28">
        <f t="shared" si="10"/>
        <v>1</v>
      </c>
      <c r="E113" s="31">
        <f t="shared" si="11"/>
        <v>0</v>
      </c>
    </row>
    <row r="114" spans="1:5" s="5" customFormat="1" ht="15">
      <c r="A114" s="27" t="s">
        <v>53</v>
      </c>
      <c r="B114" s="51">
        <v>800</v>
      </c>
      <c r="C114" s="55">
        <v>800</v>
      </c>
      <c r="D114" s="28">
        <f t="shared" si="10"/>
        <v>1</v>
      </c>
      <c r="E114" s="31">
        <f t="shared" si="11"/>
        <v>0</v>
      </c>
    </row>
    <row r="115" spans="1:5" s="5" customFormat="1" ht="15">
      <c r="A115" s="27" t="s">
        <v>68</v>
      </c>
      <c r="B115" s="51">
        <v>2000</v>
      </c>
      <c r="C115" s="55">
        <v>2000</v>
      </c>
      <c r="D115" s="28">
        <f t="shared" si="10"/>
        <v>1</v>
      </c>
      <c r="E115" s="31">
        <f t="shared" si="11"/>
        <v>0</v>
      </c>
    </row>
    <row r="116" spans="1:5" s="5" customFormat="1" ht="15">
      <c r="A116" s="27" t="s">
        <v>231</v>
      </c>
      <c r="B116" s="51">
        <v>80900</v>
      </c>
      <c r="C116" s="51">
        <v>80900</v>
      </c>
      <c r="D116" s="28">
        <f aca="true" t="shared" si="12" ref="D116:D128">IF(B116=0,"   ",C116/B116)</f>
        <v>1</v>
      </c>
      <c r="E116" s="31">
        <f aca="true" t="shared" si="13" ref="E116:E128">C116-B116</f>
        <v>0</v>
      </c>
    </row>
    <row r="117" spans="1:5" s="5" customFormat="1" ht="30">
      <c r="A117" s="41" t="s">
        <v>91</v>
      </c>
      <c r="B117" s="51">
        <v>157200</v>
      </c>
      <c r="C117" s="51">
        <v>157200</v>
      </c>
      <c r="D117" s="28">
        <f t="shared" si="12"/>
        <v>1</v>
      </c>
      <c r="E117" s="31">
        <f t="shared" si="13"/>
        <v>0</v>
      </c>
    </row>
    <row r="118" spans="1:5" s="5" customFormat="1" ht="28.5" customHeight="1">
      <c r="A118" s="27" t="s">
        <v>90</v>
      </c>
      <c r="B118" s="51">
        <f>B119+B120</f>
        <v>2274700</v>
      </c>
      <c r="C118" s="51">
        <f>C119+C120</f>
        <v>2194573</v>
      </c>
      <c r="D118" s="28">
        <f t="shared" si="12"/>
        <v>0.9647746955642502</v>
      </c>
      <c r="E118" s="31">
        <f aca="true" t="shared" si="14" ref="E118:E124">C118-B118</f>
        <v>-80127</v>
      </c>
    </row>
    <row r="119" spans="1:5" s="5" customFormat="1" ht="15">
      <c r="A119" s="27" t="s">
        <v>81</v>
      </c>
      <c r="B119" s="51">
        <v>1692700</v>
      </c>
      <c r="C119" s="51">
        <v>1626412</v>
      </c>
      <c r="D119" s="28">
        <f t="shared" si="12"/>
        <v>0.960838896437644</v>
      </c>
      <c r="E119" s="31">
        <f t="shared" si="14"/>
        <v>-66288</v>
      </c>
    </row>
    <row r="120" spans="1:5" s="5" customFormat="1" ht="15">
      <c r="A120" s="27" t="s">
        <v>82</v>
      </c>
      <c r="B120" s="51">
        <v>582000</v>
      </c>
      <c r="C120" s="55">
        <v>568161</v>
      </c>
      <c r="D120" s="28">
        <f t="shared" si="12"/>
        <v>0.976221649484536</v>
      </c>
      <c r="E120" s="31">
        <f t="shared" si="14"/>
        <v>-13839</v>
      </c>
    </row>
    <row r="121" spans="1:5" s="5" customFormat="1" ht="30">
      <c r="A121" s="27" t="s">
        <v>92</v>
      </c>
      <c r="B121" s="51">
        <v>452000</v>
      </c>
      <c r="C121" s="55">
        <v>452000</v>
      </c>
      <c r="D121" s="28">
        <f t="shared" si="12"/>
        <v>1</v>
      </c>
      <c r="E121" s="31">
        <f t="shared" si="14"/>
        <v>0</v>
      </c>
    </row>
    <row r="122" spans="1:5" s="5" customFormat="1" ht="45">
      <c r="A122" s="27" t="s">
        <v>115</v>
      </c>
      <c r="B122" s="51">
        <v>4700</v>
      </c>
      <c r="C122" s="55">
        <v>0</v>
      </c>
      <c r="D122" s="28">
        <f>IF(B122=0,"   ",C122/B122)</f>
        <v>0</v>
      </c>
      <c r="E122" s="31">
        <f t="shared" si="14"/>
        <v>-4700</v>
      </c>
    </row>
    <row r="123" spans="1:5" s="5" customFormat="1" ht="135" customHeight="1">
      <c r="A123" s="41" t="s">
        <v>135</v>
      </c>
      <c r="B123" s="51">
        <v>355450</v>
      </c>
      <c r="C123" s="55">
        <v>355450</v>
      </c>
      <c r="D123" s="28">
        <f>IF(B123=0,"   ",C123/B123)</f>
        <v>1</v>
      </c>
      <c r="E123" s="31">
        <f t="shared" si="14"/>
        <v>0</v>
      </c>
    </row>
    <row r="124" spans="1:5" s="5" customFormat="1" ht="63" customHeight="1">
      <c r="A124" s="41" t="s">
        <v>246</v>
      </c>
      <c r="B124" s="51">
        <v>202000</v>
      </c>
      <c r="C124" s="55">
        <v>202000</v>
      </c>
      <c r="D124" s="28">
        <f>IF(B124=0,"   ",C124/B124)</f>
        <v>1</v>
      </c>
      <c r="E124" s="31">
        <f t="shared" si="14"/>
        <v>0</v>
      </c>
    </row>
    <row r="125" spans="1:5" s="5" customFormat="1" ht="30" customHeight="1">
      <c r="A125" s="27" t="s">
        <v>51</v>
      </c>
      <c r="B125" s="51">
        <f>B126+B127</f>
        <v>3971100</v>
      </c>
      <c r="C125" s="51">
        <f>C126+C127</f>
        <v>3971100</v>
      </c>
      <c r="D125" s="28">
        <f t="shared" si="12"/>
        <v>1</v>
      </c>
      <c r="E125" s="31">
        <f t="shared" si="13"/>
        <v>0</v>
      </c>
    </row>
    <row r="126" spans="1:5" s="5" customFormat="1" ht="15">
      <c r="A126" s="41" t="s">
        <v>54</v>
      </c>
      <c r="B126" s="51">
        <v>2620926</v>
      </c>
      <c r="C126" s="51">
        <v>2620926</v>
      </c>
      <c r="D126" s="28">
        <f t="shared" si="12"/>
        <v>1</v>
      </c>
      <c r="E126" s="31">
        <f t="shared" si="13"/>
        <v>0</v>
      </c>
    </row>
    <row r="127" spans="1:5" s="5" customFormat="1" ht="15">
      <c r="A127" s="41" t="s">
        <v>46</v>
      </c>
      <c r="B127" s="51">
        <v>1350174</v>
      </c>
      <c r="C127" s="55">
        <v>1350174</v>
      </c>
      <c r="D127" s="28">
        <f t="shared" si="12"/>
        <v>1</v>
      </c>
      <c r="E127" s="31">
        <f t="shared" si="13"/>
        <v>0</v>
      </c>
    </row>
    <row r="128" spans="1:5" s="5" customFormat="1" ht="32.25" customHeight="1">
      <c r="A128" s="27" t="s">
        <v>217</v>
      </c>
      <c r="B128" s="51">
        <v>170000</v>
      </c>
      <c r="C128" s="55">
        <v>145000</v>
      </c>
      <c r="D128" s="28">
        <f t="shared" si="12"/>
        <v>0.8529411764705882</v>
      </c>
      <c r="E128" s="31">
        <f t="shared" si="13"/>
        <v>-25000</v>
      </c>
    </row>
    <row r="129" spans="1:5" s="5" customFormat="1" ht="20.25" customHeight="1">
      <c r="A129" s="27" t="s">
        <v>32</v>
      </c>
      <c r="B129" s="51">
        <f>B130+B131+B134+B135+B136+B137</f>
        <v>13081577.91</v>
      </c>
      <c r="C129" s="51">
        <f>C130+C131+C134+C135+C136+C137</f>
        <v>13081577.91</v>
      </c>
      <c r="D129" s="28">
        <f>IF(B129=0,"   ",C129/B129)</f>
        <v>1</v>
      </c>
      <c r="E129" s="31">
        <f aca="true" t="shared" si="15" ref="E129:E138">C129-B129</f>
        <v>0</v>
      </c>
    </row>
    <row r="130" spans="1:5" s="5" customFormat="1" ht="60">
      <c r="A130" s="27" t="s">
        <v>189</v>
      </c>
      <c r="B130" s="51">
        <v>7862900</v>
      </c>
      <c r="C130" s="55">
        <v>7862900</v>
      </c>
      <c r="D130" s="28">
        <f>IF(B130=0,"   ",C130/B130)</f>
        <v>1</v>
      </c>
      <c r="E130" s="31">
        <f t="shared" si="15"/>
        <v>0</v>
      </c>
    </row>
    <row r="131" spans="1:5" s="5" customFormat="1" ht="74.25" customHeight="1">
      <c r="A131" s="27" t="s">
        <v>134</v>
      </c>
      <c r="B131" s="51">
        <f>B132+B133</f>
        <v>1351612.8099999998</v>
      </c>
      <c r="C131" s="51">
        <f>C132+C133</f>
        <v>1351612.8099999998</v>
      </c>
      <c r="D131" s="28">
        <f aca="true" t="shared" si="16" ref="D131:D149">IF(B131=0,"   ",C131/B131)</f>
        <v>1</v>
      </c>
      <c r="E131" s="31">
        <f t="shared" si="15"/>
        <v>0</v>
      </c>
    </row>
    <row r="132" spans="1:5" s="5" customFormat="1" ht="15">
      <c r="A132" s="41" t="s">
        <v>54</v>
      </c>
      <c r="B132" s="51">
        <v>1338096.63</v>
      </c>
      <c r="C132" s="51">
        <v>1338096.63</v>
      </c>
      <c r="D132" s="28">
        <f t="shared" si="16"/>
        <v>1</v>
      </c>
      <c r="E132" s="31">
        <f t="shared" si="15"/>
        <v>0</v>
      </c>
    </row>
    <row r="133" spans="1:5" s="5" customFormat="1" ht="15">
      <c r="A133" s="41" t="s">
        <v>46</v>
      </c>
      <c r="B133" s="51">
        <v>13516.18</v>
      </c>
      <c r="C133" s="51">
        <v>13516.18</v>
      </c>
      <c r="D133" s="28">
        <f t="shared" si="16"/>
        <v>1</v>
      </c>
      <c r="E133" s="31">
        <f t="shared" si="15"/>
        <v>0</v>
      </c>
    </row>
    <row r="134" spans="1:5" s="5" customFormat="1" ht="90">
      <c r="A134" s="27" t="s">
        <v>263</v>
      </c>
      <c r="B134" s="51">
        <v>2561200</v>
      </c>
      <c r="C134" s="55">
        <v>2561200</v>
      </c>
      <c r="D134" s="28">
        <f>IF(B134=0,"   ",C134/B134)</f>
        <v>1</v>
      </c>
      <c r="E134" s="31">
        <f t="shared" si="15"/>
        <v>0</v>
      </c>
    </row>
    <row r="135" spans="1:5" s="5" customFormat="1" ht="45">
      <c r="A135" s="27" t="s">
        <v>278</v>
      </c>
      <c r="B135" s="51">
        <v>600000</v>
      </c>
      <c r="C135" s="55">
        <v>600000</v>
      </c>
      <c r="D135" s="28">
        <f>IF(B135=0,"   ",C135/B135)</f>
        <v>1</v>
      </c>
      <c r="E135" s="31">
        <f t="shared" si="15"/>
        <v>0</v>
      </c>
    </row>
    <row r="136" spans="1:5" s="5" customFormat="1" ht="87" customHeight="1">
      <c r="A136" s="27" t="s">
        <v>279</v>
      </c>
      <c r="B136" s="51">
        <v>205865.1</v>
      </c>
      <c r="C136" s="55">
        <v>205865.1</v>
      </c>
      <c r="D136" s="28">
        <f>IF(B136=0,"   ",C136/B136)</f>
        <v>1</v>
      </c>
      <c r="E136" s="31">
        <f>C136-B136</f>
        <v>0</v>
      </c>
    </row>
    <row r="137" spans="1:5" s="5" customFormat="1" ht="45">
      <c r="A137" s="27" t="s">
        <v>280</v>
      </c>
      <c r="B137" s="51">
        <v>500000</v>
      </c>
      <c r="C137" s="55">
        <v>500000</v>
      </c>
      <c r="D137" s="28">
        <f>IF(B137=0,"   ",C137/B137)</f>
        <v>1</v>
      </c>
      <c r="E137" s="31">
        <f>C137-B137</f>
        <v>0</v>
      </c>
    </row>
    <row r="138" spans="1:5" s="5" customFormat="1" ht="14.25">
      <c r="A138" s="56" t="s">
        <v>5</v>
      </c>
      <c r="B138" s="57">
        <f>B44+B45</f>
        <v>606145285.08</v>
      </c>
      <c r="C138" s="57">
        <f>SUM(C44,C45,)</f>
        <v>620760065.53</v>
      </c>
      <c r="D138" s="58">
        <f t="shared" si="16"/>
        <v>1.0241110189417229</v>
      </c>
      <c r="E138" s="59">
        <f t="shared" si="15"/>
        <v>14614780.449999928</v>
      </c>
    </row>
    <row r="139" spans="1:5" s="7" customFormat="1" ht="15">
      <c r="A139" s="66" t="s">
        <v>6</v>
      </c>
      <c r="B139" s="53"/>
      <c r="C139" s="54"/>
      <c r="D139" s="28" t="str">
        <f t="shared" si="16"/>
        <v>   </v>
      </c>
      <c r="E139" s="29"/>
    </row>
    <row r="140" spans="1:5" s="5" customFormat="1" ht="15">
      <c r="A140" s="27" t="s">
        <v>20</v>
      </c>
      <c r="B140" s="51">
        <f>B141+B147+B149+B153+B154+B151</f>
        <v>83403239.25</v>
      </c>
      <c r="C140" s="51">
        <f>C141+C147+C149+C153+C154+C151</f>
        <v>82321030.97</v>
      </c>
      <c r="D140" s="28">
        <f t="shared" si="16"/>
        <v>0.9870243855067056</v>
      </c>
      <c r="E140" s="31">
        <f aca="true" t="shared" si="17" ref="E140:E173">C140-B140</f>
        <v>-1082208.2800000012</v>
      </c>
    </row>
    <row r="141" spans="1:5" s="5" customFormat="1" ht="15">
      <c r="A141" s="27" t="s">
        <v>21</v>
      </c>
      <c r="B141" s="51">
        <v>56874600</v>
      </c>
      <c r="C141" s="55">
        <v>56442051.02</v>
      </c>
      <c r="D141" s="28">
        <f t="shared" si="16"/>
        <v>0.9923946897208948</v>
      </c>
      <c r="E141" s="31">
        <f t="shared" si="17"/>
        <v>-432548.9799999967</v>
      </c>
    </row>
    <row r="142" spans="1:5" s="5" customFormat="1" ht="33" customHeight="1">
      <c r="A142" s="27" t="s">
        <v>218</v>
      </c>
      <c r="B142" s="51">
        <v>452000</v>
      </c>
      <c r="C142" s="51">
        <v>452000</v>
      </c>
      <c r="D142" s="28">
        <f>IF(B142=0,"   ",C142/B142)</f>
        <v>1</v>
      </c>
      <c r="E142" s="31">
        <f>C142-B142</f>
        <v>0</v>
      </c>
    </row>
    <row r="143" spans="1:5" s="5" customFormat="1" ht="33" customHeight="1">
      <c r="A143" s="27" t="s">
        <v>219</v>
      </c>
      <c r="B143" s="51">
        <v>800</v>
      </c>
      <c r="C143" s="51">
        <v>800</v>
      </c>
      <c r="D143" s="28">
        <f t="shared" si="16"/>
        <v>1</v>
      </c>
      <c r="E143" s="31">
        <f t="shared" si="17"/>
        <v>0</v>
      </c>
    </row>
    <row r="144" spans="1:5" s="5" customFormat="1" ht="30">
      <c r="A144" s="27" t="s">
        <v>220</v>
      </c>
      <c r="B144" s="51">
        <v>1197600</v>
      </c>
      <c r="C144" s="55">
        <v>1197600</v>
      </c>
      <c r="D144" s="28">
        <f t="shared" si="16"/>
        <v>1</v>
      </c>
      <c r="E144" s="31">
        <f t="shared" si="17"/>
        <v>0</v>
      </c>
    </row>
    <row r="145" spans="1:5" s="5" customFormat="1" ht="30">
      <c r="A145" s="27" t="s">
        <v>221</v>
      </c>
      <c r="B145" s="51">
        <v>80900</v>
      </c>
      <c r="C145" s="55">
        <v>80900</v>
      </c>
      <c r="D145" s="28">
        <f t="shared" si="16"/>
        <v>1</v>
      </c>
      <c r="E145" s="31">
        <f t="shared" si="17"/>
        <v>0</v>
      </c>
    </row>
    <row r="146" spans="1:5" s="5" customFormat="1" ht="90" customHeight="1">
      <c r="A146" s="27" t="s">
        <v>266</v>
      </c>
      <c r="B146" s="51">
        <v>2312800</v>
      </c>
      <c r="C146" s="55">
        <v>2312800</v>
      </c>
      <c r="D146" s="28">
        <f t="shared" si="16"/>
        <v>1</v>
      </c>
      <c r="E146" s="31">
        <f t="shared" si="17"/>
        <v>0</v>
      </c>
    </row>
    <row r="147" spans="1:5" s="5" customFormat="1" ht="15.75" customHeight="1">
      <c r="A147" s="27" t="s">
        <v>57</v>
      </c>
      <c r="B147" s="51">
        <f>B148</f>
        <v>3200</v>
      </c>
      <c r="C147" s="51">
        <f>C148</f>
        <v>3200</v>
      </c>
      <c r="D147" s="28">
        <f t="shared" si="16"/>
        <v>1</v>
      </c>
      <c r="E147" s="31">
        <f t="shared" si="17"/>
        <v>0</v>
      </c>
    </row>
    <row r="148" spans="1:5" s="5" customFormat="1" ht="30.75" customHeight="1">
      <c r="A148" s="27" t="s">
        <v>187</v>
      </c>
      <c r="B148" s="51">
        <v>3200</v>
      </c>
      <c r="C148" s="55">
        <v>3200</v>
      </c>
      <c r="D148" s="28">
        <f t="shared" si="16"/>
        <v>1</v>
      </c>
      <c r="E148" s="31">
        <f t="shared" si="17"/>
        <v>0</v>
      </c>
    </row>
    <row r="149" spans="1:5" s="5" customFormat="1" ht="30">
      <c r="A149" s="27" t="s">
        <v>64</v>
      </c>
      <c r="B149" s="51">
        <v>5530100</v>
      </c>
      <c r="C149" s="55">
        <v>5529842.95</v>
      </c>
      <c r="D149" s="28">
        <f t="shared" si="16"/>
        <v>0.9999535180195657</v>
      </c>
      <c r="E149" s="31">
        <f t="shared" si="17"/>
        <v>-257.04999999981374</v>
      </c>
    </row>
    <row r="150" spans="1:5" s="5" customFormat="1" ht="107.25" customHeight="1">
      <c r="A150" s="27" t="s">
        <v>267</v>
      </c>
      <c r="B150" s="51">
        <v>248400</v>
      </c>
      <c r="C150" s="55">
        <v>248400</v>
      </c>
      <c r="D150" s="28">
        <f>IF(B150=0,"   ",C150/B150)</f>
        <v>1</v>
      </c>
      <c r="E150" s="31">
        <f>C150-B150</f>
        <v>0</v>
      </c>
    </row>
    <row r="151" spans="1:5" s="5" customFormat="1" ht="15">
      <c r="A151" s="27" t="s">
        <v>264</v>
      </c>
      <c r="B151" s="51">
        <f>B152</f>
        <v>280000</v>
      </c>
      <c r="C151" s="51">
        <f>C152</f>
        <v>280000</v>
      </c>
      <c r="D151" s="28">
        <v>0</v>
      </c>
      <c r="E151" s="31">
        <f>C151-B151</f>
        <v>0</v>
      </c>
    </row>
    <row r="152" spans="1:5" s="5" customFormat="1" ht="60">
      <c r="A152" s="27" t="s">
        <v>265</v>
      </c>
      <c r="B152" s="51">
        <v>280000</v>
      </c>
      <c r="C152" s="55">
        <v>280000</v>
      </c>
      <c r="D152" s="28">
        <f>IF(B152=0,"   ",C152/B152)</f>
        <v>1</v>
      </c>
      <c r="E152" s="31">
        <f>C152-B152</f>
        <v>0</v>
      </c>
    </row>
    <row r="153" spans="1:5" s="5" customFormat="1" ht="15">
      <c r="A153" s="27" t="s">
        <v>22</v>
      </c>
      <c r="B153" s="51">
        <v>643102.25</v>
      </c>
      <c r="C153" s="55">
        <v>0</v>
      </c>
      <c r="D153" s="28">
        <v>0</v>
      </c>
      <c r="E153" s="31">
        <f t="shared" si="17"/>
        <v>-643102.25</v>
      </c>
    </row>
    <row r="154" spans="1:5" s="5" customFormat="1" ht="15">
      <c r="A154" s="27" t="s">
        <v>29</v>
      </c>
      <c r="B154" s="51">
        <f>B157+B155+B156+B158</f>
        <v>20072237</v>
      </c>
      <c r="C154" s="51">
        <f>C157+C155+C156+C158</f>
        <v>20065937</v>
      </c>
      <c r="D154" s="38">
        <f>IF(B154=0,"   ",C154/B154)</f>
        <v>0.9996861336382188</v>
      </c>
      <c r="E154" s="31">
        <f t="shared" si="17"/>
        <v>-6300</v>
      </c>
    </row>
    <row r="155" spans="1:5" s="5" customFormat="1" ht="15">
      <c r="A155" s="39" t="s">
        <v>129</v>
      </c>
      <c r="B155" s="51">
        <v>172300</v>
      </c>
      <c r="C155" s="55">
        <v>166000</v>
      </c>
      <c r="D155" s="28">
        <f>IF(B155=0,"   ",C155/B155)</f>
        <v>0.963435867672664</v>
      </c>
      <c r="E155" s="31">
        <f t="shared" si="17"/>
        <v>-6300</v>
      </c>
    </row>
    <row r="156" spans="1:5" s="5" customFormat="1" ht="30">
      <c r="A156" s="39" t="s">
        <v>147</v>
      </c>
      <c r="B156" s="51">
        <v>307375</v>
      </c>
      <c r="C156" s="51">
        <v>307375</v>
      </c>
      <c r="D156" s="28">
        <f>IF(B156=0,"   ",C156/B156)</f>
        <v>1</v>
      </c>
      <c r="E156" s="31">
        <f>C156-B156</f>
        <v>0</v>
      </c>
    </row>
    <row r="157" spans="1:5" s="5" customFormat="1" ht="30">
      <c r="A157" s="27" t="s">
        <v>232</v>
      </c>
      <c r="B157" s="51">
        <v>19507162</v>
      </c>
      <c r="C157" s="55">
        <v>19507162</v>
      </c>
      <c r="D157" s="28">
        <f>IF(B157=0,"   ",C157/B157)</f>
        <v>1</v>
      </c>
      <c r="E157" s="31">
        <f>C157-B157</f>
        <v>0</v>
      </c>
    </row>
    <row r="158" spans="1:5" s="5" customFormat="1" ht="15">
      <c r="A158" s="27" t="s">
        <v>287</v>
      </c>
      <c r="B158" s="51">
        <v>85400</v>
      </c>
      <c r="C158" s="55">
        <v>85400</v>
      </c>
      <c r="D158" s="28">
        <f>IF(B158=0,"   ",C158/B158)</f>
        <v>1</v>
      </c>
      <c r="E158" s="31">
        <f>C158-B158</f>
        <v>0</v>
      </c>
    </row>
    <row r="159" spans="1:5" s="5" customFormat="1" ht="15.75" customHeight="1">
      <c r="A159" s="27" t="s">
        <v>36</v>
      </c>
      <c r="B159" s="51">
        <f>SUM(B160)</f>
        <v>1192400</v>
      </c>
      <c r="C159" s="51">
        <f>SUM(C160)</f>
        <v>1192400</v>
      </c>
      <c r="D159" s="28">
        <f aca="true" t="shared" si="18" ref="D159:D165">IF(B159=0,"   ",C159/B159)</f>
        <v>1</v>
      </c>
      <c r="E159" s="31">
        <f t="shared" si="17"/>
        <v>0</v>
      </c>
    </row>
    <row r="160" spans="1:5" s="5" customFormat="1" ht="45">
      <c r="A160" s="27" t="s">
        <v>188</v>
      </c>
      <c r="B160" s="51">
        <v>1192400</v>
      </c>
      <c r="C160" s="55">
        <v>1192400</v>
      </c>
      <c r="D160" s="28">
        <f t="shared" si="18"/>
        <v>1</v>
      </c>
      <c r="E160" s="31">
        <f t="shared" si="17"/>
        <v>0</v>
      </c>
    </row>
    <row r="161" spans="1:5" s="5" customFormat="1" ht="29.25" customHeight="1">
      <c r="A161" s="27" t="s">
        <v>23</v>
      </c>
      <c r="B161" s="51">
        <f>B162+B165+B163+B166+B167+B168+B169+B170+B171+B164+B172</f>
        <v>5977431.789999999</v>
      </c>
      <c r="C161" s="51">
        <f>C162+C165+C163+C166+C167+C168+C169+C170+C171+C164+C172</f>
        <v>5801809.789999999</v>
      </c>
      <c r="D161" s="28">
        <f t="shared" si="18"/>
        <v>0.970619154484739</v>
      </c>
      <c r="E161" s="31">
        <f t="shared" si="17"/>
        <v>-175622</v>
      </c>
    </row>
    <row r="162" spans="1:5" s="5" customFormat="1" ht="15">
      <c r="A162" s="27" t="s">
        <v>186</v>
      </c>
      <c r="B162" s="51">
        <v>1343200</v>
      </c>
      <c r="C162" s="55">
        <v>1343200</v>
      </c>
      <c r="D162" s="28">
        <f t="shared" si="18"/>
        <v>1</v>
      </c>
      <c r="E162" s="31">
        <f t="shared" si="17"/>
        <v>0</v>
      </c>
    </row>
    <row r="163" spans="1:5" s="5" customFormat="1" ht="15">
      <c r="A163" s="27" t="s">
        <v>149</v>
      </c>
      <c r="B163" s="51">
        <v>1740300</v>
      </c>
      <c r="C163" s="55">
        <v>1740300</v>
      </c>
      <c r="D163" s="28">
        <f>IF(B163=0,"   ",C163/B163)</f>
        <v>1</v>
      </c>
      <c r="E163" s="31">
        <f aca="true" t="shared" si="19" ref="E163:E171">C163-B163</f>
        <v>0</v>
      </c>
    </row>
    <row r="164" spans="1:6" s="5" customFormat="1" ht="15">
      <c r="A164" s="27" t="s">
        <v>148</v>
      </c>
      <c r="B164" s="64">
        <v>124937.52</v>
      </c>
      <c r="C164" s="64">
        <v>124937.52</v>
      </c>
      <c r="D164" s="28">
        <f>IF(B164=0,"   ",C164/B164)</f>
        <v>1</v>
      </c>
      <c r="E164" s="31">
        <f t="shared" si="19"/>
        <v>0</v>
      </c>
      <c r="F164"/>
    </row>
    <row r="165" spans="1:5" s="5" customFormat="1" ht="15">
      <c r="A165" s="27" t="s">
        <v>288</v>
      </c>
      <c r="B165" s="51">
        <v>677485</v>
      </c>
      <c r="C165" s="55">
        <v>535683</v>
      </c>
      <c r="D165" s="28">
        <f t="shared" si="18"/>
        <v>0.7906935208897614</v>
      </c>
      <c r="E165" s="31">
        <f t="shared" si="19"/>
        <v>-141802</v>
      </c>
    </row>
    <row r="166" spans="1:5" s="5" customFormat="1" ht="30">
      <c r="A166" s="41" t="s">
        <v>93</v>
      </c>
      <c r="B166" s="51">
        <v>138000</v>
      </c>
      <c r="C166" s="51">
        <v>138000</v>
      </c>
      <c r="D166" s="28">
        <f aca="true" t="shared" si="20" ref="D166:D175">IF(B166=0,"   ",C166/B166)</f>
        <v>1</v>
      </c>
      <c r="E166" s="31">
        <f t="shared" si="19"/>
        <v>0</v>
      </c>
    </row>
    <row r="167" spans="1:5" s="5" customFormat="1" ht="30">
      <c r="A167" s="41" t="s">
        <v>102</v>
      </c>
      <c r="B167" s="51">
        <v>12000</v>
      </c>
      <c r="C167" s="51">
        <v>12000</v>
      </c>
      <c r="D167" s="28">
        <f t="shared" si="20"/>
        <v>1</v>
      </c>
      <c r="E167" s="31">
        <f t="shared" si="19"/>
        <v>0</v>
      </c>
    </row>
    <row r="168" spans="1:5" s="5" customFormat="1" ht="30">
      <c r="A168" s="41" t="s">
        <v>103</v>
      </c>
      <c r="B168" s="51">
        <v>15000</v>
      </c>
      <c r="C168" s="51">
        <v>15000</v>
      </c>
      <c r="D168" s="28">
        <f t="shared" si="20"/>
        <v>1</v>
      </c>
      <c r="E168" s="31">
        <f t="shared" si="19"/>
        <v>0</v>
      </c>
    </row>
    <row r="169" spans="1:5" s="5" customFormat="1" ht="15">
      <c r="A169" s="27" t="s">
        <v>150</v>
      </c>
      <c r="B169" s="64">
        <v>50000</v>
      </c>
      <c r="C169" s="64">
        <v>41180</v>
      </c>
      <c r="D169" s="28">
        <f t="shared" si="20"/>
        <v>0.8236</v>
      </c>
      <c r="E169" s="31">
        <f t="shared" si="19"/>
        <v>-8820</v>
      </c>
    </row>
    <row r="170" spans="1:5" s="5" customFormat="1" ht="30">
      <c r="A170" s="27" t="s">
        <v>151</v>
      </c>
      <c r="B170" s="64">
        <v>793000</v>
      </c>
      <c r="C170" s="64">
        <v>793000</v>
      </c>
      <c r="D170" s="28">
        <f>IF(B170=0,"   ",C170/B170)</f>
        <v>1</v>
      </c>
      <c r="E170" s="31">
        <f t="shared" si="19"/>
        <v>0</v>
      </c>
    </row>
    <row r="171" spans="1:5" s="5" customFormat="1" ht="30">
      <c r="A171" s="27" t="s">
        <v>152</v>
      </c>
      <c r="B171" s="64">
        <v>1053509.27</v>
      </c>
      <c r="C171" s="64">
        <v>1028509.27</v>
      </c>
      <c r="D171" s="28">
        <f>IF(B171=0,"   ",C171/B171)</f>
        <v>0.9762697864063408</v>
      </c>
      <c r="E171" s="31">
        <f t="shared" si="19"/>
        <v>-25000</v>
      </c>
    </row>
    <row r="172" spans="1:5" s="5" customFormat="1" ht="30">
      <c r="A172" s="27" t="s">
        <v>277</v>
      </c>
      <c r="B172" s="64">
        <v>30000</v>
      </c>
      <c r="C172" s="64">
        <v>30000</v>
      </c>
      <c r="D172" s="28">
        <f>IF(B172=0,"   ",C172/B172)</f>
        <v>1</v>
      </c>
      <c r="E172" s="31">
        <f>C172-B172</f>
        <v>0</v>
      </c>
    </row>
    <row r="173" spans="1:5" s="5" customFormat="1" ht="15">
      <c r="A173" s="27" t="s">
        <v>24</v>
      </c>
      <c r="B173" s="51">
        <f>B176+B191+B217+B188+B174</f>
        <v>77704146.11</v>
      </c>
      <c r="C173" s="51">
        <f>C176+C191+C217+C188+C174</f>
        <v>75899422.37</v>
      </c>
      <c r="D173" s="28">
        <f t="shared" si="20"/>
        <v>0.9767744215676062</v>
      </c>
      <c r="E173" s="31">
        <f t="shared" si="17"/>
        <v>-1804723.7399999946</v>
      </c>
    </row>
    <row r="174" spans="1:5" s="5" customFormat="1" ht="15">
      <c r="A174" s="39" t="s">
        <v>99</v>
      </c>
      <c r="B174" s="51">
        <f>SUM(B175:B175)</f>
        <v>431761.47</v>
      </c>
      <c r="C174" s="51">
        <f>SUM(C175:C175)</f>
        <v>431761.47</v>
      </c>
      <c r="D174" s="28">
        <f t="shared" si="20"/>
        <v>1</v>
      </c>
      <c r="E174" s="65">
        <f aca="true" t="shared" si="21" ref="E174:E196">C174-B174</f>
        <v>0</v>
      </c>
    </row>
    <row r="175" spans="1:5" ht="29.25" customHeight="1">
      <c r="A175" s="27" t="s">
        <v>100</v>
      </c>
      <c r="B175" s="64">
        <v>431761.47</v>
      </c>
      <c r="C175" s="64">
        <v>431761.47</v>
      </c>
      <c r="D175" s="28">
        <f t="shared" si="20"/>
        <v>1</v>
      </c>
      <c r="E175" s="65">
        <f t="shared" si="21"/>
        <v>0</v>
      </c>
    </row>
    <row r="176" spans="1:5" s="5" customFormat="1" ht="15">
      <c r="A176" s="39" t="s">
        <v>61</v>
      </c>
      <c r="B176" s="51">
        <f>B187+B177+B184+B180</f>
        <v>1669727.2</v>
      </c>
      <c r="C176" s="51">
        <f>C187+C177+C184+C180</f>
        <v>1669727.2</v>
      </c>
      <c r="D176" s="28">
        <f>IF(B176=0,"   ",C176/B176)</f>
        <v>1</v>
      </c>
      <c r="E176" s="31">
        <f t="shared" si="21"/>
        <v>0</v>
      </c>
    </row>
    <row r="177" spans="1:5" s="5" customFormat="1" ht="30">
      <c r="A177" s="39" t="s">
        <v>153</v>
      </c>
      <c r="B177" s="51">
        <f>B178+B179</f>
        <v>283189</v>
      </c>
      <c r="C177" s="51">
        <f>C178+C179</f>
        <v>283189</v>
      </c>
      <c r="D177" s="28">
        <f>IF(B177=0,"   ",C177/B177)</f>
        <v>1</v>
      </c>
      <c r="E177" s="31">
        <f t="shared" si="21"/>
        <v>0</v>
      </c>
    </row>
    <row r="178" spans="1:5" s="5" customFormat="1" ht="13.5" customHeight="1">
      <c r="A178" s="41" t="s">
        <v>46</v>
      </c>
      <c r="B178" s="51">
        <v>157200</v>
      </c>
      <c r="C178" s="51">
        <v>157200</v>
      </c>
      <c r="D178" s="28">
        <f>IF(B178=0,"   ",C178/B178)</f>
        <v>1</v>
      </c>
      <c r="E178" s="31">
        <f aca="true" t="shared" si="22" ref="E178:E183">C178-B178</f>
        <v>0</v>
      </c>
    </row>
    <row r="179" spans="1:5" s="5" customFormat="1" ht="13.5" customHeight="1">
      <c r="A179" s="41" t="s">
        <v>154</v>
      </c>
      <c r="B179" s="51">
        <v>125989</v>
      </c>
      <c r="C179" s="51">
        <v>125989</v>
      </c>
      <c r="D179" s="28">
        <f>IF(B179=0,"   ",C179/B179)</f>
        <v>1</v>
      </c>
      <c r="E179" s="31">
        <f t="shared" si="22"/>
        <v>0</v>
      </c>
    </row>
    <row r="180" spans="1:5" ht="27" customHeight="1">
      <c r="A180" s="68" t="s">
        <v>156</v>
      </c>
      <c r="B180" s="51">
        <f>B182+B183+B181</f>
        <v>36681.72</v>
      </c>
      <c r="C180" s="51">
        <f>C182+C183+C181</f>
        <v>36681.72</v>
      </c>
      <c r="D180" s="64">
        <f>IF(B180=0,"   ",C180/B180*100)</f>
        <v>100</v>
      </c>
      <c r="E180" s="65">
        <f t="shared" si="22"/>
        <v>0</v>
      </c>
    </row>
    <row r="181" spans="1:5" s="5" customFormat="1" ht="15" customHeight="1">
      <c r="A181" s="41" t="s">
        <v>54</v>
      </c>
      <c r="B181" s="51">
        <v>36295.8</v>
      </c>
      <c r="C181" s="51">
        <v>36295.8</v>
      </c>
      <c r="D181" s="28">
        <f aca="true" t="shared" si="23" ref="D181:D187">IF(B181=0,"   ",C181/B181)</f>
        <v>1</v>
      </c>
      <c r="E181" s="31">
        <f t="shared" si="22"/>
        <v>0</v>
      </c>
    </row>
    <row r="182" spans="1:5" s="5" customFormat="1" ht="13.5" customHeight="1">
      <c r="A182" s="41" t="s">
        <v>46</v>
      </c>
      <c r="B182" s="51">
        <v>366.62</v>
      </c>
      <c r="C182" s="51">
        <v>366.62</v>
      </c>
      <c r="D182" s="28">
        <f t="shared" si="23"/>
        <v>1</v>
      </c>
      <c r="E182" s="31">
        <f t="shared" si="22"/>
        <v>0</v>
      </c>
    </row>
    <row r="183" spans="1:5" s="5" customFormat="1" ht="13.5" customHeight="1">
      <c r="A183" s="41" t="s">
        <v>154</v>
      </c>
      <c r="B183" s="51">
        <v>19.3</v>
      </c>
      <c r="C183" s="51">
        <v>19.3</v>
      </c>
      <c r="D183" s="28">
        <f t="shared" si="23"/>
        <v>1</v>
      </c>
      <c r="E183" s="31">
        <f t="shared" si="22"/>
        <v>0</v>
      </c>
    </row>
    <row r="184" spans="1:5" s="5" customFormat="1" ht="45">
      <c r="A184" s="39" t="s">
        <v>155</v>
      </c>
      <c r="B184" s="51">
        <f>B185+B186</f>
        <v>969856.48</v>
      </c>
      <c r="C184" s="51">
        <f>C185+C186</f>
        <v>969856.48</v>
      </c>
      <c r="D184" s="28">
        <f t="shared" si="23"/>
        <v>1</v>
      </c>
      <c r="E184" s="31">
        <f t="shared" si="21"/>
        <v>0</v>
      </c>
    </row>
    <row r="185" spans="1:5" s="5" customFormat="1" ht="13.5" customHeight="1">
      <c r="A185" s="41" t="s">
        <v>46</v>
      </c>
      <c r="B185" s="51">
        <v>921363.66</v>
      </c>
      <c r="C185" s="51">
        <v>921363.66</v>
      </c>
      <c r="D185" s="28">
        <f t="shared" si="23"/>
        <v>1</v>
      </c>
      <c r="E185" s="31">
        <f>C185-B185</f>
        <v>0</v>
      </c>
    </row>
    <row r="186" spans="1:5" s="5" customFormat="1" ht="13.5" customHeight="1">
      <c r="A186" s="41" t="s">
        <v>154</v>
      </c>
      <c r="B186" s="51">
        <v>48492.82</v>
      </c>
      <c r="C186" s="51">
        <v>48492.82</v>
      </c>
      <c r="D186" s="28">
        <f t="shared" si="23"/>
        <v>1</v>
      </c>
      <c r="E186" s="31">
        <f>C186-B186</f>
        <v>0</v>
      </c>
    </row>
    <row r="187" spans="1:5" s="5" customFormat="1" ht="15">
      <c r="A187" s="39" t="s">
        <v>62</v>
      </c>
      <c r="B187" s="51">
        <v>380000</v>
      </c>
      <c r="C187" s="51">
        <v>380000</v>
      </c>
      <c r="D187" s="28">
        <f t="shared" si="23"/>
        <v>1</v>
      </c>
      <c r="E187" s="31">
        <f>C187-B187</f>
        <v>0</v>
      </c>
    </row>
    <row r="188" spans="1:5" ht="15">
      <c r="A188" s="39" t="s">
        <v>86</v>
      </c>
      <c r="B188" s="64">
        <f>B189</f>
        <v>1984700</v>
      </c>
      <c r="C188" s="64">
        <f>C189</f>
        <v>1980000</v>
      </c>
      <c r="D188" s="28">
        <f aca="true" t="shared" si="24" ref="D188:D196">IF(B188=0,"   ",C188/B188)</f>
        <v>0.9976318839119263</v>
      </c>
      <c r="E188" s="65">
        <f t="shared" si="21"/>
        <v>-4700</v>
      </c>
    </row>
    <row r="189" spans="1:5" ht="27.75" customHeight="1">
      <c r="A189" s="39" t="s">
        <v>116</v>
      </c>
      <c r="B189" s="64">
        <v>1984700</v>
      </c>
      <c r="C189" s="64">
        <v>1980000</v>
      </c>
      <c r="D189" s="28">
        <f t="shared" si="24"/>
        <v>0.9976318839119263</v>
      </c>
      <c r="E189" s="65">
        <f t="shared" si="21"/>
        <v>-4700</v>
      </c>
    </row>
    <row r="190" spans="1:5" s="5" customFormat="1" ht="15">
      <c r="A190" s="41" t="s">
        <v>222</v>
      </c>
      <c r="B190" s="51">
        <v>4700</v>
      </c>
      <c r="C190" s="51">
        <v>0</v>
      </c>
      <c r="D190" s="28">
        <f t="shared" si="24"/>
        <v>0</v>
      </c>
      <c r="E190" s="31">
        <f t="shared" si="21"/>
        <v>-4700</v>
      </c>
    </row>
    <row r="191" spans="1:5" s="5" customFormat="1" ht="15">
      <c r="A191" s="27" t="s">
        <v>25</v>
      </c>
      <c r="B191" s="51">
        <f>B192+B196+B200+B204+B208+B212+B215+B216</f>
        <v>70847015</v>
      </c>
      <c r="C191" s="51">
        <f>C192+C196+C200+C204+C208+C212+C215+C216</f>
        <v>69046991.26</v>
      </c>
      <c r="D191" s="28">
        <f t="shared" si="24"/>
        <v>0.9745928076151127</v>
      </c>
      <c r="E191" s="31">
        <f t="shared" si="21"/>
        <v>-1800023.7399999946</v>
      </c>
    </row>
    <row r="192" spans="1:5" s="5" customFormat="1" ht="17.25" customHeight="1">
      <c r="A192" s="27" t="s">
        <v>128</v>
      </c>
      <c r="B192" s="51">
        <f>SUM(B193:B195)</f>
        <v>8540716</v>
      </c>
      <c r="C192" s="51">
        <f>SUM(C193:C195)</f>
        <v>8331453.370000001</v>
      </c>
      <c r="D192" s="28">
        <f t="shared" si="24"/>
        <v>0.9754982334033823</v>
      </c>
      <c r="E192" s="31">
        <f t="shared" si="21"/>
        <v>-209262.62999999896</v>
      </c>
    </row>
    <row r="193" spans="1:5" s="5" customFormat="1" ht="13.5" customHeight="1">
      <c r="A193" s="41" t="s">
        <v>46</v>
      </c>
      <c r="B193" s="51">
        <v>5124429</v>
      </c>
      <c r="C193" s="51">
        <v>4998871.42</v>
      </c>
      <c r="D193" s="28">
        <f t="shared" si="24"/>
        <v>0.9754982301442756</v>
      </c>
      <c r="E193" s="31">
        <f t="shared" si="21"/>
        <v>-125557.58000000007</v>
      </c>
    </row>
    <row r="194" spans="1:5" s="5" customFormat="1" ht="13.5" customHeight="1">
      <c r="A194" s="41" t="s">
        <v>154</v>
      </c>
      <c r="B194" s="51">
        <v>2360611</v>
      </c>
      <c r="C194" s="51">
        <v>2317570.22</v>
      </c>
      <c r="D194" s="28">
        <v>0</v>
      </c>
      <c r="E194" s="31">
        <f t="shared" si="21"/>
        <v>-43040.779999999795</v>
      </c>
    </row>
    <row r="195" spans="1:5" s="5" customFormat="1" ht="13.5" customHeight="1">
      <c r="A195" s="41" t="s">
        <v>233</v>
      </c>
      <c r="B195" s="51">
        <v>1055676</v>
      </c>
      <c r="C195" s="51">
        <v>1015011.73</v>
      </c>
      <c r="D195" s="28">
        <v>0</v>
      </c>
      <c r="E195" s="31">
        <f>C195-B195</f>
        <v>-40664.27000000002</v>
      </c>
    </row>
    <row r="196" spans="1:5" s="5" customFormat="1" ht="30">
      <c r="A196" s="27" t="s">
        <v>157</v>
      </c>
      <c r="B196" s="51">
        <f>B197+B198+B199</f>
        <v>20528447</v>
      </c>
      <c r="C196" s="51">
        <f>C197+C198+C199</f>
        <v>20392421</v>
      </c>
      <c r="D196" s="28">
        <f t="shared" si="24"/>
        <v>0.993373780296191</v>
      </c>
      <c r="E196" s="31">
        <f t="shared" si="21"/>
        <v>-136026</v>
      </c>
    </row>
    <row r="197" spans="1:5" s="5" customFormat="1" ht="15">
      <c r="A197" s="41" t="s">
        <v>46</v>
      </c>
      <c r="B197" s="51">
        <v>17860700</v>
      </c>
      <c r="C197" s="51">
        <v>17860700</v>
      </c>
      <c r="D197" s="28">
        <f aca="true" t="shared" si="25" ref="D197:D215">IF(B197=0,"   ",C197/B197)</f>
        <v>1</v>
      </c>
      <c r="E197" s="31">
        <f aca="true" t="shared" si="26" ref="E197:E203">C197-B197</f>
        <v>0</v>
      </c>
    </row>
    <row r="198" spans="1:5" s="5" customFormat="1" ht="15">
      <c r="A198" s="41" t="s">
        <v>161</v>
      </c>
      <c r="B198" s="51">
        <v>1031721</v>
      </c>
      <c r="C198" s="51">
        <v>1031721</v>
      </c>
      <c r="D198" s="28">
        <f t="shared" si="25"/>
        <v>1</v>
      </c>
      <c r="E198" s="31">
        <f t="shared" si="26"/>
        <v>0</v>
      </c>
    </row>
    <row r="199" spans="1:5" s="5" customFormat="1" ht="15">
      <c r="A199" s="41" t="s">
        <v>154</v>
      </c>
      <c r="B199" s="51">
        <v>1636026</v>
      </c>
      <c r="C199" s="51">
        <v>1500000</v>
      </c>
      <c r="D199" s="28">
        <f t="shared" si="25"/>
        <v>0.9168558445892669</v>
      </c>
      <c r="E199" s="31">
        <f t="shared" si="26"/>
        <v>-136026</v>
      </c>
    </row>
    <row r="200" spans="1:5" s="5" customFormat="1" ht="30">
      <c r="A200" s="27" t="s">
        <v>158</v>
      </c>
      <c r="B200" s="51">
        <f>B201+B202+B203</f>
        <v>15602742</v>
      </c>
      <c r="C200" s="51">
        <f>C201+C202+C203</f>
        <v>14961269.5</v>
      </c>
      <c r="D200" s="28">
        <f t="shared" si="25"/>
        <v>0.958887194314948</v>
      </c>
      <c r="E200" s="31">
        <f t="shared" si="26"/>
        <v>-641472.5</v>
      </c>
    </row>
    <row r="201" spans="1:5" s="5" customFormat="1" ht="15">
      <c r="A201" s="41" t="s">
        <v>46</v>
      </c>
      <c r="B201" s="51">
        <v>12926500</v>
      </c>
      <c r="C201" s="51">
        <v>12926500</v>
      </c>
      <c r="D201" s="28">
        <f t="shared" si="25"/>
        <v>1</v>
      </c>
      <c r="E201" s="31">
        <f t="shared" si="26"/>
        <v>0</v>
      </c>
    </row>
    <row r="202" spans="1:5" s="5" customFormat="1" ht="15">
      <c r="A202" s="41" t="s">
        <v>161</v>
      </c>
      <c r="B202" s="51">
        <v>680342.1</v>
      </c>
      <c r="C202" s="51">
        <v>680342.1</v>
      </c>
      <c r="D202" s="28">
        <f t="shared" si="25"/>
        <v>1</v>
      </c>
      <c r="E202" s="31">
        <f t="shared" si="26"/>
        <v>0</v>
      </c>
    </row>
    <row r="203" spans="1:5" s="5" customFormat="1" ht="15">
      <c r="A203" s="41" t="s">
        <v>154</v>
      </c>
      <c r="B203" s="51">
        <v>1995899.9</v>
      </c>
      <c r="C203" s="51">
        <v>1354427.4</v>
      </c>
      <c r="D203" s="28">
        <f t="shared" si="25"/>
        <v>0.6786048739217834</v>
      </c>
      <c r="E203" s="31">
        <f t="shared" si="26"/>
        <v>-641472.5</v>
      </c>
    </row>
    <row r="204" spans="1:5" ht="30.75" customHeight="1">
      <c r="A204" s="39" t="s">
        <v>160</v>
      </c>
      <c r="B204" s="64">
        <f>B205+B206+B207</f>
        <v>12488000.69</v>
      </c>
      <c r="C204" s="64">
        <f>C205+C206+C207</f>
        <v>12455122</v>
      </c>
      <c r="D204" s="28">
        <f t="shared" si="25"/>
        <v>0.99736717743567</v>
      </c>
      <c r="E204" s="65">
        <f aca="true" t="shared" si="27" ref="E204:E211">C204-B204</f>
        <v>-32878.68999999948</v>
      </c>
    </row>
    <row r="205" spans="1:5" ht="15">
      <c r="A205" s="41" t="s">
        <v>46</v>
      </c>
      <c r="B205" s="64">
        <v>10497532.31</v>
      </c>
      <c r="C205" s="64">
        <v>10497532.31</v>
      </c>
      <c r="D205" s="28">
        <f t="shared" si="25"/>
        <v>1</v>
      </c>
      <c r="E205" s="65">
        <f t="shared" si="27"/>
        <v>0</v>
      </c>
    </row>
    <row r="206" spans="1:5" ht="15">
      <c r="A206" s="41" t="s">
        <v>161</v>
      </c>
      <c r="B206" s="64">
        <v>552501.69</v>
      </c>
      <c r="C206" s="64">
        <v>552501.69</v>
      </c>
      <c r="D206" s="28">
        <f t="shared" si="25"/>
        <v>1</v>
      </c>
      <c r="E206" s="65">
        <f t="shared" si="27"/>
        <v>0</v>
      </c>
    </row>
    <row r="207" spans="1:5" ht="15">
      <c r="A207" s="41" t="s">
        <v>154</v>
      </c>
      <c r="B207" s="64">
        <v>1437966.69</v>
      </c>
      <c r="C207" s="64">
        <v>1405088</v>
      </c>
      <c r="D207" s="28">
        <f t="shared" si="25"/>
        <v>0.9771352909433528</v>
      </c>
      <c r="E207" s="65">
        <f t="shared" si="27"/>
        <v>-32878.689999999944</v>
      </c>
    </row>
    <row r="208" spans="1:5" ht="15" customHeight="1">
      <c r="A208" s="39" t="s">
        <v>159</v>
      </c>
      <c r="B208" s="64">
        <f>B209+B210+B211</f>
        <v>10743472.309999999</v>
      </c>
      <c r="C208" s="64">
        <f>C209+C210+C211</f>
        <v>9963088.39</v>
      </c>
      <c r="D208" s="28">
        <f t="shared" si="25"/>
        <v>0.9273620392474398</v>
      </c>
      <c r="E208" s="65">
        <f t="shared" si="27"/>
        <v>-780383.9199999981</v>
      </c>
    </row>
    <row r="209" spans="1:5" ht="15">
      <c r="A209" s="41" t="s">
        <v>46</v>
      </c>
      <c r="B209" s="64">
        <v>4465400</v>
      </c>
      <c r="C209" s="64">
        <v>4393457.4</v>
      </c>
      <c r="D209" s="28">
        <f t="shared" si="25"/>
        <v>0.9838888789358177</v>
      </c>
      <c r="E209" s="65">
        <f t="shared" si="27"/>
        <v>-71942.59999999963</v>
      </c>
    </row>
    <row r="210" spans="1:5" ht="15">
      <c r="A210" s="41" t="s">
        <v>161</v>
      </c>
      <c r="B210" s="64">
        <v>235021.1</v>
      </c>
      <c r="C210" s="64">
        <v>231234.6</v>
      </c>
      <c r="D210" s="28">
        <f t="shared" si="25"/>
        <v>0.9838886806333559</v>
      </c>
      <c r="E210" s="65">
        <f t="shared" si="27"/>
        <v>-3786.5</v>
      </c>
    </row>
    <row r="211" spans="1:5" ht="15">
      <c r="A211" s="41" t="s">
        <v>154</v>
      </c>
      <c r="B211" s="64">
        <v>6043051.21</v>
      </c>
      <c r="C211" s="64">
        <v>5338396.39</v>
      </c>
      <c r="D211" s="28">
        <f t="shared" si="25"/>
        <v>0.8833942001295733</v>
      </c>
      <c r="E211" s="65">
        <f t="shared" si="27"/>
        <v>-704654.8200000003</v>
      </c>
    </row>
    <row r="212" spans="1:5" s="5" customFormat="1" ht="27.75" customHeight="1">
      <c r="A212" s="27" t="s">
        <v>162</v>
      </c>
      <c r="B212" s="51">
        <f>B213+B214</f>
        <v>2822737</v>
      </c>
      <c r="C212" s="51">
        <f>C213+C214</f>
        <v>2822737</v>
      </c>
      <c r="D212" s="28">
        <f t="shared" si="25"/>
        <v>1</v>
      </c>
      <c r="E212" s="31">
        <f aca="true" t="shared" si="28" ref="E212:E233">C212-B212</f>
        <v>0</v>
      </c>
    </row>
    <row r="213" spans="1:5" s="5" customFormat="1" ht="15">
      <c r="A213" s="41" t="s">
        <v>46</v>
      </c>
      <c r="B213" s="51">
        <v>2681600</v>
      </c>
      <c r="C213" s="51">
        <v>2681600</v>
      </c>
      <c r="D213" s="28">
        <f t="shared" si="25"/>
        <v>1</v>
      </c>
      <c r="E213" s="31">
        <f t="shared" si="28"/>
        <v>0</v>
      </c>
    </row>
    <row r="214" spans="1:5" s="5" customFormat="1" ht="15">
      <c r="A214" s="41" t="s">
        <v>161</v>
      </c>
      <c r="B214" s="51">
        <v>141137</v>
      </c>
      <c r="C214" s="51">
        <v>141137</v>
      </c>
      <c r="D214" s="28">
        <f t="shared" si="25"/>
        <v>1</v>
      </c>
      <c r="E214" s="31">
        <f t="shared" si="28"/>
        <v>0</v>
      </c>
    </row>
    <row r="215" spans="1:5" s="5" customFormat="1" ht="15">
      <c r="A215" s="27" t="s">
        <v>85</v>
      </c>
      <c r="B215" s="64">
        <v>68700</v>
      </c>
      <c r="C215" s="64">
        <v>68700</v>
      </c>
      <c r="D215" s="28">
        <f t="shared" si="25"/>
        <v>1</v>
      </c>
      <c r="E215" s="31">
        <f t="shared" si="28"/>
        <v>0</v>
      </c>
    </row>
    <row r="216" spans="1:5" s="5" customFormat="1" ht="30">
      <c r="A216" s="27" t="s">
        <v>163</v>
      </c>
      <c r="B216" s="51">
        <v>52200</v>
      </c>
      <c r="C216" s="51">
        <v>52200</v>
      </c>
      <c r="D216" s="28">
        <v>0</v>
      </c>
      <c r="E216" s="65">
        <f t="shared" si="28"/>
        <v>0</v>
      </c>
    </row>
    <row r="217" spans="1:5" s="5" customFormat="1" ht="15">
      <c r="A217" s="27" t="s">
        <v>33</v>
      </c>
      <c r="B217" s="51">
        <f>B218+B219+B220+B223</f>
        <v>2770942.44</v>
      </c>
      <c r="C217" s="51">
        <f>C218+C219+C220+C223</f>
        <v>2770942.44</v>
      </c>
      <c r="D217" s="28">
        <f aca="true" t="shared" si="29" ref="D217:D230">IF(B217=0,"   ",C217/B217)</f>
        <v>1</v>
      </c>
      <c r="E217" s="31">
        <f t="shared" si="28"/>
        <v>0</v>
      </c>
    </row>
    <row r="218" spans="1:5" s="5" customFormat="1" ht="28.5" customHeight="1">
      <c r="A218" s="27" t="s">
        <v>78</v>
      </c>
      <c r="B218" s="51">
        <v>410426.65</v>
      </c>
      <c r="C218" s="51">
        <v>410426.65</v>
      </c>
      <c r="D218" s="28">
        <f t="shared" si="29"/>
        <v>1</v>
      </c>
      <c r="E218" s="31">
        <f t="shared" si="28"/>
        <v>0</v>
      </c>
    </row>
    <row r="219" spans="1:5" s="5" customFormat="1" ht="32.25" customHeight="1">
      <c r="A219" s="27" t="s">
        <v>125</v>
      </c>
      <c r="B219" s="51">
        <v>30000</v>
      </c>
      <c r="C219" s="51">
        <v>30000</v>
      </c>
      <c r="D219" s="28">
        <f t="shared" si="29"/>
        <v>1</v>
      </c>
      <c r="E219" s="31">
        <f t="shared" si="28"/>
        <v>0</v>
      </c>
    </row>
    <row r="220" spans="1:5" ht="30.75" customHeight="1">
      <c r="A220" s="39" t="s">
        <v>164</v>
      </c>
      <c r="B220" s="64">
        <f>B221+B222</f>
        <v>1127368.42</v>
      </c>
      <c r="C220" s="64">
        <f>C221+C222</f>
        <v>1127368.42</v>
      </c>
      <c r="D220" s="28">
        <f t="shared" si="29"/>
        <v>1</v>
      </c>
      <c r="E220" s="65">
        <f t="shared" si="28"/>
        <v>0</v>
      </c>
    </row>
    <row r="221" spans="1:5" ht="15">
      <c r="A221" s="41" t="s">
        <v>46</v>
      </c>
      <c r="B221" s="64">
        <v>1071000</v>
      </c>
      <c r="C221" s="64">
        <v>1071000</v>
      </c>
      <c r="D221" s="28">
        <f t="shared" si="29"/>
        <v>1</v>
      </c>
      <c r="E221" s="65">
        <f t="shared" si="28"/>
        <v>0</v>
      </c>
    </row>
    <row r="222" spans="1:5" ht="15">
      <c r="A222" s="41" t="s">
        <v>154</v>
      </c>
      <c r="B222" s="64">
        <v>56368.42</v>
      </c>
      <c r="C222" s="64">
        <v>56368.42</v>
      </c>
      <c r="D222" s="28">
        <f t="shared" si="29"/>
        <v>1</v>
      </c>
      <c r="E222" s="65">
        <f t="shared" si="28"/>
        <v>0</v>
      </c>
    </row>
    <row r="223" spans="1:5" ht="30.75" customHeight="1">
      <c r="A223" s="39" t="s">
        <v>247</v>
      </c>
      <c r="B223" s="64">
        <f>B224+B225</f>
        <v>1203147.37</v>
      </c>
      <c r="C223" s="64">
        <f>C224+C225</f>
        <v>1203147.37</v>
      </c>
      <c r="D223" s="28">
        <f>IF(B223=0,"   ",C223/B223)</f>
        <v>1</v>
      </c>
      <c r="E223" s="65">
        <f t="shared" si="28"/>
        <v>0</v>
      </c>
    </row>
    <row r="224" spans="1:5" ht="15">
      <c r="A224" s="41" t="s">
        <v>46</v>
      </c>
      <c r="B224" s="64">
        <v>1142990</v>
      </c>
      <c r="C224" s="64">
        <v>1142990</v>
      </c>
      <c r="D224" s="28">
        <f>IF(B224=0,"   ",C224/B224)</f>
        <v>1</v>
      </c>
      <c r="E224" s="65">
        <f t="shared" si="28"/>
        <v>0</v>
      </c>
    </row>
    <row r="225" spans="1:5" ht="15">
      <c r="A225" s="41" t="s">
        <v>154</v>
      </c>
      <c r="B225" s="64">
        <v>60157.37</v>
      </c>
      <c r="C225" s="64">
        <v>60157.37</v>
      </c>
      <c r="D225" s="28">
        <f>IF(B225=0,"   ",C225/B225)</f>
        <v>1</v>
      </c>
      <c r="E225" s="65">
        <f t="shared" si="28"/>
        <v>0</v>
      </c>
    </row>
    <row r="226" spans="1:5" s="5" customFormat="1" ht="15">
      <c r="A226" s="27" t="s">
        <v>7</v>
      </c>
      <c r="B226" s="51">
        <f>B230+B250+B274+B227</f>
        <v>97248444.94999999</v>
      </c>
      <c r="C226" s="51">
        <f>C230+C250+C274+C227</f>
        <v>66041703.260000005</v>
      </c>
      <c r="D226" s="28">
        <f t="shared" si="29"/>
        <v>0.6791029233830439</v>
      </c>
      <c r="E226" s="31">
        <f t="shared" si="28"/>
        <v>-31206741.689999983</v>
      </c>
    </row>
    <row r="227" spans="1:5" ht="15">
      <c r="A227" s="27" t="s">
        <v>132</v>
      </c>
      <c r="B227" s="64">
        <f>B228+B229</f>
        <v>1978984.21</v>
      </c>
      <c r="C227" s="64">
        <f>C228+C229</f>
        <v>1916191.0299999998</v>
      </c>
      <c r="D227" s="28">
        <f t="shared" si="29"/>
        <v>0.9682699944331541</v>
      </c>
      <c r="E227" s="65">
        <f t="shared" si="28"/>
        <v>-62793.18000000017</v>
      </c>
    </row>
    <row r="228" spans="1:5" ht="30">
      <c r="A228" s="27" t="s">
        <v>133</v>
      </c>
      <c r="B228" s="64">
        <v>1286955.21</v>
      </c>
      <c r="C228" s="64">
        <v>1286955.21</v>
      </c>
      <c r="D228" s="28">
        <f t="shared" si="29"/>
        <v>1</v>
      </c>
      <c r="E228" s="65">
        <f t="shared" si="28"/>
        <v>0</v>
      </c>
    </row>
    <row r="229" spans="1:5" ht="15">
      <c r="A229" s="27" t="s">
        <v>248</v>
      </c>
      <c r="B229" s="64">
        <v>692029</v>
      </c>
      <c r="C229" s="64">
        <v>629235.82</v>
      </c>
      <c r="D229" s="28">
        <f>IF(B229=0,"   ",C229/B229)</f>
        <v>0.9092622129997442</v>
      </c>
      <c r="E229" s="65">
        <f t="shared" si="28"/>
        <v>-62793.18000000005</v>
      </c>
    </row>
    <row r="230" spans="1:5" s="5" customFormat="1" ht="15">
      <c r="A230" s="39" t="s">
        <v>63</v>
      </c>
      <c r="B230" s="51">
        <f>B232+B233+B236+B240+B241+B244+B245+B231+B234+B235+B243+B249+B242</f>
        <v>30813478.779999997</v>
      </c>
      <c r="C230" s="51">
        <f>C232+C233+C236+C240+C241+C244+C245+C231+C234+C235+C243+C249+C242</f>
        <v>25686368.45</v>
      </c>
      <c r="D230" s="28">
        <f t="shared" si="29"/>
        <v>0.8336081957312839</v>
      </c>
      <c r="E230" s="31">
        <f t="shared" si="28"/>
        <v>-5127110.329999998</v>
      </c>
    </row>
    <row r="231" spans="1:6" ht="30" customHeight="1">
      <c r="A231" s="27" t="s">
        <v>268</v>
      </c>
      <c r="B231" s="64">
        <v>440551.89</v>
      </c>
      <c r="C231" s="64">
        <v>440551.89</v>
      </c>
      <c r="D231" s="64">
        <f>IF(B231=0,"   ",C231/B231*100)</f>
        <v>100</v>
      </c>
      <c r="E231" s="65">
        <f>C231-B231</f>
        <v>0</v>
      </c>
      <c r="F231" s="5"/>
    </row>
    <row r="232" spans="1:5" ht="14.25" customHeight="1">
      <c r="A232" s="27" t="s">
        <v>167</v>
      </c>
      <c r="B232" s="64">
        <v>246024.71</v>
      </c>
      <c r="C232" s="64">
        <v>246024.71</v>
      </c>
      <c r="D232" s="64">
        <f>IF(B232=0,"   ",C232/B232*100)</f>
        <v>100</v>
      </c>
      <c r="E232" s="65">
        <f t="shared" si="28"/>
        <v>0</v>
      </c>
    </row>
    <row r="233" spans="1:6" ht="15" customHeight="1">
      <c r="A233" s="27" t="s">
        <v>165</v>
      </c>
      <c r="B233" s="64">
        <v>200000</v>
      </c>
      <c r="C233" s="64">
        <v>174553.65</v>
      </c>
      <c r="D233" s="64">
        <f>IF(B233=0,"   ",C233/B233*100)</f>
        <v>87.276825</v>
      </c>
      <c r="E233" s="65">
        <f t="shared" si="28"/>
        <v>-25446.350000000006</v>
      </c>
      <c r="F233" s="5"/>
    </row>
    <row r="234" spans="1:6" ht="33" customHeight="1">
      <c r="A234" s="27" t="s">
        <v>269</v>
      </c>
      <c r="B234" s="64">
        <v>0</v>
      </c>
      <c r="C234" s="64">
        <v>0</v>
      </c>
      <c r="D234" s="64" t="str">
        <f>IF(B234=0,"   ",C234/B234*100)</f>
        <v>   </v>
      </c>
      <c r="E234" s="65">
        <f>C234-B234</f>
        <v>0</v>
      </c>
      <c r="F234" s="5"/>
    </row>
    <row r="235" spans="1:6" ht="34.5" customHeight="1">
      <c r="A235" s="27" t="s">
        <v>270</v>
      </c>
      <c r="B235" s="64">
        <v>60000</v>
      </c>
      <c r="C235" s="64">
        <v>60000</v>
      </c>
      <c r="D235" s="64">
        <f>IF(B235=0,"   ",C235/B235*100)</f>
        <v>100</v>
      </c>
      <c r="E235" s="65">
        <f>C235-B235</f>
        <v>0</v>
      </c>
      <c r="F235" s="5"/>
    </row>
    <row r="236" spans="1:5" ht="44.25" customHeight="1">
      <c r="A236" s="39" t="s">
        <v>118</v>
      </c>
      <c r="B236" s="64">
        <f>B237+B238+B239</f>
        <v>6361605.859999999</v>
      </c>
      <c r="C236" s="64">
        <f>C237+C238+C239</f>
        <v>6190840.69</v>
      </c>
      <c r="D236" s="28">
        <f aca="true" t="shared" si="30" ref="D236:D246">IF(B236=0,"   ",C236/B236)</f>
        <v>0.973156908214996</v>
      </c>
      <c r="E236" s="65">
        <f aca="true" t="shared" si="31" ref="E236:E247">C236-B236</f>
        <v>-170765.169999999</v>
      </c>
    </row>
    <row r="237" spans="1:5" ht="15">
      <c r="A237" s="41" t="s">
        <v>46</v>
      </c>
      <c r="B237" s="64">
        <v>6015025.56</v>
      </c>
      <c r="C237" s="64">
        <v>5852798.65</v>
      </c>
      <c r="D237" s="28">
        <f t="shared" si="30"/>
        <v>0.973029722254414</v>
      </c>
      <c r="E237" s="65">
        <f t="shared" si="31"/>
        <v>-162226.90999999922</v>
      </c>
    </row>
    <row r="238" spans="1:5" ht="15">
      <c r="A238" s="41" t="s">
        <v>161</v>
      </c>
      <c r="B238" s="64">
        <v>316580.3</v>
      </c>
      <c r="C238" s="64">
        <v>308042.04</v>
      </c>
      <c r="D238" s="28">
        <f t="shared" si="30"/>
        <v>0.9730297178946384</v>
      </c>
      <c r="E238" s="65">
        <f t="shared" si="31"/>
        <v>-8538.26000000001</v>
      </c>
    </row>
    <row r="239" spans="1:5" ht="15">
      <c r="A239" s="41" t="s">
        <v>154</v>
      </c>
      <c r="B239" s="64">
        <v>30000</v>
      </c>
      <c r="C239" s="64">
        <v>30000</v>
      </c>
      <c r="D239" s="28">
        <f t="shared" si="30"/>
        <v>1</v>
      </c>
      <c r="E239" s="65">
        <f t="shared" si="31"/>
        <v>0</v>
      </c>
    </row>
    <row r="240" spans="1:5" ht="29.25" customHeight="1">
      <c r="A240" s="39" t="s">
        <v>168</v>
      </c>
      <c r="B240" s="64">
        <v>852852.51</v>
      </c>
      <c r="C240" s="64">
        <v>852852.51</v>
      </c>
      <c r="D240" s="28">
        <f t="shared" si="30"/>
        <v>1</v>
      </c>
      <c r="E240" s="65">
        <f t="shared" si="31"/>
        <v>0</v>
      </c>
    </row>
    <row r="241" spans="1:5" ht="30">
      <c r="A241" s="27" t="s">
        <v>166</v>
      </c>
      <c r="B241" s="64">
        <v>100000</v>
      </c>
      <c r="C241" s="64">
        <v>95242.43</v>
      </c>
      <c r="D241" s="28">
        <f>IF(B241=0,"   ",C241/B241)</f>
        <v>0.9524242999999999</v>
      </c>
      <c r="E241" s="65">
        <f>C241-B241</f>
        <v>-4757.570000000007</v>
      </c>
    </row>
    <row r="242" spans="1:5" ht="30">
      <c r="A242" s="27" t="s">
        <v>297</v>
      </c>
      <c r="B242" s="64">
        <v>190000</v>
      </c>
      <c r="C242" s="64">
        <v>190000</v>
      </c>
      <c r="D242" s="28">
        <f>IF(B242=0,"   ",C242/B242)</f>
        <v>1</v>
      </c>
      <c r="E242" s="65">
        <f>C242-B242</f>
        <v>0</v>
      </c>
    </row>
    <row r="243" spans="1:5" ht="45">
      <c r="A243" s="27" t="s">
        <v>271</v>
      </c>
      <c r="B243" s="64">
        <v>3678260.8</v>
      </c>
      <c r="C243" s="64">
        <v>3678001.14</v>
      </c>
      <c r="D243" s="28">
        <f>IF(B243=0,"   ",C243/B243)</f>
        <v>0.999929406854457</v>
      </c>
      <c r="E243" s="65">
        <f>C243-B243</f>
        <v>-259.65999999968335</v>
      </c>
    </row>
    <row r="244" spans="1:5" s="5" customFormat="1" ht="105">
      <c r="A244" s="39" t="s">
        <v>136</v>
      </c>
      <c r="B244" s="51">
        <v>9160722.98</v>
      </c>
      <c r="C244" s="51">
        <v>9160722.98</v>
      </c>
      <c r="D244" s="28">
        <f t="shared" si="30"/>
        <v>1</v>
      </c>
      <c r="E244" s="31">
        <f t="shared" si="31"/>
        <v>0</v>
      </c>
    </row>
    <row r="245" spans="1:5" s="5" customFormat="1" ht="17.25" customHeight="1">
      <c r="A245" s="27" t="s">
        <v>128</v>
      </c>
      <c r="B245" s="51">
        <f>SUM(B246:B248)</f>
        <v>9403029.579999998</v>
      </c>
      <c r="C245" s="51">
        <f>SUM(C246:C248)</f>
        <v>4477148</v>
      </c>
      <c r="D245" s="28">
        <f t="shared" si="30"/>
        <v>0.4761388828896996</v>
      </c>
      <c r="E245" s="31">
        <f t="shared" si="31"/>
        <v>-4925881.579999998</v>
      </c>
    </row>
    <row r="246" spans="1:5" s="5" customFormat="1" ht="13.5" customHeight="1">
      <c r="A246" s="41" t="s">
        <v>46</v>
      </c>
      <c r="B246" s="51">
        <v>6626994.06</v>
      </c>
      <c r="C246" s="51">
        <v>2686288.8</v>
      </c>
      <c r="D246" s="28">
        <f t="shared" si="30"/>
        <v>0.4053555466745054</v>
      </c>
      <c r="E246" s="31">
        <f t="shared" si="31"/>
        <v>-3940705.26</v>
      </c>
    </row>
    <row r="247" spans="1:5" s="5" customFormat="1" ht="13.5" customHeight="1">
      <c r="A247" s="41" t="s">
        <v>289</v>
      </c>
      <c r="B247" s="51">
        <v>2386057.25</v>
      </c>
      <c r="C247" s="51">
        <v>1682768.51</v>
      </c>
      <c r="D247" s="28">
        <v>0</v>
      </c>
      <c r="E247" s="31">
        <f t="shared" si="31"/>
        <v>-703288.74</v>
      </c>
    </row>
    <row r="248" spans="1:5" s="5" customFormat="1" ht="13.5" customHeight="1">
      <c r="A248" s="41" t="s">
        <v>233</v>
      </c>
      <c r="B248" s="51">
        <v>389978.27</v>
      </c>
      <c r="C248" s="51">
        <v>108090.69</v>
      </c>
      <c r="D248" s="28">
        <v>0</v>
      </c>
      <c r="E248" s="31">
        <f>C248-B248</f>
        <v>-281887.58</v>
      </c>
    </row>
    <row r="249" spans="1:5" s="5" customFormat="1" ht="43.5" customHeight="1">
      <c r="A249" s="39" t="s">
        <v>283</v>
      </c>
      <c r="B249" s="51">
        <v>120430.45</v>
      </c>
      <c r="C249" s="51">
        <v>120430.45</v>
      </c>
      <c r="D249" s="28">
        <v>1</v>
      </c>
      <c r="E249" s="31">
        <f>C249-B249</f>
        <v>0</v>
      </c>
    </row>
    <row r="250" spans="1:5" ht="15">
      <c r="A250" s="27" t="s">
        <v>88</v>
      </c>
      <c r="B250" s="64">
        <f>B252+B253+B254+B255+B256+B257+B264+B268+B269+B251+B273+B261</f>
        <v>64453981.95999999</v>
      </c>
      <c r="C250" s="64">
        <f>C252+C253+C254+C255+C256+C257+C264+C268+C269+C251+C273+C261</f>
        <v>38437143.78</v>
      </c>
      <c r="D250" s="28">
        <f>IF(B250=0,"   ",C250/B250)</f>
        <v>0.596350180565322</v>
      </c>
      <c r="E250" s="65">
        <f aca="true" t="shared" si="32" ref="E250:E279">C250-B250</f>
        <v>-26016838.179999992</v>
      </c>
    </row>
    <row r="251" spans="1:5" ht="47.25" customHeight="1">
      <c r="A251" s="27" t="s">
        <v>272</v>
      </c>
      <c r="B251" s="64">
        <v>30000</v>
      </c>
      <c r="C251" s="64">
        <v>30000</v>
      </c>
      <c r="D251" s="28">
        <f>IF(B251=0,"   ",C251/B251)</f>
        <v>1</v>
      </c>
      <c r="E251" s="65">
        <f>C251-B251</f>
        <v>0</v>
      </c>
    </row>
    <row r="252" spans="1:5" ht="27.75" customHeight="1">
      <c r="A252" s="27" t="s">
        <v>169</v>
      </c>
      <c r="B252" s="64">
        <v>1454441.78</v>
      </c>
      <c r="C252" s="64">
        <v>1148076.92</v>
      </c>
      <c r="D252" s="28">
        <f>IF(B252=0,"   ",C252/B252)</f>
        <v>0.789359145059763</v>
      </c>
      <c r="E252" s="65">
        <f t="shared" si="32"/>
        <v>-306364.8600000001</v>
      </c>
    </row>
    <row r="253" spans="1:5" ht="15">
      <c r="A253" s="27" t="s">
        <v>170</v>
      </c>
      <c r="B253" s="64">
        <v>9616147.77</v>
      </c>
      <c r="C253" s="64">
        <v>9616147.77</v>
      </c>
      <c r="D253" s="64">
        <f>IF(B253=0,"   ",C253/B253*100)</f>
        <v>100</v>
      </c>
      <c r="E253" s="65">
        <f t="shared" si="32"/>
        <v>0</v>
      </c>
    </row>
    <row r="254" spans="1:5" ht="15">
      <c r="A254" s="27" t="s">
        <v>171</v>
      </c>
      <c r="B254" s="64">
        <v>111700</v>
      </c>
      <c r="C254" s="64">
        <v>111700</v>
      </c>
      <c r="D254" s="64">
        <f>IF(B254=0,"   ",C254/B254*100)</f>
        <v>100</v>
      </c>
      <c r="E254" s="65">
        <f t="shared" si="32"/>
        <v>0</v>
      </c>
    </row>
    <row r="255" spans="1:5" ht="13.5" customHeight="1">
      <c r="A255" s="27" t="s">
        <v>172</v>
      </c>
      <c r="B255" s="64">
        <v>6302623.88</v>
      </c>
      <c r="C255" s="64">
        <v>5662087.93</v>
      </c>
      <c r="D255" s="64">
        <f>IF(B255=0,"   ",C255/B255*100)</f>
        <v>89.8369954768743</v>
      </c>
      <c r="E255" s="65">
        <f t="shared" si="32"/>
        <v>-640535.9500000002</v>
      </c>
    </row>
    <row r="256" spans="1:5" ht="14.25" customHeight="1">
      <c r="A256" s="27" t="s">
        <v>173</v>
      </c>
      <c r="B256" s="64">
        <v>345630</v>
      </c>
      <c r="C256" s="64">
        <v>345630</v>
      </c>
      <c r="D256" s="64">
        <f>IF(B256=0,"   ",C256/B256*100)</f>
        <v>100</v>
      </c>
      <c r="E256" s="65">
        <f t="shared" si="32"/>
        <v>0</v>
      </c>
    </row>
    <row r="257" spans="1:5" ht="27.75" customHeight="1">
      <c r="A257" s="39" t="s">
        <v>223</v>
      </c>
      <c r="B257" s="64">
        <f>B258+B259+B260</f>
        <v>18673566.73</v>
      </c>
      <c r="C257" s="64">
        <f>C258+C259+C260</f>
        <v>15329815.06</v>
      </c>
      <c r="D257" s="28">
        <f aca="true" t="shared" si="33" ref="D257:D279">IF(B257=0,"   ",C257/B257)</f>
        <v>0.8209366363508853</v>
      </c>
      <c r="E257" s="65">
        <f t="shared" si="32"/>
        <v>-3343751.67</v>
      </c>
    </row>
    <row r="258" spans="1:5" ht="15">
      <c r="A258" s="41" t="s">
        <v>46</v>
      </c>
      <c r="B258" s="64">
        <v>16451276.29</v>
      </c>
      <c r="C258" s="64">
        <v>13332119.71</v>
      </c>
      <c r="D258" s="28">
        <f t="shared" si="33"/>
        <v>0.8104003285206514</v>
      </c>
      <c r="E258" s="65">
        <f t="shared" si="32"/>
        <v>-3119156.579999998</v>
      </c>
    </row>
    <row r="259" spans="1:5" ht="15">
      <c r="A259" s="41" t="s">
        <v>161</v>
      </c>
      <c r="B259" s="64">
        <v>1020790.44</v>
      </c>
      <c r="C259" s="64">
        <v>821695.35</v>
      </c>
      <c r="D259" s="28">
        <f t="shared" si="33"/>
        <v>0.8049598799142359</v>
      </c>
      <c r="E259" s="65">
        <f t="shared" si="32"/>
        <v>-199095.08999999997</v>
      </c>
    </row>
    <row r="260" spans="1:5" ht="15">
      <c r="A260" s="41" t="s">
        <v>234</v>
      </c>
      <c r="B260" s="64">
        <v>1201500</v>
      </c>
      <c r="C260" s="64">
        <v>1176000</v>
      </c>
      <c r="D260" s="28">
        <f>IF(B260=0,"   ",C260/B260)</f>
        <v>0.978776529338327</v>
      </c>
      <c r="E260" s="65">
        <f>C260-B260</f>
        <v>-25500</v>
      </c>
    </row>
    <row r="261" spans="1:5" ht="27.75" customHeight="1">
      <c r="A261" s="39" t="s">
        <v>290</v>
      </c>
      <c r="B261" s="64">
        <f>B262+B263</f>
        <v>15387306</v>
      </c>
      <c r="C261" s="64">
        <f>C262+C263</f>
        <v>0</v>
      </c>
      <c r="D261" s="28">
        <f>IF(B261=0,"   ",C261/B261)</f>
        <v>0</v>
      </c>
      <c r="E261" s="65">
        <f>C261-B261</f>
        <v>-15387306</v>
      </c>
    </row>
    <row r="262" spans="1:5" ht="15">
      <c r="A262" s="41" t="s">
        <v>46</v>
      </c>
      <c r="B262" s="64">
        <v>14617940</v>
      </c>
      <c r="C262" s="64">
        <v>0</v>
      </c>
      <c r="D262" s="28">
        <f>IF(B262=0,"   ",C262/B262)</f>
        <v>0</v>
      </c>
      <c r="E262" s="65">
        <f>C262-B262</f>
        <v>-14617940</v>
      </c>
    </row>
    <row r="263" spans="1:5" ht="15">
      <c r="A263" s="41" t="s">
        <v>161</v>
      </c>
      <c r="B263" s="64">
        <v>769366</v>
      </c>
      <c r="C263" s="64">
        <v>0</v>
      </c>
      <c r="D263" s="28">
        <f>IF(B263=0,"   ",C263/B263)</f>
        <v>0</v>
      </c>
      <c r="E263" s="65">
        <f>C263-B263</f>
        <v>-769366</v>
      </c>
    </row>
    <row r="264" spans="1:5" ht="27.75" customHeight="1">
      <c r="A264" s="39" t="s">
        <v>174</v>
      </c>
      <c r="B264" s="64">
        <f>B265+B267+B266</f>
        <v>4695574.800000001</v>
      </c>
      <c r="C264" s="64">
        <f>C265+C267+C266</f>
        <v>4695574.800000001</v>
      </c>
      <c r="D264" s="28">
        <f t="shared" si="33"/>
        <v>1</v>
      </c>
      <c r="E264" s="65">
        <f t="shared" si="32"/>
        <v>0</v>
      </c>
    </row>
    <row r="265" spans="1:5" ht="15">
      <c r="A265" s="27" t="s">
        <v>225</v>
      </c>
      <c r="B265" s="64">
        <v>4648619.04</v>
      </c>
      <c r="C265" s="64">
        <v>4648619.04</v>
      </c>
      <c r="D265" s="28">
        <f t="shared" si="33"/>
        <v>1</v>
      </c>
      <c r="E265" s="65">
        <f t="shared" si="32"/>
        <v>0</v>
      </c>
    </row>
    <row r="266" spans="1:5" ht="15">
      <c r="A266" s="27" t="s">
        <v>224</v>
      </c>
      <c r="B266" s="64">
        <v>32869.03</v>
      </c>
      <c r="C266" s="64">
        <v>32869.03</v>
      </c>
      <c r="D266" s="28">
        <f t="shared" si="33"/>
        <v>1</v>
      </c>
      <c r="E266" s="65">
        <f t="shared" si="32"/>
        <v>0</v>
      </c>
    </row>
    <row r="267" spans="1:5" ht="15">
      <c r="A267" s="39" t="s">
        <v>175</v>
      </c>
      <c r="B267" s="64">
        <v>14086.73</v>
      </c>
      <c r="C267" s="64">
        <v>14086.73</v>
      </c>
      <c r="D267" s="28">
        <f t="shared" si="33"/>
        <v>1</v>
      </c>
      <c r="E267" s="65">
        <f t="shared" si="32"/>
        <v>0</v>
      </c>
    </row>
    <row r="268" spans="1:5" ht="27.75" customHeight="1">
      <c r="A268" s="27" t="s">
        <v>176</v>
      </c>
      <c r="B268" s="64">
        <v>326644.22</v>
      </c>
      <c r="C268" s="64">
        <v>326644.22</v>
      </c>
      <c r="D268" s="28">
        <f t="shared" si="33"/>
        <v>1</v>
      </c>
      <c r="E268" s="65">
        <f t="shared" si="32"/>
        <v>0</v>
      </c>
    </row>
    <row r="269" spans="1:5" s="5" customFormat="1" ht="17.25" customHeight="1">
      <c r="A269" s="27" t="s">
        <v>128</v>
      </c>
      <c r="B269" s="51">
        <f>SUM(B270:B272)</f>
        <v>7210346.779999999</v>
      </c>
      <c r="C269" s="51">
        <f>SUM(C270:C272)</f>
        <v>871467.0800000001</v>
      </c>
      <c r="D269" s="28">
        <f t="shared" si="33"/>
        <v>0.12086340734918163</v>
      </c>
      <c r="E269" s="31">
        <f t="shared" si="32"/>
        <v>-6338879.699999999</v>
      </c>
    </row>
    <row r="270" spans="1:5" s="5" customFormat="1" ht="13.5" customHeight="1">
      <c r="A270" s="41" t="s">
        <v>46</v>
      </c>
      <c r="B270" s="51">
        <v>5593949.14</v>
      </c>
      <c r="C270" s="51">
        <v>522846.24</v>
      </c>
      <c r="D270" s="28">
        <f t="shared" si="33"/>
        <v>0.0934663914373737</v>
      </c>
      <c r="E270" s="31">
        <f t="shared" si="32"/>
        <v>-5071102.899999999</v>
      </c>
    </row>
    <row r="271" spans="1:5" s="5" customFormat="1" ht="13.5" customHeight="1">
      <c r="A271" s="41" t="s">
        <v>154</v>
      </c>
      <c r="B271" s="51">
        <v>847266.96</v>
      </c>
      <c r="C271" s="51">
        <v>213378.56</v>
      </c>
      <c r="D271" s="28">
        <v>0</v>
      </c>
      <c r="E271" s="31">
        <f t="shared" si="32"/>
        <v>-633888.3999999999</v>
      </c>
    </row>
    <row r="272" spans="1:5" s="5" customFormat="1" ht="13.5" customHeight="1">
      <c r="A272" s="41" t="s">
        <v>233</v>
      </c>
      <c r="B272" s="51">
        <v>769130.68</v>
      </c>
      <c r="C272" s="51">
        <v>135242.28</v>
      </c>
      <c r="D272" s="28">
        <v>0</v>
      </c>
      <c r="E272" s="31">
        <f t="shared" si="32"/>
        <v>-633888.4</v>
      </c>
    </row>
    <row r="273" spans="1:5" ht="44.25" customHeight="1">
      <c r="A273" s="27" t="s">
        <v>276</v>
      </c>
      <c r="B273" s="64">
        <v>300000</v>
      </c>
      <c r="C273" s="64">
        <v>300000</v>
      </c>
      <c r="D273" s="28">
        <f>IF(B273=0,"   ",C273/B273)</f>
        <v>1</v>
      </c>
      <c r="E273" s="65">
        <f>C273-B273</f>
        <v>0</v>
      </c>
    </row>
    <row r="274" spans="1:5" ht="30">
      <c r="A274" s="27" t="s">
        <v>126</v>
      </c>
      <c r="B274" s="64">
        <f>B275</f>
        <v>2000</v>
      </c>
      <c r="C274" s="64">
        <f>C275</f>
        <v>2000</v>
      </c>
      <c r="D274" s="28">
        <f t="shared" si="33"/>
        <v>1</v>
      </c>
      <c r="E274" s="65">
        <f t="shared" si="32"/>
        <v>0</v>
      </c>
    </row>
    <row r="275" spans="1:5" s="5" customFormat="1" ht="45">
      <c r="A275" s="27" t="s">
        <v>226</v>
      </c>
      <c r="B275" s="51">
        <v>2000</v>
      </c>
      <c r="C275" s="55">
        <v>2000</v>
      </c>
      <c r="D275" s="28">
        <f t="shared" si="33"/>
        <v>1</v>
      </c>
      <c r="E275" s="31">
        <f t="shared" si="32"/>
        <v>0</v>
      </c>
    </row>
    <row r="276" spans="1:5" s="5" customFormat="1" ht="15">
      <c r="A276" s="27" t="s">
        <v>177</v>
      </c>
      <c r="B276" s="63">
        <f>B277+B278+B279</f>
        <v>250000</v>
      </c>
      <c r="C276" s="63">
        <f>C277+C278+C279</f>
        <v>250000</v>
      </c>
      <c r="D276" s="28">
        <f t="shared" si="33"/>
        <v>1</v>
      </c>
      <c r="E276" s="31">
        <f t="shared" si="32"/>
        <v>0</v>
      </c>
    </row>
    <row r="277" spans="1:5" s="5" customFormat="1" ht="30">
      <c r="A277" s="27" t="s">
        <v>178</v>
      </c>
      <c r="B277" s="64">
        <v>0</v>
      </c>
      <c r="C277" s="64">
        <v>0</v>
      </c>
      <c r="D277" s="28" t="str">
        <f t="shared" si="33"/>
        <v>   </v>
      </c>
      <c r="E277" s="31">
        <f t="shared" si="32"/>
        <v>0</v>
      </c>
    </row>
    <row r="278" spans="1:5" s="5" customFormat="1" ht="30">
      <c r="A278" s="27" t="s">
        <v>179</v>
      </c>
      <c r="B278" s="64">
        <v>250000</v>
      </c>
      <c r="C278" s="64">
        <v>250000</v>
      </c>
      <c r="D278" s="28">
        <f t="shared" si="33"/>
        <v>1</v>
      </c>
      <c r="E278" s="31">
        <f t="shared" si="32"/>
        <v>0</v>
      </c>
    </row>
    <row r="279" spans="1:5" s="5" customFormat="1" ht="15">
      <c r="A279" s="27" t="s">
        <v>180</v>
      </c>
      <c r="B279" s="64">
        <v>0</v>
      </c>
      <c r="C279" s="64">
        <v>0</v>
      </c>
      <c r="D279" s="28" t="str">
        <f t="shared" si="33"/>
        <v>   </v>
      </c>
      <c r="E279" s="31">
        <f t="shared" si="32"/>
        <v>0</v>
      </c>
    </row>
    <row r="280" spans="1:5" s="5" customFormat="1" ht="15">
      <c r="A280" s="27" t="s">
        <v>8</v>
      </c>
      <c r="B280" s="51">
        <f>B281+B294+B347+B344+B334</f>
        <v>310434206.3399999</v>
      </c>
      <c r="C280" s="51">
        <f>C281+C294+C347+C344+C334</f>
        <v>310434206.3299999</v>
      </c>
      <c r="D280" s="28">
        <f aca="true" t="shared" si="34" ref="D280:D305">IF(B280=0,"   ",C280/B280)</f>
        <v>0.9999999999677871</v>
      </c>
      <c r="E280" s="31">
        <f aca="true" t="shared" si="35" ref="E280:E305">C280-B280</f>
        <v>-0.009999990463256836</v>
      </c>
    </row>
    <row r="281" spans="1:5" s="5" customFormat="1" ht="15">
      <c r="A281" s="27" t="s">
        <v>37</v>
      </c>
      <c r="B281" s="51">
        <f>B282+B284+B285+B293+B292+B288</f>
        <v>66693299.09</v>
      </c>
      <c r="C281" s="51">
        <f>C282+C284+C285+C293+C292+C288</f>
        <v>66693299.09</v>
      </c>
      <c r="D281" s="28">
        <f t="shared" si="34"/>
        <v>1</v>
      </c>
      <c r="E281" s="31">
        <f t="shared" si="35"/>
        <v>0</v>
      </c>
    </row>
    <row r="282" spans="1:5" s="5" customFormat="1" ht="15">
      <c r="A282" s="27" t="s">
        <v>55</v>
      </c>
      <c r="B282" s="51">
        <v>60339331.52</v>
      </c>
      <c r="C282" s="55">
        <v>60339331.52</v>
      </c>
      <c r="D282" s="28">
        <f t="shared" si="34"/>
        <v>1</v>
      </c>
      <c r="E282" s="31">
        <f t="shared" si="35"/>
        <v>0</v>
      </c>
    </row>
    <row r="283" spans="1:5" s="5" customFormat="1" ht="15">
      <c r="A283" s="41" t="s">
        <v>227</v>
      </c>
      <c r="B283" s="51">
        <v>52586700</v>
      </c>
      <c r="C283" s="55">
        <v>52586700</v>
      </c>
      <c r="D283" s="28">
        <f t="shared" si="34"/>
        <v>1</v>
      </c>
      <c r="E283" s="31">
        <f t="shared" si="35"/>
        <v>0</v>
      </c>
    </row>
    <row r="284" spans="1:5" s="5" customFormat="1" ht="60" customHeight="1">
      <c r="A284" s="27" t="s">
        <v>181</v>
      </c>
      <c r="B284" s="51">
        <v>945000</v>
      </c>
      <c r="C284" s="55">
        <v>945000</v>
      </c>
      <c r="D284" s="28">
        <f t="shared" si="34"/>
        <v>1</v>
      </c>
      <c r="E284" s="31">
        <f t="shared" si="35"/>
        <v>0</v>
      </c>
    </row>
    <row r="285" spans="1:5" s="5" customFormat="1" ht="31.5" customHeight="1">
      <c r="A285" s="39" t="s">
        <v>123</v>
      </c>
      <c r="B285" s="51">
        <f>SUM(B286:B287)</f>
        <v>1365757.57</v>
      </c>
      <c r="C285" s="51">
        <f>SUM(C286:C287)</f>
        <v>1365757.57</v>
      </c>
      <c r="D285" s="28">
        <f t="shared" si="34"/>
        <v>1</v>
      </c>
      <c r="E285" s="31">
        <f t="shared" si="35"/>
        <v>0</v>
      </c>
    </row>
    <row r="286" spans="1:5" ht="15">
      <c r="A286" s="27" t="s">
        <v>224</v>
      </c>
      <c r="B286" s="64">
        <v>1352100</v>
      </c>
      <c r="C286" s="64">
        <v>1352100</v>
      </c>
      <c r="D286" s="28">
        <f t="shared" si="34"/>
        <v>1</v>
      </c>
      <c r="E286" s="65">
        <f t="shared" si="35"/>
        <v>0</v>
      </c>
    </row>
    <row r="287" spans="1:5" ht="15">
      <c r="A287" s="39" t="s">
        <v>175</v>
      </c>
      <c r="B287" s="64">
        <v>13657.57</v>
      </c>
      <c r="C287" s="64">
        <v>13657.57</v>
      </c>
      <c r="D287" s="28">
        <f t="shared" si="34"/>
        <v>1</v>
      </c>
      <c r="E287" s="65">
        <f t="shared" si="35"/>
        <v>0</v>
      </c>
    </row>
    <row r="288" spans="1:5" s="5" customFormat="1" ht="76.5" customHeight="1">
      <c r="A288" s="39" t="s">
        <v>292</v>
      </c>
      <c r="B288" s="51">
        <f>SUM(B289:B291)</f>
        <v>3051210</v>
      </c>
      <c r="C288" s="51">
        <f>SUM(C289:C291)</f>
        <v>3051210</v>
      </c>
      <c r="D288" s="28">
        <f t="shared" si="34"/>
        <v>1</v>
      </c>
      <c r="E288" s="31">
        <f t="shared" si="35"/>
        <v>0</v>
      </c>
    </row>
    <row r="289" spans="1:5" ht="15">
      <c r="A289" s="27" t="s">
        <v>224</v>
      </c>
      <c r="B289" s="64">
        <v>2747300</v>
      </c>
      <c r="C289" s="64">
        <v>2747300</v>
      </c>
      <c r="D289" s="28">
        <f t="shared" si="34"/>
        <v>1</v>
      </c>
      <c r="E289" s="65">
        <f t="shared" si="35"/>
        <v>0</v>
      </c>
    </row>
    <row r="290" spans="1:5" ht="15" customHeight="1">
      <c r="A290" s="39" t="s">
        <v>298</v>
      </c>
      <c r="B290" s="64">
        <v>144594.74</v>
      </c>
      <c r="C290" s="64">
        <v>144594.74</v>
      </c>
      <c r="D290" s="28">
        <f t="shared" si="34"/>
        <v>1</v>
      </c>
      <c r="E290" s="65">
        <f t="shared" si="35"/>
        <v>0</v>
      </c>
    </row>
    <row r="291" spans="1:5" ht="15" customHeight="1">
      <c r="A291" s="39" t="s">
        <v>175</v>
      </c>
      <c r="B291" s="64">
        <v>159315.26</v>
      </c>
      <c r="C291" s="64">
        <v>159315.26</v>
      </c>
      <c r="D291" s="28">
        <f>IF(B291=0,"   ",C291/B291)</f>
        <v>1</v>
      </c>
      <c r="E291" s="65">
        <f>C291-B291</f>
        <v>0</v>
      </c>
    </row>
    <row r="292" spans="1:5" ht="45">
      <c r="A292" s="39" t="s">
        <v>273</v>
      </c>
      <c r="B292" s="64">
        <v>812000</v>
      </c>
      <c r="C292" s="64">
        <v>812000</v>
      </c>
      <c r="D292" s="28">
        <f t="shared" si="34"/>
        <v>1</v>
      </c>
      <c r="E292" s="65">
        <f t="shared" si="35"/>
        <v>0</v>
      </c>
    </row>
    <row r="293" spans="1:5" ht="30">
      <c r="A293" s="39" t="s">
        <v>291</v>
      </c>
      <c r="B293" s="64">
        <v>180000</v>
      </c>
      <c r="C293" s="64">
        <v>180000</v>
      </c>
      <c r="D293" s="28">
        <f t="shared" si="34"/>
        <v>1</v>
      </c>
      <c r="E293" s="65">
        <f t="shared" si="35"/>
        <v>0</v>
      </c>
    </row>
    <row r="294" spans="1:5" s="5" customFormat="1" ht="15">
      <c r="A294" s="27" t="s">
        <v>38</v>
      </c>
      <c r="B294" s="51">
        <f>B295+B297+B298+B305+B324+B328+B333+B301</f>
        <v>204953358.46999997</v>
      </c>
      <c r="C294" s="51">
        <f>C295+C297+C298+C305+C324+C328+C333+C301</f>
        <v>204953358.45999998</v>
      </c>
      <c r="D294" s="28">
        <f t="shared" si="34"/>
        <v>0.9999999999512085</v>
      </c>
      <c r="E294" s="31">
        <f t="shared" si="35"/>
        <v>-0.009999990463256836</v>
      </c>
    </row>
    <row r="295" spans="1:5" s="5" customFormat="1" ht="15">
      <c r="A295" s="27" t="s">
        <v>55</v>
      </c>
      <c r="B295" s="51">
        <v>150628551.45</v>
      </c>
      <c r="C295" s="51">
        <v>150628551.45</v>
      </c>
      <c r="D295" s="28">
        <f t="shared" si="34"/>
        <v>1</v>
      </c>
      <c r="E295" s="31">
        <f t="shared" si="35"/>
        <v>0</v>
      </c>
    </row>
    <row r="296" spans="1:5" s="5" customFormat="1" ht="18" customHeight="1">
      <c r="A296" s="41" t="s">
        <v>228</v>
      </c>
      <c r="B296" s="51">
        <v>134721900</v>
      </c>
      <c r="C296" s="51">
        <v>134721900</v>
      </c>
      <c r="D296" s="28">
        <f t="shared" si="34"/>
        <v>1</v>
      </c>
      <c r="E296" s="31">
        <f t="shared" si="35"/>
        <v>0</v>
      </c>
    </row>
    <row r="297" spans="1:5" s="5" customFormat="1" ht="30">
      <c r="A297" s="39" t="s">
        <v>182</v>
      </c>
      <c r="B297" s="51">
        <v>1179600</v>
      </c>
      <c r="C297" s="55">
        <v>1179600</v>
      </c>
      <c r="D297" s="28">
        <f t="shared" si="34"/>
        <v>1</v>
      </c>
      <c r="E297" s="31">
        <f t="shared" si="35"/>
        <v>0</v>
      </c>
    </row>
    <row r="298" spans="1:5" s="5" customFormat="1" ht="31.5" customHeight="1">
      <c r="A298" s="39" t="s">
        <v>123</v>
      </c>
      <c r="B298" s="51">
        <f>SUM(B299:B300)</f>
        <v>11180404.05</v>
      </c>
      <c r="C298" s="51">
        <f>SUM(C299:C300)</f>
        <v>11180404.05</v>
      </c>
      <c r="D298" s="28">
        <f t="shared" si="34"/>
        <v>1</v>
      </c>
      <c r="E298" s="31">
        <f t="shared" si="35"/>
        <v>0</v>
      </c>
    </row>
    <row r="299" spans="1:5" ht="15">
      <c r="A299" s="27" t="s">
        <v>224</v>
      </c>
      <c r="B299" s="64">
        <v>11068600</v>
      </c>
      <c r="C299" s="64">
        <v>11068600</v>
      </c>
      <c r="D299" s="28">
        <f t="shared" si="34"/>
        <v>1</v>
      </c>
      <c r="E299" s="65">
        <f t="shared" si="35"/>
        <v>0</v>
      </c>
    </row>
    <row r="300" spans="1:5" ht="15">
      <c r="A300" s="39" t="s">
        <v>175</v>
      </c>
      <c r="B300" s="64">
        <v>111804.05</v>
      </c>
      <c r="C300" s="64">
        <v>111804.05</v>
      </c>
      <c r="D300" s="28">
        <f t="shared" si="34"/>
        <v>1</v>
      </c>
      <c r="E300" s="65">
        <f t="shared" si="35"/>
        <v>0</v>
      </c>
    </row>
    <row r="301" spans="1:5" s="5" customFormat="1" ht="76.5" customHeight="1">
      <c r="A301" s="39" t="s">
        <v>292</v>
      </c>
      <c r="B301" s="51">
        <f>SUM(B302:B304)</f>
        <v>8009534.07</v>
      </c>
      <c r="C301" s="51">
        <f>SUM(C302:C304)</f>
        <v>8009534.07</v>
      </c>
      <c r="D301" s="28">
        <f t="shared" si="34"/>
        <v>1</v>
      </c>
      <c r="E301" s="31">
        <f t="shared" si="35"/>
        <v>0</v>
      </c>
    </row>
    <row r="302" spans="1:5" ht="15">
      <c r="A302" s="27" t="s">
        <v>224</v>
      </c>
      <c r="B302" s="64">
        <v>7524800</v>
      </c>
      <c r="C302" s="64">
        <v>7524800</v>
      </c>
      <c r="D302" s="28">
        <f t="shared" si="34"/>
        <v>1</v>
      </c>
      <c r="E302" s="65">
        <f t="shared" si="35"/>
        <v>0</v>
      </c>
    </row>
    <row r="303" spans="1:5" ht="14.25" customHeight="1">
      <c r="A303" s="39" t="s">
        <v>298</v>
      </c>
      <c r="B303" s="64">
        <v>396042.11</v>
      </c>
      <c r="C303" s="64">
        <v>396042.11</v>
      </c>
      <c r="D303" s="28">
        <f t="shared" si="34"/>
        <v>1</v>
      </c>
      <c r="E303" s="65">
        <f t="shared" si="35"/>
        <v>0</v>
      </c>
    </row>
    <row r="304" spans="1:5" ht="15">
      <c r="A304" s="39" t="s">
        <v>175</v>
      </c>
      <c r="B304" s="64">
        <v>88691.96</v>
      </c>
      <c r="C304" s="64">
        <v>88691.96</v>
      </c>
      <c r="D304" s="28">
        <f>IF(B304=0,"   ",C304/B304)</f>
        <v>1</v>
      </c>
      <c r="E304" s="65">
        <f>C304-B304</f>
        <v>0</v>
      </c>
    </row>
    <row r="305" spans="1:5" s="5" customFormat="1" ht="15">
      <c r="A305" s="27" t="s">
        <v>110</v>
      </c>
      <c r="B305" s="51">
        <f>B306+B307+B308+B312+B315+B316+B317+B321+B320+B332</f>
        <v>16586401.63</v>
      </c>
      <c r="C305" s="51">
        <f>C306+C307+C308+C312+C315+C316+C317+C321+C320+C332</f>
        <v>16586401.620000001</v>
      </c>
      <c r="D305" s="28">
        <f t="shared" si="34"/>
        <v>0.9999999993970965</v>
      </c>
      <c r="E305" s="31">
        <f t="shared" si="35"/>
        <v>-0.009999999776482582</v>
      </c>
    </row>
    <row r="306" spans="1:5" s="5" customFormat="1" ht="60">
      <c r="A306" s="39" t="s">
        <v>189</v>
      </c>
      <c r="B306" s="51">
        <v>7862900</v>
      </c>
      <c r="C306" s="55">
        <v>7862900</v>
      </c>
      <c r="D306" s="28">
        <f aca="true" t="shared" si="36" ref="D306:D316">IF(B306=0,"   ",C306/B306)</f>
        <v>1</v>
      </c>
      <c r="E306" s="31">
        <f aca="true" t="shared" si="37" ref="E306:E315">C306-B306</f>
        <v>0</v>
      </c>
    </row>
    <row r="307" spans="1:5" s="5" customFormat="1" ht="152.25" customHeight="1">
      <c r="A307" s="39" t="s">
        <v>249</v>
      </c>
      <c r="B307" s="51">
        <v>355450</v>
      </c>
      <c r="C307" s="55">
        <v>355450</v>
      </c>
      <c r="D307" s="28">
        <f t="shared" si="36"/>
        <v>1</v>
      </c>
      <c r="E307" s="31">
        <f t="shared" si="37"/>
        <v>0</v>
      </c>
    </row>
    <row r="308" spans="1:5" s="5" customFormat="1" ht="43.5" customHeight="1">
      <c r="A308" s="39" t="s">
        <v>109</v>
      </c>
      <c r="B308" s="51">
        <f>SUM(B309:B311)</f>
        <v>5911638.82</v>
      </c>
      <c r="C308" s="51">
        <f>SUM(C309:C311)</f>
        <v>5911638.8100000005</v>
      </c>
      <c r="D308" s="28">
        <f t="shared" si="36"/>
        <v>0.9999999983084217</v>
      </c>
      <c r="E308" s="31">
        <f t="shared" si="37"/>
        <v>-0.009999999776482582</v>
      </c>
    </row>
    <row r="309" spans="1:5" s="5" customFormat="1" ht="15" customHeight="1">
      <c r="A309" s="41" t="s">
        <v>54</v>
      </c>
      <c r="B309" s="51">
        <v>5852522.2</v>
      </c>
      <c r="C309" s="51">
        <v>5852522.2</v>
      </c>
      <c r="D309" s="28">
        <f t="shared" si="36"/>
        <v>1</v>
      </c>
      <c r="E309" s="31">
        <f t="shared" si="37"/>
        <v>0</v>
      </c>
    </row>
    <row r="310" spans="1:5" s="5" customFormat="1" ht="15.75" customHeight="1">
      <c r="A310" s="41" t="s">
        <v>46</v>
      </c>
      <c r="B310" s="51">
        <v>29558.21</v>
      </c>
      <c r="C310" s="51">
        <v>29558.21</v>
      </c>
      <c r="D310" s="28">
        <f t="shared" si="36"/>
        <v>1</v>
      </c>
      <c r="E310" s="31">
        <f t="shared" si="37"/>
        <v>0</v>
      </c>
    </row>
    <row r="311" spans="1:5" ht="15">
      <c r="A311" s="41" t="s">
        <v>175</v>
      </c>
      <c r="B311" s="64">
        <v>29558.41</v>
      </c>
      <c r="C311" s="64">
        <v>29558.4</v>
      </c>
      <c r="D311" s="28">
        <f t="shared" si="36"/>
        <v>0.9999996616868093</v>
      </c>
      <c r="E311" s="65">
        <f t="shared" si="37"/>
        <v>-0.00999999999839929</v>
      </c>
    </row>
    <row r="312" spans="1:5" s="5" customFormat="1" ht="88.5" customHeight="1">
      <c r="A312" s="39" t="s">
        <v>120</v>
      </c>
      <c r="B312" s="51">
        <f>SUM(B313:B314)</f>
        <v>300000</v>
      </c>
      <c r="C312" s="51">
        <f>SUM(C313:C314)</f>
        <v>300000</v>
      </c>
      <c r="D312" s="28">
        <f t="shared" si="36"/>
        <v>1</v>
      </c>
      <c r="E312" s="31">
        <f t="shared" si="37"/>
        <v>0</v>
      </c>
    </row>
    <row r="313" spans="1:5" s="5" customFormat="1" ht="15.75" customHeight="1">
      <c r="A313" s="41" t="s">
        <v>46</v>
      </c>
      <c r="B313" s="51">
        <v>270000</v>
      </c>
      <c r="C313" s="51">
        <v>270000</v>
      </c>
      <c r="D313" s="28">
        <f t="shared" si="36"/>
        <v>1</v>
      </c>
      <c r="E313" s="31">
        <f t="shared" si="37"/>
        <v>0</v>
      </c>
    </row>
    <row r="314" spans="1:5" ht="15">
      <c r="A314" s="41" t="s">
        <v>175</v>
      </c>
      <c r="B314" s="64">
        <v>30000</v>
      </c>
      <c r="C314" s="64">
        <v>30000</v>
      </c>
      <c r="D314" s="28">
        <f t="shared" si="36"/>
        <v>1</v>
      </c>
      <c r="E314" s="65">
        <f t="shared" si="37"/>
        <v>0</v>
      </c>
    </row>
    <row r="315" spans="1:5" s="5" customFormat="1" ht="30">
      <c r="A315" s="39" t="s">
        <v>261</v>
      </c>
      <c r="B315" s="51">
        <v>199800</v>
      </c>
      <c r="C315" s="51">
        <v>199800</v>
      </c>
      <c r="D315" s="28">
        <f t="shared" si="36"/>
        <v>1</v>
      </c>
      <c r="E315" s="31">
        <f t="shared" si="37"/>
        <v>0</v>
      </c>
    </row>
    <row r="316" spans="1:5" s="5" customFormat="1" ht="32.25" customHeight="1">
      <c r="A316" s="39" t="s">
        <v>183</v>
      </c>
      <c r="B316" s="51">
        <v>0</v>
      </c>
      <c r="C316" s="51">
        <v>0</v>
      </c>
      <c r="D316" s="28" t="str">
        <f t="shared" si="36"/>
        <v>   </v>
      </c>
      <c r="E316" s="31">
        <f aca="true" t="shared" si="38" ref="E316:E345">C316-B316</f>
        <v>0</v>
      </c>
    </row>
    <row r="317" spans="1:5" s="5" customFormat="1" ht="75">
      <c r="A317" s="27" t="s">
        <v>134</v>
      </c>
      <c r="B317" s="51">
        <f>B318+B319</f>
        <v>1351612.8099999998</v>
      </c>
      <c r="C317" s="51">
        <f>C318+C319</f>
        <v>1351612.8099999998</v>
      </c>
      <c r="D317" s="28">
        <v>0</v>
      </c>
      <c r="E317" s="31">
        <f t="shared" si="38"/>
        <v>0</v>
      </c>
    </row>
    <row r="318" spans="1:5" s="5" customFormat="1" ht="13.5" customHeight="1">
      <c r="A318" s="41" t="s">
        <v>54</v>
      </c>
      <c r="B318" s="51">
        <v>1338096.63</v>
      </c>
      <c r="C318" s="51">
        <v>1338096.63</v>
      </c>
      <c r="D318" s="28">
        <v>0</v>
      </c>
      <c r="E318" s="31">
        <f t="shared" si="38"/>
        <v>0</v>
      </c>
    </row>
    <row r="319" spans="1:5" s="5" customFormat="1" ht="13.5" customHeight="1">
      <c r="A319" s="41" t="s">
        <v>46</v>
      </c>
      <c r="B319" s="51">
        <v>13516.18</v>
      </c>
      <c r="C319" s="51">
        <v>13516.18</v>
      </c>
      <c r="D319" s="28">
        <v>0</v>
      </c>
      <c r="E319" s="31">
        <f t="shared" si="38"/>
        <v>0</v>
      </c>
    </row>
    <row r="320" spans="1:5" s="5" customFormat="1" ht="60">
      <c r="A320" s="39" t="s">
        <v>282</v>
      </c>
      <c r="B320" s="51">
        <v>500000</v>
      </c>
      <c r="C320" s="51">
        <v>500000</v>
      </c>
      <c r="D320" s="28">
        <f>IF(B320=0,"   ",C320/B320)</f>
        <v>1</v>
      </c>
      <c r="E320" s="31">
        <f>C320-B320</f>
        <v>0</v>
      </c>
    </row>
    <row r="321" spans="1:5" s="5" customFormat="1" ht="75" customHeight="1">
      <c r="A321" s="27" t="s">
        <v>185</v>
      </c>
      <c r="B321" s="51">
        <f>B322+B323</f>
        <v>0</v>
      </c>
      <c r="C321" s="51">
        <f>C322+C323</f>
        <v>0</v>
      </c>
      <c r="D321" s="28">
        <v>0</v>
      </c>
      <c r="E321" s="31">
        <f t="shared" si="38"/>
        <v>0</v>
      </c>
    </row>
    <row r="322" spans="1:5" s="5" customFormat="1" ht="13.5" customHeight="1">
      <c r="A322" s="41" t="s">
        <v>46</v>
      </c>
      <c r="B322" s="51">
        <v>0</v>
      </c>
      <c r="C322" s="51">
        <v>0</v>
      </c>
      <c r="D322" s="28">
        <v>0</v>
      </c>
      <c r="E322" s="31">
        <f t="shared" si="38"/>
        <v>0</v>
      </c>
    </row>
    <row r="323" spans="1:5" ht="15">
      <c r="A323" s="41" t="s">
        <v>175</v>
      </c>
      <c r="B323" s="64">
        <v>0</v>
      </c>
      <c r="C323" s="64">
        <v>0</v>
      </c>
      <c r="D323" s="28" t="str">
        <f aca="true" t="shared" si="39" ref="D323:D345">IF(B323=0,"   ",C323/B323)</f>
        <v>   </v>
      </c>
      <c r="E323" s="65">
        <f t="shared" si="38"/>
        <v>0</v>
      </c>
    </row>
    <row r="324" spans="1:5" s="5" customFormat="1" ht="43.5" customHeight="1">
      <c r="A324" s="39" t="s">
        <v>184</v>
      </c>
      <c r="B324" s="51">
        <f>SUM(B325:B327)</f>
        <v>2753272</v>
      </c>
      <c r="C324" s="51">
        <f>SUM(C325:C327)</f>
        <v>2753272</v>
      </c>
      <c r="D324" s="28">
        <f t="shared" si="39"/>
        <v>1</v>
      </c>
      <c r="E324" s="31">
        <f t="shared" si="38"/>
        <v>0</v>
      </c>
    </row>
    <row r="325" spans="1:5" s="5" customFormat="1" ht="15" customHeight="1">
      <c r="A325" s="41" t="s">
        <v>54</v>
      </c>
      <c r="B325" s="51">
        <v>2725719.68</v>
      </c>
      <c r="C325" s="51">
        <v>2725719.68</v>
      </c>
      <c r="D325" s="28">
        <f t="shared" si="39"/>
        <v>1</v>
      </c>
      <c r="E325" s="31">
        <f t="shared" si="38"/>
        <v>0</v>
      </c>
    </row>
    <row r="326" spans="1:5" s="5" customFormat="1" ht="15.75" customHeight="1">
      <c r="A326" s="41" t="s">
        <v>46</v>
      </c>
      <c r="B326" s="51">
        <v>13766.32</v>
      </c>
      <c r="C326" s="51">
        <v>13766.32</v>
      </c>
      <c r="D326" s="28">
        <f t="shared" si="39"/>
        <v>1</v>
      </c>
      <c r="E326" s="31">
        <f t="shared" si="38"/>
        <v>0</v>
      </c>
    </row>
    <row r="327" spans="1:5" ht="15">
      <c r="A327" s="41" t="s">
        <v>175</v>
      </c>
      <c r="B327" s="64">
        <v>13786</v>
      </c>
      <c r="C327" s="64">
        <v>13786</v>
      </c>
      <c r="D327" s="28">
        <f t="shared" si="39"/>
        <v>1</v>
      </c>
      <c r="E327" s="65">
        <f t="shared" si="38"/>
        <v>0</v>
      </c>
    </row>
    <row r="328" spans="1:5" s="5" customFormat="1" ht="75" customHeight="1">
      <c r="A328" s="39" t="s">
        <v>250</v>
      </c>
      <c r="B328" s="51">
        <f>SUM(B329:B331)</f>
        <v>14223986.32</v>
      </c>
      <c r="C328" s="51">
        <f>SUM(C329:C331)</f>
        <v>14223986.32</v>
      </c>
      <c r="D328" s="28">
        <f t="shared" si="39"/>
        <v>1</v>
      </c>
      <c r="E328" s="31">
        <f t="shared" si="38"/>
        <v>0</v>
      </c>
    </row>
    <row r="329" spans="1:5" s="5" customFormat="1" ht="15.75" customHeight="1">
      <c r="A329" s="41" t="s">
        <v>46</v>
      </c>
      <c r="B329" s="51">
        <v>9700000</v>
      </c>
      <c r="C329" s="51">
        <v>9700000</v>
      </c>
      <c r="D329" s="28">
        <f t="shared" si="39"/>
        <v>1</v>
      </c>
      <c r="E329" s="31">
        <f t="shared" si="38"/>
        <v>0</v>
      </c>
    </row>
    <row r="330" spans="1:5" ht="15">
      <c r="A330" s="41" t="s">
        <v>251</v>
      </c>
      <c r="B330" s="64">
        <v>510526.32</v>
      </c>
      <c r="C330" s="64">
        <v>510526.32</v>
      </c>
      <c r="D330" s="28">
        <f t="shared" si="39"/>
        <v>1</v>
      </c>
      <c r="E330" s="65">
        <f t="shared" si="38"/>
        <v>0</v>
      </c>
    </row>
    <row r="331" spans="1:5" ht="15">
      <c r="A331" s="41" t="s">
        <v>252</v>
      </c>
      <c r="B331" s="64">
        <v>4013460</v>
      </c>
      <c r="C331" s="64">
        <v>4013460</v>
      </c>
      <c r="D331" s="28">
        <f t="shared" si="39"/>
        <v>1</v>
      </c>
      <c r="E331" s="65">
        <f t="shared" si="38"/>
        <v>0</v>
      </c>
    </row>
    <row r="332" spans="1:5" ht="30">
      <c r="A332" s="39" t="s">
        <v>291</v>
      </c>
      <c r="B332" s="64">
        <v>105000</v>
      </c>
      <c r="C332" s="64">
        <v>105000</v>
      </c>
      <c r="D332" s="28">
        <f>IF(B332=0,"   ",C332/B332)</f>
        <v>1</v>
      </c>
      <c r="E332" s="65">
        <f>C332-B332</f>
        <v>0</v>
      </c>
    </row>
    <row r="333" spans="1:5" s="5" customFormat="1" ht="15">
      <c r="A333" s="39" t="s">
        <v>76</v>
      </c>
      <c r="B333" s="51">
        <v>391608.95</v>
      </c>
      <c r="C333" s="51">
        <v>391608.95</v>
      </c>
      <c r="D333" s="28">
        <f>IF(B333=0,"   ",C333/B333)</f>
        <v>1</v>
      </c>
      <c r="E333" s="31">
        <f>C333-B333</f>
        <v>0</v>
      </c>
    </row>
    <row r="334" spans="1:5" s="5" customFormat="1" ht="15">
      <c r="A334" s="27" t="s">
        <v>87</v>
      </c>
      <c r="B334" s="51">
        <f>B335+B342+B336+B339+B343</f>
        <v>34736861.78</v>
      </c>
      <c r="C334" s="51">
        <f>C335+C342+C336+C339+C343</f>
        <v>34736861.78</v>
      </c>
      <c r="D334" s="28">
        <f t="shared" si="39"/>
        <v>1</v>
      </c>
      <c r="E334" s="31">
        <f t="shared" si="38"/>
        <v>0</v>
      </c>
    </row>
    <row r="335" spans="1:5" s="5" customFormat="1" ht="15">
      <c r="A335" s="27" t="s">
        <v>55</v>
      </c>
      <c r="B335" s="51">
        <v>26169083.05</v>
      </c>
      <c r="C335" s="55">
        <v>26169083.05</v>
      </c>
      <c r="D335" s="28">
        <f t="shared" si="39"/>
        <v>1</v>
      </c>
      <c r="E335" s="31">
        <f t="shared" si="38"/>
        <v>0</v>
      </c>
    </row>
    <row r="336" spans="1:5" s="5" customFormat="1" ht="101.25" customHeight="1">
      <c r="A336" s="39" t="s">
        <v>253</v>
      </c>
      <c r="B336" s="51">
        <f>SUM(B337:B338)</f>
        <v>2819473.69</v>
      </c>
      <c r="C336" s="51">
        <f>SUM(C337:C338)</f>
        <v>2819473.69</v>
      </c>
      <c r="D336" s="28">
        <f t="shared" si="39"/>
        <v>1</v>
      </c>
      <c r="E336" s="31">
        <f t="shared" si="38"/>
        <v>0</v>
      </c>
    </row>
    <row r="337" spans="1:5" ht="15">
      <c r="A337" s="27" t="s">
        <v>254</v>
      </c>
      <c r="B337" s="64">
        <v>2678500</v>
      </c>
      <c r="C337" s="64">
        <v>2678500</v>
      </c>
      <c r="D337" s="28">
        <f t="shared" si="39"/>
        <v>1</v>
      </c>
      <c r="E337" s="65">
        <f t="shared" si="38"/>
        <v>0</v>
      </c>
    </row>
    <row r="338" spans="1:5" ht="15">
      <c r="A338" s="27" t="s">
        <v>255</v>
      </c>
      <c r="B338" s="64">
        <v>140973.69</v>
      </c>
      <c r="C338" s="64">
        <v>140973.69</v>
      </c>
      <c r="D338" s="28">
        <f t="shared" si="39"/>
        <v>1</v>
      </c>
      <c r="E338" s="65">
        <f t="shared" si="38"/>
        <v>0</v>
      </c>
    </row>
    <row r="339" spans="1:5" s="5" customFormat="1" ht="31.5" customHeight="1">
      <c r="A339" s="39" t="s">
        <v>123</v>
      </c>
      <c r="B339" s="51">
        <f>SUM(B340:B341)</f>
        <v>2330505.04</v>
      </c>
      <c r="C339" s="51">
        <f>SUM(C340:C341)</f>
        <v>2330505.04</v>
      </c>
      <c r="D339" s="28">
        <f t="shared" si="39"/>
        <v>1</v>
      </c>
      <c r="E339" s="31">
        <f t="shared" si="38"/>
        <v>0</v>
      </c>
    </row>
    <row r="340" spans="1:5" ht="15">
      <c r="A340" s="27" t="s">
        <v>254</v>
      </c>
      <c r="B340" s="64">
        <v>2307200</v>
      </c>
      <c r="C340" s="64">
        <v>2307200</v>
      </c>
      <c r="D340" s="28">
        <f t="shared" si="39"/>
        <v>1</v>
      </c>
      <c r="E340" s="65">
        <f t="shared" si="38"/>
        <v>0</v>
      </c>
    </row>
    <row r="341" spans="1:5" ht="15">
      <c r="A341" s="27" t="s">
        <v>255</v>
      </c>
      <c r="B341" s="64">
        <v>23305.04</v>
      </c>
      <c r="C341" s="64">
        <v>23305.04</v>
      </c>
      <c r="D341" s="28">
        <f t="shared" si="39"/>
        <v>1</v>
      </c>
      <c r="E341" s="65">
        <f t="shared" si="38"/>
        <v>0</v>
      </c>
    </row>
    <row r="342" spans="1:5" s="5" customFormat="1" ht="27" customHeight="1">
      <c r="A342" s="39" t="s">
        <v>101</v>
      </c>
      <c r="B342" s="64">
        <v>3367800</v>
      </c>
      <c r="C342" s="64">
        <v>3367800</v>
      </c>
      <c r="D342" s="28">
        <f t="shared" si="39"/>
        <v>1</v>
      </c>
      <c r="E342" s="31">
        <f t="shared" si="38"/>
        <v>0</v>
      </c>
    </row>
    <row r="343" spans="1:5" s="5" customFormat="1" ht="28.5" customHeight="1">
      <c r="A343" s="39" t="s">
        <v>274</v>
      </c>
      <c r="B343" s="64">
        <v>50000</v>
      </c>
      <c r="C343" s="64">
        <v>50000</v>
      </c>
      <c r="D343" s="28">
        <f t="shared" si="39"/>
        <v>1</v>
      </c>
      <c r="E343" s="31">
        <f t="shared" si="38"/>
        <v>0</v>
      </c>
    </row>
    <row r="344" spans="1:5" s="5" customFormat="1" ht="15">
      <c r="A344" s="39" t="s">
        <v>39</v>
      </c>
      <c r="B344" s="51">
        <f>B345+B346</f>
        <v>214120</v>
      </c>
      <c r="C344" s="51">
        <f>C345+C346</f>
        <v>214120</v>
      </c>
      <c r="D344" s="28">
        <f t="shared" si="39"/>
        <v>1</v>
      </c>
      <c r="E344" s="31">
        <f t="shared" si="38"/>
        <v>0</v>
      </c>
    </row>
    <row r="345" spans="1:5" s="5" customFormat="1" ht="15">
      <c r="A345" s="27" t="s">
        <v>238</v>
      </c>
      <c r="B345" s="51">
        <v>120000</v>
      </c>
      <c r="C345" s="51">
        <v>120000</v>
      </c>
      <c r="D345" s="28">
        <f t="shared" si="39"/>
        <v>1</v>
      </c>
      <c r="E345" s="31">
        <f t="shared" si="38"/>
        <v>0</v>
      </c>
    </row>
    <row r="346" spans="1:5" s="5" customFormat="1" ht="30">
      <c r="A346" s="27" t="s">
        <v>131</v>
      </c>
      <c r="B346" s="51">
        <v>94120</v>
      </c>
      <c r="C346" s="51">
        <v>94120</v>
      </c>
      <c r="D346" s="28">
        <f aca="true" t="shared" si="40" ref="D346:D353">IF(B346=0,"   ",C346/B346)</f>
        <v>1</v>
      </c>
      <c r="E346" s="31">
        <f aca="true" t="shared" si="41" ref="E346:E353">C346-B346</f>
        <v>0</v>
      </c>
    </row>
    <row r="347" spans="1:5" s="5" customFormat="1" ht="15">
      <c r="A347" s="27" t="s">
        <v>40</v>
      </c>
      <c r="B347" s="51">
        <f>B348+B349+B350</f>
        <v>3836567</v>
      </c>
      <c r="C347" s="51">
        <f>C348+C349+C350</f>
        <v>3836567</v>
      </c>
      <c r="D347" s="28">
        <f t="shared" si="40"/>
        <v>1</v>
      </c>
      <c r="E347" s="31">
        <f t="shared" si="41"/>
        <v>0</v>
      </c>
    </row>
    <row r="348" spans="1:5" s="5" customFormat="1" ht="30" customHeight="1">
      <c r="A348" s="27" t="s">
        <v>190</v>
      </c>
      <c r="B348" s="51">
        <v>2546058</v>
      </c>
      <c r="C348" s="55">
        <v>2546058</v>
      </c>
      <c r="D348" s="28">
        <f t="shared" si="40"/>
        <v>1</v>
      </c>
      <c r="E348" s="31">
        <f t="shared" si="41"/>
        <v>0</v>
      </c>
    </row>
    <row r="349" spans="1:5" s="5" customFormat="1" ht="30">
      <c r="A349" s="27" t="s">
        <v>117</v>
      </c>
      <c r="B349" s="51">
        <v>1290509</v>
      </c>
      <c r="C349" s="51">
        <v>1290509</v>
      </c>
      <c r="D349" s="28">
        <f>IF(B349=0,"   ",C349/B349)</f>
        <v>1</v>
      </c>
      <c r="E349" s="31">
        <f>C349-B349</f>
        <v>0</v>
      </c>
    </row>
    <row r="350" spans="1:5" s="5" customFormat="1" ht="30">
      <c r="A350" s="27" t="s">
        <v>130</v>
      </c>
      <c r="B350" s="51">
        <v>0</v>
      </c>
      <c r="C350" s="51">
        <v>0</v>
      </c>
      <c r="D350" s="28" t="str">
        <f>IF(B350=0,"   ",C350/B350)</f>
        <v>   </v>
      </c>
      <c r="E350" s="31">
        <f>C350-B350</f>
        <v>0</v>
      </c>
    </row>
    <row r="351" spans="1:5" s="5" customFormat="1" ht="15">
      <c r="A351" s="27" t="s">
        <v>48</v>
      </c>
      <c r="B351" s="50">
        <f>SUM(B352,)</f>
        <v>51429955.67</v>
      </c>
      <c r="C351" s="50">
        <f>SUM(C352,)</f>
        <v>46548373.870000005</v>
      </c>
      <c r="D351" s="28">
        <f t="shared" si="40"/>
        <v>0.9050829086588634</v>
      </c>
      <c r="E351" s="31">
        <f t="shared" si="41"/>
        <v>-4881581.799999997</v>
      </c>
    </row>
    <row r="352" spans="1:5" s="5" customFormat="1" ht="13.5" customHeight="1">
      <c r="A352" s="27" t="s">
        <v>41</v>
      </c>
      <c r="B352" s="51">
        <f>B354+B357+B375+B353+B361+B365+B368+B374+B376+B377+B371+B378</f>
        <v>51429955.67</v>
      </c>
      <c r="C352" s="51">
        <f>C354+C357+C375+C353+C361+C365+C368+C374+C376+C377+C371+C378</f>
        <v>46548373.870000005</v>
      </c>
      <c r="D352" s="28">
        <f t="shared" si="40"/>
        <v>0.9050829086588634</v>
      </c>
      <c r="E352" s="31">
        <f t="shared" si="41"/>
        <v>-4881581.799999997</v>
      </c>
    </row>
    <row r="353" spans="1:5" s="5" customFormat="1" ht="15">
      <c r="A353" s="27" t="s">
        <v>55</v>
      </c>
      <c r="B353" s="51">
        <v>32286960.85</v>
      </c>
      <c r="C353" s="51">
        <v>32286960.85</v>
      </c>
      <c r="D353" s="28">
        <f t="shared" si="40"/>
        <v>1</v>
      </c>
      <c r="E353" s="31">
        <f t="shared" si="41"/>
        <v>0</v>
      </c>
    </row>
    <row r="354" spans="1:5" ht="30.75" customHeight="1">
      <c r="A354" s="27" t="s">
        <v>108</v>
      </c>
      <c r="B354" s="51">
        <f>SUM(B355:B356)</f>
        <v>45368.42</v>
      </c>
      <c r="C354" s="51">
        <f>SUM(C355:C356)</f>
        <v>45368.42</v>
      </c>
      <c r="D354" s="28">
        <f aca="true" t="shared" si="42" ref="D354:D359">IF(B354=0,"   ",C354/B354)</f>
        <v>1</v>
      </c>
      <c r="E354" s="65">
        <f aca="true" t="shared" si="43" ref="E354:E359">C354-B354</f>
        <v>0</v>
      </c>
    </row>
    <row r="355" spans="1:5" s="5" customFormat="1" ht="13.5" customHeight="1">
      <c r="A355" s="41" t="s">
        <v>46</v>
      </c>
      <c r="B355" s="64">
        <v>43100</v>
      </c>
      <c r="C355" s="64">
        <v>43100</v>
      </c>
      <c r="D355" s="28">
        <f t="shared" si="42"/>
        <v>1</v>
      </c>
      <c r="E355" s="31">
        <f t="shared" si="43"/>
        <v>0</v>
      </c>
    </row>
    <row r="356" spans="1:5" ht="14.25" customHeight="1">
      <c r="A356" s="41" t="s">
        <v>175</v>
      </c>
      <c r="B356" s="64">
        <v>2268.42</v>
      </c>
      <c r="C356" s="64">
        <v>2268.42</v>
      </c>
      <c r="D356" s="28">
        <f t="shared" si="42"/>
        <v>1</v>
      </c>
      <c r="E356" s="65">
        <f t="shared" si="43"/>
        <v>0</v>
      </c>
    </row>
    <row r="357" spans="1:5" s="5" customFormat="1" ht="29.25" customHeight="1">
      <c r="A357" s="27" t="s">
        <v>114</v>
      </c>
      <c r="B357" s="51">
        <f>B358+B359+B360</f>
        <v>175000</v>
      </c>
      <c r="C357" s="51">
        <f>C358+C359+C360</f>
        <v>175000</v>
      </c>
      <c r="D357" s="28">
        <f t="shared" si="42"/>
        <v>1</v>
      </c>
      <c r="E357" s="31">
        <f t="shared" si="43"/>
        <v>0</v>
      </c>
    </row>
    <row r="358" spans="1:5" s="5" customFormat="1" ht="13.5" customHeight="1">
      <c r="A358" s="41" t="s">
        <v>54</v>
      </c>
      <c r="B358" s="51">
        <v>100000</v>
      </c>
      <c r="C358" s="51">
        <v>100000</v>
      </c>
      <c r="D358" s="28">
        <f t="shared" si="42"/>
        <v>1</v>
      </c>
      <c r="E358" s="31">
        <f t="shared" si="43"/>
        <v>0</v>
      </c>
    </row>
    <row r="359" spans="1:5" s="5" customFormat="1" ht="13.5" customHeight="1">
      <c r="A359" s="41" t="s">
        <v>46</v>
      </c>
      <c r="B359" s="51">
        <v>50000</v>
      </c>
      <c r="C359" s="51">
        <v>50000</v>
      </c>
      <c r="D359" s="28">
        <f t="shared" si="42"/>
        <v>1</v>
      </c>
      <c r="E359" s="31">
        <f t="shared" si="43"/>
        <v>0</v>
      </c>
    </row>
    <row r="360" spans="1:5" ht="14.25" customHeight="1">
      <c r="A360" s="41" t="s">
        <v>175</v>
      </c>
      <c r="B360" s="64">
        <v>25000</v>
      </c>
      <c r="C360" s="64">
        <v>25000</v>
      </c>
      <c r="D360" s="28">
        <f aca="true" t="shared" si="44" ref="D360:D375">IF(B360=0,"   ",C360/B360)</f>
        <v>1</v>
      </c>
      <c r="E360" s="65">
        <f aca="true" t="shared" si="45" ref="E360:E375">C360-B360</f>
        <v>0</v>
      </c>
    </row>
    <row r="361" spans="1:5" s="5" customFormat="1" ht="60">
      <c r="A361" s="39" t="s">
        <v>236</v>
      </c>
      <c r="B361" s="51">
        <f>B362+B363+B364</f>
        <v>1307694.94</v>
      </c>
      <c r="C361" s="51">
        <f>C362+C363+C364</f>
        <v>1307694.94</v>
      </c>
      <c r="D361" s="28">
        <f t="shared" si="44"/>
        <v>1</v>
      </c>
      <c r="E361" s="31">
        <f t="shared" si="45"/>
        <v>0</v>
      </c>
    </row>
    <row r="362" spans="1:5" s="5" customFormat="1" ht="13.5" customHeight="1">
      <c r="A362" s="41" t="s">
        <v>54</v>
      </c>
      <c r="B362" s="51">
        <v>1281800</v>
      </c>
      <c r="C362" s="51">
        <v>1281800</v>
      </c>
      <c r="D362" s="28">
        <f t="shared" si="44"/>
        <v>1</v>
      </c>
      <c r="E362" s="31">
        <f t="shared" si="45"/>
        <v>0</v>
      </c>
    </row>
    <row r="363" spans="1:5" s="5" customFormat="1" ht="13.5" customHeight="1">
      <c r="A363" s="41" t="s">
        <v>46</v>
      </c>
      <c r="B363" s="51">
        <v>12947.47</v>
      </c>
      <c r="C363" s="51">
        <v>12947.47</v>
      </c>
      <c r="D363" s="28">
        <f t="shared" si="44"/>
        <v>1</v>
      </c>
      <c r="E363" s="31">
        <f t="shared" si="45"/>
        <v>0</v>
      </c>
    </row>
    <row r="364" spans="1:5" ht="14.25" customHeight="1">
      <c r="A364" s="41" t="s">
        <v>237</v>
      </c>
      <c r="B364" s="64">
        <v>12947.47</v>
      </c>
      <c r="C364" s="64">
        <v>12947.47</v>
      </c>
      <c r="D364" s="28">
        <f t="shared" si="44"/>
        <v>1</v>
      </c>
      <c r="E364" s="65">
        <f t="shared" si="45"/>
        <v>0</v>
      </c>
    </row>
    <row r="365" spans="1:5" s="5" customFormat="1" ht="92.25" customHeight="1">
      <c r="A365" s="39" t="s">
        <v>257</v>
      </c>
      <c r="B365" s="51">
        <f>SUM(B366:B367)</f>
        <v>4583789.47</v>
      </c>
      <c r="C365" s="51">
        <f>SUM(C366:C367)</f>
        <v>4583789.47</v>
      </c>
      <c r="D365" s="28">
        <f t="shared" si="44"/>
        <v>1</v>
      </c>
      <c r="E365" s="31">
        <f t="shared" si="45"/>
        <v>0</v>
      </c>
    </row>
    <row r="366" spans="1:5" ht="15">
      <c r="A366" s="27" t="s">
        <v>254</v>
      </c>
      <c r="B366" s="64">
        <v>4354600</v>
      </c>
      <c r="C366" s="64">
        <v>4354600</v>
      </c>
      <c r="D366" s="28">
        <f t="shared" si="44"/>
        <v>1</v>
      </c>
      <c r="E366" s="65">
        <f t="shared" si="45"/>
        <v>0</v>
      </c>
    </row>
    <row r="367" spans="1:5" ht="15">
      <c r="A367" s="27" t="s">
        <v>255</v>
      </c>
      <c r="B367" s="64">
        <v>229189.47</v>
      </c>
      <c r="C367" s="64">
        <v>229189.47</v>
      </c>
      <c r="D367" s="28">
        <f t="shared" si="44"/>
        <v>1</v>
      </c>
      <c r="E367" s="65">
        <f t="shared" si="45"/>
        <v>0</v>
      </c>
    </row>
    <row r="368" spans="1:5" s="5" customFormat="1" ht="44.25" customHeight="1">
      <c r="A368" s="39" t="s">
        <v>258</v>
      </c>
      <c r="B368" s="51">
        <f>SUM(B369:B370)</f>
        <v>2706565.66</v>
      </c>
      <c r="C368" s="51">
        <f>SUM(C369:C370)</f>
        <v>2706565.66</v>
      </c>
      <c r="D368" s="28">
        <f t="shared" si="44"/>
        <v>1</v>
      </c>
      <c r="E368" s="31">
        <f t="shared" si="45"/>
        <v>0</v>
      </c>
    </row>
    <row r="369" spans="1:5" ht="15">
      <c r="A369" s="27" t="s">
        <v>254</v>
      </c>
      <c r="B369" s="64">
        <v>2679500</v>
      </c>
      <c r="C369" s="64">
        <v>2679500</v>
      </c>
      <c r="D369" s="28">
        <f t="shared" si="44"/>
        <v>1</v>
      </c>
      <c r="E369" s="65">
        <f t="shared" si="45"/>
        <v>0</v>
      </c>
    </row>
    <row r="370" spans="1:5" ht="15">
      <c r="A370" s="27" t="s">
        <v>255</v>
      </c>
      <c r="B370" s="64">
        <v>27065.66</v>
      </c>
      <c r="C370" s="64">
        <v>27065.66</v>
      </c>
      <c r="D370" s="28">
        <f t="shared" si="44"/>
        <v>1</v>
      </c>
      <c r="E370" s="65">
        <f t="shared" si="45"/>
        <v>0</v>
      </c>
    </row>
    <row r="371" spans="1:5" s="5" customFormat="1" ht="44.25" customHeight="1">
      <c r="A371" s="39" t="s">
        <v>293</v>
      </c>
      <c r="B371" s="51">
        <f>SUM(B372:B373)</f>
        <v>3998000</v>
      </c>
      <c r="C371" s="51">
        <f>SUM(C372:C373)</f>
        <v>3998000</v>
      </c>
      <c r="D371" s="28">
        <f>IF(B371=0,"   ",C371/B371)</f>
        <v>1</v>
      </c>
      <c r="E371" s="31">
        <f>C371-B371</f>
        <v>0</v>
      </c>
    </row>
    <row r="372" spans="1:5" ht="15">
      <c r="A372" s="27" t="s">
        <v>254</v>
      </c>
      <c r="B372" s="64">
        <v>3798100</v>
      </c>
      <c r="C372" s="64">
        <v>3798100</v>
      </c>
      <c r="D372" s="28">
        <f>IF(B372=0,"   ",C372/B372)</f>
        <v>1</v>
      </c>
      <c r="E372" s="65">
        <f>C372-B372</f>
        <v>0</v>
      </c>
    </row>
    <row r="373" spans="1:5" ht="15">
      <c r="A373" s="27" t="s">
        <v>255</v>
      </c>
      <c r="B373" s="64">
        <v>199900</v>
      </c>
      <c r="C373" s="64">
        <v>199900</v>
      </c>
      <c r="D373" s="28">
        <f>IF(B373=0,"   ",C373/B373)</f>
        <v>1</v>
      </c>
      <c r="E373" s="65">
        <f>C373-B373</f>
        <v>0</v>
      </c>
    </row>
    <row r="374" spans="1:5" s="5" customFormat="1" ht="45.75" customHeight="1">
      <c r="A374" s="27" t="s">
        <v>256</v>
      </c>
      <c r="B374" s="51">
        <v>550000</v>
      </c>
      <c r="C374" s="55">
        <v>550000</v>
      </c>
      <c r="D374" s="28">
        <f>IF(B374=0,"   ",C374/B374)</f>
        <v>1</v>
      </c>
      <c r="E374" s="31">
        <f>C374-B374</f>
        <v>0</v>
      </c>
    </row>
    <row r="375" spans="1:5" s="5" customFormat="1" ht="45.75" customHeight="1">
      <c r="A375" s="27" t="s">
        <v>137</v>
      </c>
      <c r="B375" s="51">
        <v>278000</v>
      </c>
      <c r="C375" s="55">
        <v>275418.2</v>
      </c>
      <c r="D375" s="28">
        <f t="shared" si="44"/>
        <v>0.9907129496402878</v>
      </c>
      <c r="E375" s="31">
        <f t="shared" si="45"/>
        <v>-2581.7999999999884</v>
      </c>
    </row>
    <row r="376" spans="1:5" s="5" customFormat="1" ht="102.75" customHeight="1">
      <c r="A376" s="27" t="s">
        <v>275</v>
      </c>
      <c r="B376" s="51">
        <v>319576.33</v>
      </c>
      <c r="C376" s="55">
        <v>319576.33</v>
      </c>
      <c r="D376" s="28">
        <f>IF(B376=0,"   ",C376/B376)</f>
        <v>1</v>
      </c>
      <c r="E376" s="31">
        <f aca="true" t="shared" si="46" ref="E376:E381">C376-B376</f>
        <v>0</v>
      </c>
    </row>
    <row r="377" spans="1:5" ht="44.25" customHeight="1">
      <c r="A377" s="27" t="s">
        <v>276</v>
      </c>
      <c r="B377" s="64">
        <v>300000</v>
      </c>
      <c r="C377" s="64">
        <v>300000</v>
      </c>
      <c r="D377" s="28">
        <f>IF(B377=0,"   ",C377/B377)</f>
        <v>1</v>
      </c>
      <c r="E377" s="65">
        <f t="shared" si="46"/>
        <v>0</v>
      </c>
    </row>
    <row r="378" spans="1:5" s="5" customFormat="1" ht="17.25" customHeight="1">
      <c r="A378" s="27" t="s">
        <v>128</v>
      </c>
      <c r="B378" s="51">
        <f>SUM(B379:B381)</f>
        <v>4879000</v>
      </c>
      <c r="C378" s="51">
        <f>SUM(C379:C381)</f>
        <v>0</v>
      </c>
      <c r="D378" s="28">
        <f>IF(B378=0,"   ",C378/B378)</f>
        <v>0</v>
      </c>
      <c r="E378" s="31">
        <f t="shared" si="46"/>
        <v>-4879000</v>
      </c>
    </row>
    <row r="379" spans="1:5" s="5" customFormat="1" ht="13.5" customHeight="1">
      <c r="A379" s="41" t="s">
        <v>46</v>
      </c>
      <c r="B379" s="51">
        <v>3903200</v>
      </c>
      <c r="C379" s="51">
        <v>0</v>
      </c>
      <c r="D379" s="28">
        <f>IF(B379=0,"   ",C379/B379)</f>
        <v>0</v>
      </c>
      <c r="E379" s="31">
        <f t="shared" si="46"/>
        <v>-3903200</v>
      </c>
    </row>
    <row r="380" spans="1:5" s="5" customFormat="1" ht="13.5" customHeight="1">
      <c r="A380" s="41" t="s">
        <v>154</v>
      </c>
      <c r="B380" s="51">
        <v>552400</v>
      </c>
      <c r="C380" s="51">
        <v>0</v>
      </c>
      <c r="D380" s="28">
        <v>0</v>
      </c>
      <c r="E380" s="31">
        <f t="shared" si="46"/>
        <v>-552400</v>
      </c>
    </row>
    <row r="381" spans="1:5" s="5" customFormat="1" ht="13.5" customHeight="1">
      <c r="A381" s="41" t="s">
        <v>233</v>
      </c>
      <c r="B381" s="51">
        <v>423400</v>
      </c>
      <c r="C381" s="51">
        <v>0</v>
      </c>
      <c r="D381" s="28">
        <v>0</v>
      </c>
      <c r="E381" s="31">
        <f t="shared" si="46"/>
        <v>-423400</v>
      </c>
    </row>
    <row r="382" spans="1:5" ht="15.75" customHeight="1">
      <c r="A382" s="27" t="s">
        <v>9</v>
      </c>
      <c r="B382" s="51">
        <f>SUM(B383,B384,B395,)</f>
        <v>16330821.41</v>
      </c>
      <c r="C382" s="51">
        <f>SUM(C383,C384,C395,)</f>
        <v>16180234.120000001</v>
      </c>
      <c r="D382" s="28">
        <f aca="true" t="shared" si="47" ref="D382:D406">IF(B382=0,"   ",C382/B382)</f>
        <v>0.9907789518837192</v>
      </c>
      <c r="E382" s="31">
        <f aca="true" t="shared" si="48" ref="E382:E406">C382-B382</f>
        <v>-150587.2899999991</v>
      </c>
    </row>
    <row r="383" spans="1:5" ht="14.25" customHeight="1">
      <c r="A383" s="27" t="s">
        <v>42</v>
      </c>
      <c r="B383" s="51">
        <v>109000</v>
      </c>
      <c r="C383" s="55">
        <v>108539.71</v>
      </c>
      <c r="D383" s="28">
        <f t="shared" si="47"/>
        <v>0.9957771559633029</v>
      </c>
      <c r="E383" s="31">
        <f t="shared" si="48"/>
        <v>-460.2899999999936</v>
      </c>
    </row>
    <row r="384" spans="1:5" s="5" customFormat="1" ht="13.5" customHeight="1">
      <c r="A384" s="27" t="s">
        <v>30</v>
      </c>
      <c r="B384" s="51">
        <f>B385+B389+B394+B393+B392</f>
        <v>3764721.41</v>
      </c>
      <c r="C384" s="51">
        <f>C385+C389+C394+C393+C392</f>
        <v>3639594.41</v>
      </c>
      <c r="D384" s="28">
        <f t="shared" si="47"/>
        <v>0.9667632777108998</v>
      </c>
      <c r="E384" s="31">
        <f t="shared" si="48"/>
        <v>-125127</v>
      </c>
    </row>
    <row r="385" spans="1:5" s="5" customFormat="1" ht="42" customHeight="1">
      <c r="A385" s="39" t="s">
        <v>104</v>
      </c>
      <c r="B385" s="51">
        <f>B387+B386+B388</f>
        <v>621787.88</v>
      </c>
      <c r="C385" s="51">
        <f>C387+C386+C388</f>
        <v>621787.88</v>
      </c>
      <c r="D385" s="28">
        <f t="shared" si="47"/>
        <v>1</v>
      </c>
      <c r="E385" s="31">
        <f t="shared" si="48"/>
        <v>0</v>
      </c>
    </row>
    <row r="386" spans="1:5" s="5" customFormat="1" ht="13.5" customHeight="1">
      <c r="A386" s="41" t="s">
        <v>54</v>
      </c>
      <c r="B386" s="51">
        <v>606900</v>
      </c>
      <c r="C386" s="51">
        <v>606900</v>
      </c>
      <c r="D386" s="28">
        <f t="shared" si="47"/>
        <v>1</v>
      </c>
      <c r="E386" s="31">
        <f t="shared" si="48"/>
        <v>0</v>
      </c>
    </row>
    <row r="387" spans="1:5" s="5" customFormat="1" ht="13.5" customHeight="1">
      <c r="A387" s="41" t="s">
        <v>46</v>
      </c>
      <c r="B387" s="51">
        <v>6130.3</v>
      </c>
      <c r="C387" s="51">
        <v>6130.3</v>
      </c>
      <c r="D387" s="28">
        <f t="shared" si="47"/>
        <v>1</v>
      </c>
      <c r="E387" s="31">
        <f t="shared" si="48"/>
        <v>0</v>
      </c>
    </row>
    <row r="388" spans="1:5" s="5" customFormat="1" ht="13.5" customHeight="1">
      <c r="A388" s="41" t="s">
        <v>175</v>
      </c>
      <c r="B388" s="51">
        <v>8757.58</v>
      </c>
      <c r="C388" s="51">
        <v>8757.58</v>
      </c>
      <c r="D388" s="28">
        <f t="shared" si="47"/>
        <v>1</v>
      </c>
      <c r="E388" s="31">
        <f t="shared" si="48"/>
        <v>0</v>
      </c>
    </row>
    <row r="389" spans="1:5" s="5" customFormat="1" ht="27" customHeight="1">
      <c r="A389" s="27" t="s">
        <v>230</v>
      </c>
      <c r="B389" s="51">
        <f>B390+B391</f>
        <v>2274700</v>
      </c>
      <c r="C389" s="51">
        <f>C390+C391</f>
        <v>2194573</v>
      </c>
      <c r="D389" s="28">
        <f t="shared" si="47"/>
        <v>0.9647746955642502</v>
      </c>
      <c r="E389" s="31">
        <f t="shared" si="48"/>
        <v>-80127</v>
      </c>
    </row>
    <row r="390" spans="1:5" s="5" customFormat="1" ht="13.5" customHeight="1">
      <c r="A390" s="41" t="s">
        <v>84</v>
      </c>
      <c r="B390" s="51">
        <v>582000</v>
      </c>
      <c r="C390" s="51">
        <v>568161</v>
      </c>
      <c r="D390" s="28">
        <f t="shared" si="47"/>
        <v>0.976221649484536</v>
      </c>
      <c r="E390" s="31">
        <f t="shared" si="48"/>
        <v>-13839</v>
      </c>
    </row>
    <row r="391" spans="1:5" s="5" customFormat="1" ht="13.5" customHeight="1">
      <c r="A391" s="41" t="s">
        <v>83</v>
      </c>
      <c r="B391" s="51">
        <v>1692700</v>
      </c>
      <c r="C391" s="51">
        <v>1626412</v>
      </c>
      <c r="D391" s="28">
        <f t="shared" si="47"/>
        <v>0.960838896437644</v>
      </c>
      <c r="E391" s="31">
        <f t="shared" si="48"/>
        <v>-66288</v>
      </c>
    </row>
    <row r="392" spans="1:5" s="5" customFormat="1" ht="91.5" customHeight="1">
      <c r="A392" s="27" t="s">
        <v>279</v>
      </c>
      <c r="B392" s="51">
        <v>205865.1</v>
      </c>
      <c r="C392" s="51">
        <v>205865.1</v>
      </c>
      <c r="D392" s="28">
        <f>IF(B392=0,"   ",C392/B392)</f>
        <v>1</v>
      </c>
      <c r="E392" s="31">
        <f>C392-B392</f>
        <v>0</v>
      </c>
    </row>
    <row r="393" spans="1:5" s="5" customFormat="1" ht="75.75" customHeight="1">
      <c r="A393" s="27" t="s">
        <v>262</v>
      </c>
      <c r="B393" s="51">
        <v>612368.43</v>
      </c>
      <c r="C393" s="51">
        <v>612368.43</v>
      </c>
      <c r="D393" s="28">
        <f>IF(B393=0,"   ",C393/B393)</f>
        <v>1</v>
      </c>
      <c r="E393" s="31">
        <f>C393-B393</f>
        <v>0</v>
      </c>
    </row>
    <row r="394" spans="1:5" s="5" customFormat="1" ht="13.5" customHeight="1">
      <c r="A394" s="27" t="s">
        <v>281</v>
      </c>
      <c r="B394" s="51">
        <v>50000</v>
      </c>
      <c r="C394" s="51">
        <v>5000</v>
      </c>
      <c r="D394" s="28">
        <f>IF(B394=0,"   ",C394/B394)</f>
        <v>0.1</v>
      </c>
      <c r="E394" s="31">
        <f>C394-B394</f>
        <v>-45000</v>
      </c>
    </row>
    <row r="395" spans="1:5" s="5" customFormat="1" ht="14.25" customHeight="1">
      <c r="A395" s="27" t="s">
        <v>31</v>
      </c>
      <c r="B395" s="51">
        <f>B396+B400+B404</f>
        <v>12457100</v>
      </c>
      <c r="C395" s="51">
        <f>C396+C400+C404</f>
        <v>12432100</v>
      </c>
      <c r="D395" s="28">
        <f t="shared" si="47"/>
        <v>0.9979931123616251</v>
      </c>
      <c r="E395" s="31">
        <f t="shared" si="48"/>
        <v>-25000</v>
      </c>
    </row>
    <row r="396" spans="1:5" s="5" customFormat="1" ht="27" customHeight="1">
      <c r="A396" s="27" t="s">
        <v>43</v>
      </c>
      <c r="B396" s="51">
        <f>B398+B397+B399</f>
        <v>8316000</v>
      </c>
      <c r="C396" s="51">
        <f>C398+C397+C399</f>
        <v>8316000</v>
      </c>
      <c r="D396" s="28">
        <f aca="true" t="shared" si="49" ref="D396:D402">IF(B396=0,"   ",C396/B396)</f>
        <v>1</v>
      </c>
      <c r="E396" s="31">
        <f aca="true" t="shared" si="50" ref="E396:E403">C396-B396</f>
        <v>0</v>
      </c>
    </row>
    <row r="397" spans="1:5" s="5" customFormat="1" ht="13.5" customHeight="1">
      <c r="A397" s="41" t="s">
        <v>54</v>
      </c>
      <c r="B397" s="51">
        <v>4747049.77</v>
      </c>
      <c r="C397" s="51">
        <v>4747049.77</v>
      </c>
      <c r="D397" s="28">
        <f t="shared" si="49"/>
        <v>1</v>
      </c>
      <c r="E397" s="31">
        <f t="shared" si="50"/>
        <v>0</v>
      </c>
    </row>
    <row r="398" spans="1:5" s="5" customFormat="1" ht="13.5" customHeight="1">
      <c r="A398" s="41" t="s">
        <v>46</v>
      </c>
      <c r="B398" s="51">
        <v>2501198.57</v>
      </c>
      <c r="C398" s="51">
        <v>2501198.57</v>
      </c>
      <c r="D398" s="28">
        <f t="shared" si="49"/>
        <v>1</v>
      </c>
      <c r="E398" s="31">
        <f t="shared" si="50"/>
        <v>0</v>
      </c>
    </row>
    <row r="399" spans="1:5" s="5" customFormat="1" ht="13.5" customHeight="1">
      <c r="A399" s="41" t="s">
        <v>175</v>
      </c>
      <c r="B399" s="51">
        <v>1067751.66</v>
      </c>
      <c r="C399" s="51">
        <v>1067751.66</v>
      </c>
      <c r="D399" s="28">
        <f t="shared" si="49"/>
        <v>1</v>
      </c>
      <c r="E399" s="31">
        <f t="shared" si="50"/>
        <v>0</v>
      </c>
    </row>
    <row r="400" spans="1:5" s="5" customFormat="1" ht="16.5" customHeight="1">
      <c r="A400" s="27" t="s">
        <v>69</v>
      </c>
      <c r="B400" s="51">
        <f>B401+B402+B403</f>
        <v>3971100</v>
      </c>
      <c r="C400" s="51">
        <f>C401+C402+C403</f>
        <v>3971100</v>
      </c>
      <c r="D400" s="28">
        <f t="shared" si="49"/>
        <v>1</v>
      </c>
      <c r="E400" s="31">
        <f t="shared" si="50"/>
        <v>0</v>
      </c>
    </row>
    <row r="401" spans="1:5" s="5" customFormat="1" ht="14.25" customHeight="1">
      <c r="A401" s="41" t="s">
        <v>54</v>
      </c>
      <c r="B401" s="51">
        <v>2620926</v>
      </c>
      <c r="C401" s="51">
        <v>2620926</v>
      </c>
      <c r="D401" s="28">
        <f t="shared" si="49"/>
        <v>1</v>
      </c>
      <c r="E401" s="31">
        <f t="shared" si="50"/>
        <v>0</v>
      </c>
    </row>
    <row r="402" spans="1:5" s="5" customFormat="1" ht="13.5" customHeight="1">
      <c r="A402" s="41" t="s">
        <v>46</v>
      </c>
      <c r="B402" s="51">
        <v>1350174</v>
      </c>
      <c r="C402" s="51">
        <v>1350174</v>
      </c>
      <c r="D402" s="28">
        <f t="shared" si="49"/>
        <v>1</v>
      </c>
      <c r="E402" s="31">
        <f t="shared" si="50"/>
        <v>0</v>
      </c>
    </row>
    <row r="403" spans="1:5" s="5" customFormat="1" ht="13.5" customHeight="1">
      <c r="A403" s="41" t="s">
        <v>175</v>
      </c>
      <c r="B403" s="51">
        <v>0</v>
      </c>
      <c r="C403" s="51">
        <v>0</v>
      </c>
      <c r="D403" s="28">
        <v>0</v>
      </c>
      <c r="E403" s="31">
        <f t="shared" si="50"/>
        <v>0</v>
      </c>
    </row>
    <row r="404" spans="1:5" s="5" customFormat="1" ht="29.25" customHeight="1">
      <c r="A404" s="27" t="s">
        <v>229</v>
      </c>
      <c r="B404" s="51">
        <v>170000</v>
      </c>
      <c r="C404" s="55">
        <v>145000</v>
      </c>
      <c r="D404" s="28">
        <f t="shared" si="47"/>
        <v>0.8529411764705882</v>
      </c>
      <c r="E404" s="31">
        <f t="shared" si="48"/>
        <v>-25000</v>
      </c>
    </row>
    <row r="405" spans="1:5" s="5" customFormat="1" ht="16.5" customHeight="1">
      <c r="A405" s="27" t="s">
        <v>44</v>
      </c>
      <c r="B405" s="51">
        <f>B406</f>
        <v>587000</v>
      </c>
      <c r="C405" s="51">
        <f>C406</f>
        <v>586990</v>
      </c>
      <c r="D405" s="28">
        <f t="shared" si="47"/>
        <v>0.9999829642248722</v>
      </c>
      <c r="E405" s="31">
        <f t="shared" si="48"/>
        <v>-10</v>
      </c>
    </row>
    <row r="406" spans="1:5" ht="14.25" customHeight="1">
      <c r="A406" s="27" t="s">
        <v>191</v>
      </c>
      <c r="B406" s="51">
        <v>587000</v>
      </c>
      <c r="C406" s="55">
        <v>586990</v>
      </c>
      <c r="D406" s="28">
        <f t="shared" si="47"/>
        <v>0.9999829642248722</v>
      </c>
      <c r="E406" s="31">
        <f t="shared" si="48"/>
        <v>-10</v>
      </c>
    </row>
    <row r="407" spans="1:5" s="5" customFormat="1" ht="14.25">
      <c r="A407" s="56" t="s">
        <v>10</v>
      </c>
      <c r="B407" s="57">
        <f>B140+B159+B161+B173+B226+B280+B351+B382+B405+B276</f>
        <v>644557645.5199997</v>
      </c>
      <c r="C407" s="57">
        <f>C140+C159+C161+C173+C226+C280+C351+C382+C405+C276</f>
        <v>605256170.7099999</v>
      </c>
      <c r="D407" s="58">
        <f>IF(B407=0,"   ",C407/B407)</f>
        <v>0.9390256634404</v>
      </c>
      <c r="E407" s="59">
        <f>C407-B407</f>
        <v>-39301474.80999982</v>
      </c>
    </row>
    <row r="408" spans="1:5" s="5" customFormat="1" ht="14.25">
      <c r="A408" s="56" t="s">
        <v>47</v>
      </c>
      <c r="B408" s="57">
        <f>B138-B407</f>
        <v>-38412360.4399997</v>
      </c>
      <c r="C408" s="57">
        <f>C138-C407</f>
        <v>15503894.820000052</v>
      </c>
      <c r="D408" s="58">
        <f>IF(B408=0,"   ",C408/B408)</f>
        <v>-0.4036173419807724</v>
      </c>
      <c r="E408" s="59">
        <f>C408-B408</f>
        <v>53916255.25999975</v>
      </c>
    </row>
    <row r="409" spans="1:5" s="5" customFormat="1" ht="12.75" hidden="1">
      <c r="A409" s="33" t="s">
        <v>11</v>
      </c>
      <c r="B409" s="34"/>
      <c r="C409" s="35"/>
      <c r="D409" s="36" t="str">
        <f>IF(B409=0,"   ",C409/B409)</f>
        <v>   </v>
      </c>
      <c r="E409" s="37">
        <f>C409-B409</f>
        <v>0</v>
      </c>
    </row>
    <row r="410" spans="1:5" s="5" customFormat="1" ht="12.75" hidden="1">
      <c r="A410" s="24" t="s">
        <v>12</v>
      </c>
      <c r="B410" s="25">
        <v>1122919</v>
      </c>
      <c r="C410" s="26">
        <v>815256</v>
      </c>
      <c r="D410" s="22">
        <f>IF(B410=0,"   ",C410/B410)</f>
        <v>0.7260149663510903</v>
      </c>
      <c r="E410" s="23">
        <f>C410-B410</f>
        <v>-307663</v>
      </c>
    </row>
    <row r="411" spans="1:5" s="5" customFormat="1" ht="12.75" hidden="1">
      <c r="A411" s="24" t="s">
        <v>13</v>
      </c>
      <c r="B411" s="25">
        <v>1700000</v>
      </c>
      <c r="C411" s="60">
        <v>1700000</v>
      </c>
      <c r="D411" s="61">
        <f>IF(B411=0,"   ",C411/B411)</f>
        <v>1</v>
      </c>
      <c r="E411" s="62">
        <f>C411-B411</f>
        <v>0</v>
      </c>
    </row>
    <row r="412" spans="1:5" s="5" customFormat="1" ht="15.75">
      <c r="A412" s="69" t="s">
        <v>95</v>
      </c>
      <c r="B412" s="20"/>
      <c r="C412" s="19"/>
      <c r="D412" s="22"/>
      <c r="E412" s="23"/>
    </row>
    <row r="413" spans="1:5" s="5" customFormat="1" ht="15.75">
      <c r="A413" s="70" t="s">
        <v>96</v>
      </c>
      <c r="B413" s="63">
        <f>B9+B17+B18+B52+B87+B89+B41+B47</f>
        <v>68574137.31</v>
      </c>
      <c r="C413" s="63">
        <f>C9+C17+C18+C52+C87+C89+C41+C47</f>
        <v>70412683.72999999</v>
      </c>
      <c r="D413" s="28">
        <f>IF(B413=0,"   ",C413/B413)</f>
        <v>1.026811076188805</v>
      </c>
      <c r="E413" s="31">
        <f>C413-B413</f>
        <v>1838546.419999987</v>
      </c>
    </row>
    <row r="414" spans="1:5" s="5" customFormat="1" ht="31.5">
      <c r="A414" s="70" t="s">
        <v>260</v>
      </c>
      <c r="B414" s="63">
        <v>2272877.69</v>
      </c>
      <c r="C414" s="63">
        <v>2272877.69</v>
      </c>
      <c r="D414" s="28">
        <f>IF(B414=0,"   ",C414/B414)</f>
        <v>1</v>
      </c>
      <c r="E414" s="31">
        <f>C414-B414</f>
        <v>0</v>
      </c>
    </row>
    <row r="415" spans="1:5" s="5" customFormat="1" ht="16.5" thickBot="1">
      <c r="A415" s="76" t="s">
        <v>97</v>
      </c>
      <c r="B415" s="79">
        <f>B191</f>
        <v>70847015</v>
      </c>
      <c r="C415" s="79">
        <f>C191</f>
        <v>69046991.26</v>
      </c>
      <c r="D415" s="77">
        <f>IF(B415=0,"   ",C415/B415)</f>
        <v>0.9745928076151127</v>
      </c>
      <c r="E415" s="78">
        <f>C415-B415</f>
        <v>-1800023.7399999946</v>
      </c>
    </row>
    <row r="416" spans="1:5" s="5" customFormat="1" ht="12.75">
      <c r="A416" s="46"/>
      <c r="B416" s="46"/>
      <c r="C416" s="47"/>
      <c r="D416" s="48"/>
      <c r="E416" s="49"/>
    </row>
    <row r="417" spans="1:5" s="5" customFormat="1" ht="18" customHeight="1">
      <c r="A417" s="46"/>
      <c r="B417" s="73"/>
      <c r="C417" s="73"/>
      <c r="D417" s="48"/>
      <c r="E417" s="49"/>
    </row>
    <row r="418" spans="1:5" s="5" customFormat="1" ht="16.5">
      <c r="A418" s="42" t="s">
        <v>111</v>
      </c>
      <c r="B418" s="46"/>
      <c r="C418" s="47"/>
      <c r="D418" s="48"/>
      <c r="E418" s="49"/>
    </row>
    <row r="419" spans="1:5" s="5" customFormat="1" ht="15.75" customHeight="1">
      <c r="A419" s="42" t="s">
        <v>194</v>
      </c>
      <c r="C419" s="83" t="s">
        <v>112</v>
      </c>
      <c r="D419" s="83"/>
      <c r="E419" s="49"/>
    </row>
    <row r="420" spans="1:5" s="5" customFormat="1" ht="15.75" customHeight="1">
      <c r="A420" s="42"/>
      <c r="C420" s="74"/>
      <c r="D420" s="74"/>
      <c r="E420" s="49"/>
    </row>
    <row r="421" spans="1:5" s="5" customFormat="1" ht="16.5">
      <c r="A421" s="72"/>
      <c r="B421" s="71"/>
      <c r="C421" s="71"/>
      <c r="D421" s="48"/>
      <c r="E421" s="49"/>
    </row>
    <row r="422" spans="1:5" s="5" customFormat="1" ht="16.5">
      <c r="A422" s="72"/>
      <c r="B422" s="71"/>
      <c r="C422" s="71"/>
      <c r="D422" s="48"/>
      <c r="E422" s="49"/>
    </row>
    <row r="423" spans="1:5" s="5" customFormat="1" ht="16.5">
      <c r="A423" s="72"/>
      <c r="B423" s="71"/>
      <c r="C423" s="71"/>
      <c r="D423" s="48"/>
      <c r="E423" s="49"/>
    </row>
    <row r="424" spans="1:5" s="5" customFormat="1" ht="16.5">
      <c r="A424" s="72"/>
      <c r="B424" s="71"/>
      <c r="C424" s="71"/>
      <c r="D424" s="48"/>
      <c r="E424" s="49"/>
    </row>
    <row r="425" spans="1:5" s="5" customFormat="1" ht="16.5">
      <c r="A425" s="42"/>
      <c r="B425" s="71"/>
      <c r="C425" s="71"/>
      <c r="D425" s="48"/>
      <c r="E425" s="49"/>
    </row>
    <row r="426" spans="1:5" s="5" customFormat="1" ht="16.5">
      <c r="A426" s="72"/>
      <c r="B426" s="71"/>
      <c r="C426" s="71"/>
      <c r="D426" s="48"/>
      <c r="E426" s="49"/>
    </row>
    <row r="427" spans="1:5" s="5" customFormat="1" ht="16.5">
      <c r="A427" s="72"/>
      <c r="B427" s="71"/>
      <c r="C427" s="71"/>
      <c r="D427" s="48"/>
      <c r="E427" s="49"/>
    </row>
    <row r="428" spans="1:5" s="5" customFormat="1" ht="16.5">
      <c r="A428" s="42"/>
      <c r="B428" s="71"/>
      <c r="C428" s="71"/>
      <c r="D428" s="48"/>
      <c r="E428" s="49"/>
    </row>
    <row r="429" spans="1:5" s="5" customFormat="1" ht="16.5">
      <c r="A429" s="42"/>
      <c r="C429" s="71"/>
      <c r="D429" s="48"/>
      <c r="E429" s="49"/>
    </row>
    <row r="430" spans="1:5" s="5" customFormat="1" ht="16.5">
      <c r="A430" s="42"/>
      <c r="C430" s="42"/>
      <c r="D430" s="48"/>
      <c r="E430" s="49"/>
    </row>
    <row r="431" spans="1:5" s="5" customFormat="1" ht="16.5">
      <c r="A431" s="72"/>
      <c r="B431" s="71"/>
      <c r="C431" s="71"/>
      <c r="D431" s="48"/>
      <c r="E431" s="49"/>
    </row>
    <row r="432" spans="1:5" s="5" customFormat="1" ht="16.5">
      <c r="A432" s="42"/>
      <c r="B432" s="71"/>
      <c r="C432" s="71"/>
      <c r="D432" s="48"/>
      <c r="E432" s="49"/>
    </row>
    <row r="433" spans="1:5" s="5" customFormat="1" ht="16.5">
      <c r="A433" s="42"/>
      <c r="C433" s="42"/>
      <c r="D433" s="48"/>
      <c r="E433" s="49"/>
    </row>
    <row r="434" spans="1:5" s="5" customFormat="1" ht="16.5">
      <c r="A434" s="42"/>
      <c r="C434" s="42"/>
      <c r="D434" s="48"/>
      <c r="E434" s="49"/>
    </row>
    <row r="435" spans="1:5" s="5" customFormat="1" ht="16.5">
      <c r="A435" s="42"/>
      <c r="C435" s="42"/>
      <c r="D435" s="48"/>
      <c r="E435" s="49"/>
    </row>
    <row r="436" spans="1:5" s="5" customFormat="1" ht="16.5">
      <c r="A436" s="42"/>
      <c r="C436" s="42"/>
      <c r="D436" s="48"/>
      <c r="E436" s="49"/>
    </row>
    <row r="437" spans="1:5" s="5" customFormat="1" ht="16.5">
      <c r="A437" s="42"/>
      <c r="C437" s="42"/>
      <c r="D437" s="48"/>
      <c r="E437" s="49"/>
    </row>
    <row r="438" spans="1:5" s="5" customFormat="1" ht="16.5">
      <c r="A438" s="42"/>
      <c r="C438" s="42"/>
      <c r="D438" s="48"/>
      <c r="E438" s="49"/>
    </row>
    <row r="439" spans="1:5" s="5" customFormat="1" ht="16.5">
      <c r="A439" s="42"/>
      <c r="C439" s="42"/>
      <c r="D439" s="48"/>
      <c r="E439" s="49"/>
    </row>
    <row r="440" spans="1:5" s="5" customFormat="1" ht="16.5">
      <c r="A440" s="42"/>
      <c r="C440" s="42"/>
      <c r="D440" s="48"/>
      <c r="E440" s="49"/>
    </row>
    <row r="441" spans="1:5" s="5" customFormat="1" ht="16.5">
      <c r="A441" s="42"/>
      <c r="C441" s="42"/>
      <c r="D441" s="48"/>
      <c r="E441" s="49"/>
    </row>
    <row r="442" spans="1:5" s="5" customFormat="1" ht="16.5">
      <c r="A442" s="42"/>
      <c r="C442" s="42"/>
      <c r="D442" s="48"/>
      <c r="E442" s="49"/>
    </row>
    <row r="443" spans="1:5" s="5" customFormat="1" ht="16.5">
      <c r="A443" s="42"/>
      <c r="C443" s="42"/>
      <c r="D443" s="48"/>
      <c r="E443" s="49"/>
    </row>
    <row r="444" spans="1:5" s="5" customFormat="1" ht="16.5">
      <c r="A444" s="42"/>
      <c r="C444" s="42"/>
      <c r="D444" s="48"/>
      <c r="E444" s="49"/>
    </row>
    <row r="445" spans="1:5" s="5" customFormat="1" ht="16.5">
      <c r="A445" s="42"/>
      <c r="C445" s="42"/>
      <c r="D445" s="48"/>
      <c r="E445" s="49"/>
    </row>
    <row r="446" spans="1:5" s="5" customFormat="1" ht="16.5">
      <c r="A446" s="42"/>
      <c r="C446" s="42"/>
      <c r="D446" s="48"/>
      <c r="E446" s="49"/>
    </row>
    <row r="447" spans="1:5" s="5" customFormat="1" ht="16.5">
      <c r="A447" s="42"/>
      <c r="C447" s="42"/>
      <c r="D447" s="48"/>
      <c r="E447" s="49"/>
    </row>
    <row r="448" spans="1:5" s="5" customFormat="1" ht="16.5">
      <c r="A448" s="42"/>
      <c r="C448" s="42"/>
      <c r="D448" s="48"/>
      <c r="E448" s="49"/>
    </row>
    <row r="449" spans="1:5" s="5" customFormat="1" ht="16.5">
      <c r="A449" s="42"/>
      <c r="C449" s="42"/>
      <c r="D449" s="48"/>
      <c r="E449" s="49"/>
    </row>
    <row r="450" spans="1:5" s="5" customFormat="1" ht="16.5">
      <c r="A450" s="42"/>
      <c r="C450" s="42"/>
      <c r="D450" s="48"/>
      <c r="E450" s="49"/>
    </row>
    <row r="451" spans="1:5" s="5" customFormat="1" ht="16.5">
      <c r="A451" s="42"/>
      <c r="C451" s="42"/>
      <c r="D451" s="48"/>
      <c r="E451" s="49"/>
    </row>
    <row r="452" spans="1:5" s="5" customFormat="1" ht="16.5">
      <c r="A452" s="42"/>
      <c r="C452" s="42"/>
      <c r="D452" s="48"/>
      <c r="E452" s="49"/>
    </row>
    <row r="453" spans="1:5" s="5" customFormat="1" ht="16.5">
      <c r="A453" s="42"/>
      <c r="C453" s="42"/>
      <c r="D453" s="48"/>
      <c r="E453" s="49"/>
    </row>
    <row r="454" spans="1:5" s="5" customFormat="1" ht="16.5">
      <c r="A454" s="42"/>
      <c r="C454" s="42"/>
      <c r="D454" s="48"/>
      <c r="E454" s="49"/>
    </row>
    <row r="455" spans="1:5" s="5" customFormat="1" ht="16.5">
      <c r="A455" s="42"/>
      <c r="C455" s="42"/>
      <c r="D455" s="48"/>
      <c r="E455" s="49"/>
    </row>
    <row r="456" spans="1:5" s="5" customFormat="1" ht="16.5">
      <c r="A456" s="42"/>
      <c r="C456" s="42"/>
      <c r="D456" s="48"/>
      <c r="E456" s="49"/>
    </row>
    <row r="457" spans="1:5" s="5" customFormat="1" ht="16.5">
      <c r="A457" s="42"/>
      <c r="C457" s="42"/>
      <c r="D457" s="48"/>
      <c r="E457" s="49"/>
    </row>
    <row r="458" spans="1:5" s="5" customFormat="1" ht="16.5">
      <c r="A458" s="42"/>
      <c r="C458" s="42"/>
      <c r="D458" s="48"/>
      <c r="E458" s="49"/>
    </row>
    <row r="459" spans="1:5" s="5" customFormat="1" ht="16.5">
      <c r="A459" s="42"/>
      <c r="C459" s="42"/>
      <c r="D459" s="48"/>
      <c r="E459" s="49"/>
    </row>
    <row r="460" spans="1:5" s="5" customFormat="1" ht="16.5">
      <c r="A460" s="42"/>
      <c r="C460" s="42"/>
      <c r="D460" s="48"/>
      <c r="E460" s="49"/>
    </row>
    <row r="461" spans="1:5" s="5" customFormat="1" ht="16.5">
      <c r="A461" s="42"/>
      <c r="C461" s="42"/>
      <c r="D461" s="48"/>
      <c r="E461" s="49"/>
    </row>
    <row r="462" spans="1:5" s="5" customFormat="1" ht="16.5">
      <c r="A462" s="42"/>
      <c r="C462" s="42"/>
      <c r="D462" s="48"/>
      <c r="E462" s="49"/>
    </row>
    <row r="463" spans="1:5" s="5" customFormat="1" ht="16.5">
      <c r="A463" s="42"/>
      <c r="C463" s="42"/>
      <c r="D463" s="48"/>
      <c r="E463" s="49"/>
    </row>
    <row r="464" spans="1:5" s="5" customFormat="1" ht="16.5">
      <c r="A464" s="42"/>
      <c r="C464" s="42"/>
      <c r="D464" s="48"/>
      <c r="E464" s="49"/>
    </row>
    <row r="465" spans="1:5" s="5" customFormat="1" ht="16.5">
      <c r="A465" s="42"/>
      <c r="C465" s="42"/>
      <c r="D465" s="48"/>
      <c r="E465" s="49"/>
    </row>
    <row r="466" spans="1:5" s="5" customFormat="1" ht="16.5">
      <c r="A466" s="42"/>
      <c r="C466" s="42"/>
      <c r="D466" s="48"/>
      <c r="E466" s="49"/>
    </row>
    <row r="467" spans="1:5" s="5" customFormat="1" ht="16.5">
      <c r="A467" s="42"/>
      <c r="C467" s="42"/>
      <c r="D467" s="48"/>
      <c r="E467" s="49"/>
    </row>
    <row r="468" spans="1:5" s="5" customFormat="1" ht="16.5">
      <c r="A468" s="42"/>
      <c r="B468" s="46"/>
      <c r="C468" s="47"/>
      <c r="D468" s="48"/>
      <c r="E468" s="49"/>
    </row>
    <row r="469" spans="1:5" s="5" customFormat="1" ht="13.5" customHeight="1">
      <c r="A469" s="42"/>
      <c r="C469" s="42"/>
      <c r="D469" s="48"/>
      <c r="E469" s="49"/>
    </row>
    <row r="479" ht="4.5" customHeight="1"/>
    <row r="480" ht="12.75" hidden="1"/>
  </sheetData>
  <sheetProtection/>
  <mergeCells count="2">
    <mergeCell ref="A1:E1"/>
    <mergeCell ref="C419:D419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2023-08-02T11:01:31Z</cp:lastPrinted>
  <dcterms:created xsi:type="dcterms:W3CDTF">2001-03-21T05:21:19Z</dcterms:created>
  <dcterms:modified xsi:type="dcterms:W3CDTF">2024-04-12T07:08:39Z</dcterms:modified>
  <cp:category/>
  <cp:version/>
  <cp:contentType/>
  <cp:contentStatus/>
</cp:coreProperties>
</file>