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C165" i="1" l="1"/>
  <c r="U177" i="1"/>
  <c r="U183" i="1" l="1"/>
  <c r="C104" i="1"/>
  <c r="H145" i="1" l="1"/>
  <c r="I145" i="1"/>
  <c r="I140" i="1"/>
  <c r="S106" i="1"/>
  <c r="G183" i="1"/>
  <c r="S121" i="1" l="1"/>
  <c r="Y186" i="1" l="1"/>
  <c r="W155" i="1" l="1"/>
  <c r="N177" i="1"/>
  <c r="P191" i="1" l="1"/>
  <c r="R228" i="1" l="1"/>
  <c r="Q171" i="1" l="1"/>
  <c r="F171" i="1" l="1"/>
  <c r="H227" i="1" l="1"/>
  <c r="H223" i="1"/>
  <c r="H219" i="1"/>
  <c r="H228" i="1"/>
  <c r="X227" i="1"/>
  <c r="X234" i="1" s="1"/>
  <c r="X223" i="1"/>
  <c r="X219" i="1"/>
  <c r="O200" i="1"/>
  <c r="O155" i="1"/>
  <c r="H234" i="1" l="1"/>
  <c r="H236" i="1" s="1"/>
  <c r="Q207" i="1"/>
  <c r="R166" i="1"/>
  <c r="V145" i="1" l="1"/>
  <c r="V140" i="1"/>
  <c r="B177" i="1" l="1"/>
  <c r="W228" i="1" l="1"/>
  <c r="Q228" i="1"/>
  <c r="I155" i="1"/>
  <c r="L103" i="1" l="1"/>
  <c r="L228" i="1"/>
  <c r="M228" i="1"/>
  <c r="L174" i="1"/>
  <c r="C150" i="1" l="1"/>
  <c r="G155" i="1"/>
  <c r="G177" i="1"/>
  <c r="N228" i="1" l="1"/>
  <c r="J155" i="1" l="1"/>
  <c r="J145" i="1"/>
  <c r="R191" i="1" l="1"/>
  <c r="R174" i="1"/>
  <c r="T228" i="1"/>
  <c r="T200" i="1"/>
  <c r="T121" i="1"/>
  <c r="T113" i="1"/>
  <c r="T106" i="1"/>
  <c r="W140" i="1"/>
  <c r="F228" i="1"/>
  <c r="F103" i="1"/>
  <c r="K103" i="1" l="1"/>
  <c r="S140" i="1"/>
  <c r="S145" i="1"/>
  <c r="P155" i="1"/>
  <c r="P140" i="1"/>
  <c r="Q140" i="1"/>
  <c r="P145" i="1"/>
  <c r="Q145" i="1"/>
  <c r="W103" i="1" l="1"/>
  <c r="X103" i="1"/>
  <c r="X130" i="1" l="1"/>
  <c r="H130" i="1"/>
  <c r="W145" i="1" l="1"/>
  <c r="B105" i="1" l="1"/>
  <c r="B112" i="1"/>
  <c r="B120" i="1"/>
  <c r="B144" i="1"/>
  <c r="B149" i="1"/>
  <c r="B154" i="1"/>
  <c r="B159" i="1"/>
  <c r="B165" i="1"/>
  <c r="B167" i="1"/>
  <c r="B171" i="1"/>
  <c r="B174" i="1"/>
  <c r="B180" i="1"/>
  <c r="B183" i="1"/>
  <c r="B191" i="1"/>
  <c r="B202" i="1"/>
  <c r="B206" i="1"/>
  <c r="B219" i="1"/>
  <c r="B223" i="1"/>
  <c r="B156" i="1" l="1"/>
  <c r="C149" i="1" l="1"/>
  <c r="F149" i="1"/>
  <c r="G149" i="1"/>
  <c r="G151" i="1" s="1"/>
  <c r="H149" i="1"/>
  <c r="I149" i="1"/>
  <c r="I151" i="1" s="1"/>
  <c r="J149" i="1"/>
  <c r="J151" i="1" s="1"/>
  <c r="K149" i="1"/>
  <c r="K151" i="1" s="1"/>
  <c r="L149" i="1"/>
  <c r="M149" i="1"/>
  <c r="M151" i="1" s="1"/>
  <c r="N149" i="1"/>
  <c r="N151" i="1" s="1"/>
  <c r="O149" i="1"/>
  <c r="O151" i="1" s="1"/>
  <c r="P149" i="1"/>
  <c r="P151" i="1" s="1"/>
  <c r="Q149" i="1"/>
  <c r="R149" i="1"/>
  <c r="S149" i="1"/>
  <c r="T149" i="1"/>
  <c r="T151" i="1" s="1"/>
  <c r="U149" i="1"/>
  <c r="V149" i="1"/>
  <c r="W149" i="1"/>
  <c r="W151" i="1" s="1"/>
  <c r="X149" i="1"/>
  <c r="X151" i="1" s="1"/>
  <c r="Y149" i="1"/>
  <c r="E149" i="1"/>
  <c r="E151" i="1" s="1"/>
  <c r="D163" i="1" l="1"/>
  <c r="F163" i="1"/>
  <c r="G163" i="1"/>
  <c r="H163" i="1"/>
  <c r="I163" i="1"/>
  <c r="J163" i="1"/>
  <c r="K163" i="1"/>
  <c r="L163" i="1"/>
  <c r="M163" i="1"/>
  <c r="N163" i="1"/>
  <c r="O163" i="1"/>
  <c r="P163" i="1"/>
  <c r="P165" i="1" s="1"/>
  <c r="Q163" i="1"/>
  <c r="R163" i="1"/>
  <c r="S163" i="1"/>
  <c r="T163" i="1"/>
  <c r="U163" i="1"/>
  <c r="V163" i="1"/>
  <c r="W163" i="1"/>
  <c r="X163" i="1"/>
  <c r="Y163" i="1"/>
  <c r="E163" i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H140" i="1"/>
  <c r="J140" i="1"/>
  <c r="K140" i="1"/>
  <c r="L140" i="1"/>
  <c r="M140" i="1"/>
  <c r="N140" i="1"/>
  <c r="O140" i="1"/>
  <c r="R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L164" i="1"/>
  <c r="L166" i="1"/>
  <c r="N164" i="1"/>
  <c r="N165" i="1" s="1"/>
  <c r="N166" i="1"/>
  <c r="R164" i="1"/>
  <c r="R165" i="1" s="1"/>
  <c r="S164" i="1"/>
  <c r="S165" i="1" s="1"/>
  <c r="T164" i="1"/>
  <c r="T165" i="1" s="1"/>
  <c r="S166" i="1"/>
  <c r="T166" i="1"/>
  <c r="Q191" i="1"/>
  <c r="Q174" i="1"/>
  <c r="W200" i="1"/>
  <c r="U145" i="1"/>
  <c r="Q167" i="1" l="1"/>
  <c r="Q165" i="1"/>
  <c r="L167" i="1"/>
  <c r="L165" i="1"/>
  <c r="R167" i="1"/>
  <c r="S167" i="1"/>
  <c r="N167" i="1"/>
  <c r="T167" i="1"/>
  <c r="S200" i="1" l="1"/>
  <c r="O145" i="1" l="1"/>
  <c r="R200" i="1"/>
  <c r="R145" i="1"/>
  <c r="N145" i="1" l="1"/>
  <c r="E130" i="1" l="1"/>
  <c r="H200" i="1" l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M206" i="1"/>
  <c r="T206" i="1"/>
  <c r="N206" i="1"/>
  <c r="F145" i="1"/>
  <c r="N174" i="1" l="1"/>
  <c r="O206" i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Q206" i="1" l="1"/>
  <c r="G206" i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E104" i="1" l="1"/>
  <c r="F104" i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37" i="1"/>
  <c r="D137" i="1" s="1"/>
  <c r="C139" i="1"/>
  <c r="C142" i="1"/>
  <c r="D142" i="1" s="1"/>
  <c r="D146" i="1"/>
  <c r="C147" i="1"/>
  <c r="C148" i="1"/>
  <c r="C152" i="1"/>
  <c r="D152" i="1" s="1"/>
  <c r="C153" i="1"/>
  <c r="C134" i="1"/>
  <c r="D134" i="1" s="1"/>
  <c r="C140" i="1" l="1"/>
  <c r="D140" i="1" s="1"/>
  <c r="D150" i="1"/>
  <c r="C151" i="1"/>
  <c r="D136" i="1"/>
  <c r="D157" i="1"/>
  <c r="C145" i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69" i="1" s="1"/>
  <c r="C170" i="1"/>
  <c r="D170" i="1" s="1"/>
  <c r="C172" i="1"/>
  <c r="C173" i="1"/>
  <c r="D173" i="1" s="1"/>
  <c r="C175" i="1"/>
  <c r="D175" i="1" s="1"/>
  <c r="C176" i="1"/>
  <c r="C178" i="1"/>
  <c r="D178" i="1" s="1"/>
  <c r="C179" i="1"/>
  <c r="D179" i="1" s="1"/>
  <c r="C181" i="1"/>
  <c r="D181" i="1" s="1"/>
  <c r="C182" i="1"/>
  <c r="D182" i="1" s="1"/>
  <c r="C184" i="1"/>
  <c r="C185" i="1"/>
  <c r="C187" i="1"/>
  <c r="D187" i="1" s="1"/>
  <c r="C188" i="1"/>
  <c r="D188" i="1" s="1"/>
  <c r="C189" i="1"/>
  <c r="D189" i="1" s="1"/>
  <c r="C190" i="1"/>
  <c r="D190" i="1" s="1"/>
  <c r="C192" i="1"/>
  <c r="D192" i="1" s="1"/>
  <c r="C193" i="1"/>
  <c r="D193" i="1" s="1"/>
  <c r="O126" i="1"/>
  <c r="V129" i="1"/>
  <c r="V126" i="1"/>
  <c r="D176" i="1" l="1"/>
  <c r="C177" i="1"/>
  <c r="D158" i="1"/>
  <c r="C159" i="1"/>
  <c r="D172" i="1"/>
  <c r="C174" i="1"/>
  <c r="C171" i="1"/>
  <c r="D171" i="1" s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C110" i="1"/>
  <c r="D110" i="1" s="1"/>
  <c r="D111" i="1"/>
  <c r="C113" i="1"/>
  <c r="D113" i="1" s="1"/>
  <c r="C114" i="1"/>
  <c r="D114" i="1" s="1"/>
  <c r="C116" i="1"/>
  <c r="C117" i="1"/>
  <c r="C118" i="1"/>
  <c r="D118" i="1" s="1"/>
  <c r="D119" i="1"/>
  <c r="C121" i="1"/>
  <c r="D121" i="1" s="1"/>
  <c r="C122" i="1"/>
  <c r="D122" i="1" s="1"/>
  <c r="C123" i="1"/>
  <c r="C124" i="1"/>
  <c r="C125" i="1"/>
  <c r="C194" i="1"/>
  <c r="D194" i="1" s="1"/>
  <c r="C195" i="1"/>
  <c r="D195" i="1" s="1"/>
  <c r="C79" i="1"/>
  <c r="C130" i="1" l="1"/>
  <c r="C129" i="1"/>
  <c r="D129" i="1" s="1"/>
  <c r="D123" i="1"/>
  <c r="D117" i="1"/>
  <c r="D125" i="1"/>
  <c r="C127" i="1"/>
  <c r="D127" i="1" s="1"/>
  <c r="C128" i="1"/>
  <c r="D128" i="1" s="1"/>
  <c r="C131" i="1"/>
  <c r="D131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T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31" i="1" l="1"/>
  <c r="H105" i="1"/>
  <c r="H138" i="1" l="1"/>
  <c r="O103" i="1" l="1"/>
  <c r="V103" i="1" l="1"/>
  <c r="M103" i="1" l="1"/>
  <c r="M104" i="1" l="1"/>
  <c r="M112" i="1"/>
  <c r="H164" i="1" l="1"/>
  <c r="H168" i="1" l="1"/>
  <c r="H165" i="1"/>
  <c r="E105" i="1"/>
  <c r="E156" i="1"/>
  <c r="W138" i="1"/>
  <c r="E168" i="1" l="1"/>
  <c r="Y164" i="1" l="1"/>
  <c r="Y166" i="1"/>
  <c r="Y168" i="1" l="1"/>
  <c r="Y165" i="1"/>
  <c r="Y167" i="1"/>
  <c r="L168" i="1" l="1"/>
  <c r="G164" i="1"/>
  <c r="G165" i="1" s="1"/>
  <c r="G168" i="1" l="1"/>
  <c r="I164" i="1"/>
  <c r="J168" i="1"/>
  <c r="K164" i="1"/>
  <c r="K165" i="1" s="1"/>
  <c r="N168" i="1"/>
  <c r="O168" i="1"/>
  <c r="I168" i="1" l="1"/>
  <c r="I165" i="1"/>
  <c r="M168" i="1"/>
  <c r="M165" i="1"/>
  <c r="K168" i="1"/>
  <c r="F168" i="1"/>
  <c r="X164" i="1"/>
  <c r="X168" i="1" l="1"/>
  <c r="X165" i="1"/>
  <c r="Q168" i="1"/>
  <c r="R105" i="1"/>
  <c r="M105" i="1"/>
  <c r="I166" i="1"/>
  <c r="K166" i="1"/>
  <c r="W166" i="1"/>
  <c r="X166" i="1"/>
  <c r="R168" i="1"/>
  <c r="S168" i="1"/>
  <c r="U168" i="1"/>
  <c r="V168" i="1"/>
  <c r="W164" i="1"/>
  <c r="G166" i="1"/>
  <c r="W168" i="1" l="1"/>
  <c r="W165" i="1"/>
  <c r="C166" i="1"/>
  <c r="T168" i="1"/>
  <c r="C164" i="1"/>
  <c r="P168" i="1"/>
  <c r="D164" i="1" l="1"/>
  <c r="D165" i="1"/>
  <c r="C168" i="1"/>
  <c r="D168" i="1" s="1"/>
  <c r="D166" i="1"/>
  <c r="C167" i="1"/>
  <c r="D167" i="1" s="1"/>
  <c r="T131" i="1"/>
  <c r="M131" i="1" l="1"/>
  <c r="G131" i="1"/>
  <c r="S131" i="1" l="1"/>
  <c r="X131" i="1"/>
  <c r="X105" i="1" l="1"/>
  <c r="Y105" i="1"/>
  <c r="F227" i="1" l="1"/>
  <c r="G227" i="1"/>
  <c r="I227" i="1"/>
  <c r="I234" i="1" s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Y227" i="1"/>
  <c r="X104" i="1" l="1"/>
  <c r="M167" i="1" l="1"/>
  <c r="I167" i="1"/>
  <c r="H167" i="1"/>
  <c r="J167" i="1"/>
  <c r="P167" i="1"/>
  <c r="X167" i="1"/>
  <c r="W167" i="1"/>
  <c r="K167" i="1"/>
  <c r="G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D177" i="1"/>
  <c r="C105" i="1" l="1"/>
  <c r="D105" i="1" s="1"/>
  <c r="C199" i="1" l="1"/>
  <c r="D199" i="1" s="1"/>
  <c r="C198" i="1"/>
  <c r="D198" i="1" s="1"/>
  <c r="C200" i="1" l="1"/>
  <c r="D200" i="1" s="1"/>
  <c r="C180" i="1" l="1"/>
  <c r="D180" i="1" s="1"/>
  <c r="C191" i="1" l="1"/>
  <c r="D191" i="1" s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G156" i="1"/>
  <c r="H156" i="1"/>
  <c r="M156" i="1"/>
  <c r="Q156" i="1"/>
  <c r="R156" i="1"/>
  <c r="U156" i="1"/>
  <c r="D149" i="1" l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D204" i="1" s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Y223" i="1"/>
  <c r="E223" i="1"/>
  <c r="F219" i="1"/>
  <c r="G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E219" i="1"/>
  <c r="L234" i="1" l="1"/>
  <c r="L236" i="1" s="1"/>
  <c r="E234" i="1"/>
  <c r="E236" i="1" s="1"/>
  <c r="X236" i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6" i="1"/>
  <c r="G234" i="1"/>
  <c r="G236" i="1" s="1"/>
  <c r="C233" i="1"/>
  <c r="B232" i="1"/>
  <c r="C231" i="1"/>
  <c r="C232" i="1" s="1"/>
  <c r="C229" i="1"/>
  <c r="C230" i="1" s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C186" i="1"/>
  <c r="C183" i="1"/>
  <c r="D183" i="1" s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<sst xmlns="http://schemas.openxmlformats.org/spreadsheetml/2006/main" count="277" uniqueCount="219">
  <si>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</si>
  <si>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</si>
  <si>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</si>
  <si>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</si>
  <si>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</si>
  <si>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</si>
  <si>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</si>
  <si>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</si>
  <si>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</si>
  <si>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</si>
  <si>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</si>
  <si>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</si>
  <si>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</si>
  <si>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</si>
  <si>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</si>
  <si>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</si>
  <si>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</si>
  <si>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</si>
  <si>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</si>
  <si>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</si>
  <si>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</si>
  <si>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</si>
  <si>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</si>
  <si>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</si>
  <si>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</si>
  <si>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</si>
  <si>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</si>
  <si>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</si>
  <si>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</si>
  <si>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</si>
  <si>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</si>
  <si>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</si>
  <si>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</si>
  <si>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</si>
  <si>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</si>
  <si>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</si>
  <si>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</si>
  <si>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</si>
  <si>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</si>
  <si>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</si>
  <si>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</si>
  <si>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</si>
  <si>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</si>
  <si>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</si>
  <si>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</si>
  <si>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</si>
  <si>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</si>
  <si>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</si>
  <si>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</si>
  <si>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</si>
  <si>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</si>
  <si>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</si>
  <si>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</si>
  <si>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</si>
  <si>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</si>
  <si>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</si>
  <si>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</si>
  <si>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</si>
  <si>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</si>
  <si>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</si>
  <si>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</si>
  <si>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</si>
  <si>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</si>
  <si>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</si>
  <si>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</si>
  <si>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</si>
  <si>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</si>
  <si>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</si>
  <si>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</si>
  <si>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</si>
  <si>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</si>
  <si>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</si>
  <si>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</si>
  <si>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</si>
  <si>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</si>
  <si>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</si>
  <si>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</si>
  <si>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</si>
  <si>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</si>
  <si>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</si>
  <si>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</si>
  <si>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</si>
  <si>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</si>
  <si>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</si>
  <si>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</si>
  <si>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</si>
  <si>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</si>
  <si>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</si>
  <si>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</si>
  <si>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</si>
  <si>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</si>
  <si>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</si>
  <si>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</si>
  <si>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</si>
  <si>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</si>
  <si>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</si>
  <si>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</si>
  <si>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</si>
  <si>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</si>
  <si>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</si>
  <si>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</si>
  <si>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</si>
  <si>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</si>
  <si>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</si>
  <si>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</si>
  <si>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</si>
  <si>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</si>
  <si>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</si>
  <si>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</si>
  <si>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</si>
  <si>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</si>
  <si>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</si>
  <si>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</si>
  <si>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</si>
  <si>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</si>
  <si>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</si>
  <si>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</si>
  <si>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</si>
  <si>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</si>
  <si>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</si>
  <si>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</si>
  <si>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</si>
  <si>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</si>
  <si>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</si>
  <si>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</si>
  <si>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</si>
  <si>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</si>
  <si>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</si>
  <si>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</si>
  <si>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</si>
  <si>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</si>
  <si>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</si>
  <si>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</si>
  <si>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</si>
  <si>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</si>
  <si>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</si>
  <si>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</si>
  <si>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</si>
  <si>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</si>
  <si>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</si>
  <si>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</si>
  <si>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</si>
  <si>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</si>
  <si>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</si>
  <si>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</si>
  <si>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</si>
  <si>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</si>
  <si>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</si>
  <si>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</si>
  <si>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</si>
  <si>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</si>
  <si>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</si>
  <si>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</si>
  <si>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</si>
  <si>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</si>
  <si>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</si>
  <si>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</si>
  <si>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</si>
  <si>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</si>
  <si>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</si>
  <si>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</si>
  <si>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</si>
  <si>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</si>
  <si>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</si>
  <si>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</si>
  <si>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</si>
  <si>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</si>
  <si>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</si>
  <si>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</si>
  <si>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</si>
  <si>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</si>
  <si>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</si>
  <si>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</si>
  <si>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</si>
  <si>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</si>
  <si>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</si>
  <si>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</si>
  <si>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</si>
  <si>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</si>
  <si>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</si>
  <si>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</si>
  <si>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</si>
  <si>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</si>
  <si>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</si>
  <si>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</si>
  <si>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</si>
  <si>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</si>
  <si>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</si>
  <si>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</si>
  <si>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</si>
  <si>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</si>
  <si>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</si>
  <si>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</si>
  <si>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</si>
  <si>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</si>
  <si>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</si>
  <si>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</si>
  <si>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</si>
  <si>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</si>
  <si>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</si>
  <si>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</si>
  <si>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</si>
  <si>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</si>
  <si>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</si>
  <si>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</si>
  <si>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</si>
  <si>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</si>
  <si>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</si>
  <si>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</si>
  <si>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</si>
  <si>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</si>
  <si>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</si>
  <si>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</si>
  <si>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</si>
  <si>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Убрано технических культур, га</t>
  </si>
  <si>
    <t>Валовой сбор технических культур, тонн</t>
  </si>
  <si>
    <t>Посевная площадь технических, га</t>
  </si>
  <si>
    <t>Уборочная площадь технических, га</t>
  </si>
  <si>
    <t>Информация о сельскохозяйственных работах по состоянию на 20 сентября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</si>
</sst>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104" activePane="bottomRight" state="frozen"/>
      <selection activeCell="A2" sqref="A2"/>
      <selection pane="topRight" activeCell="F2" sqref="F2"/>
      <selection pane="bottomLeft" activeCell="A7" sqref="A7"/>
      <selection pane="bottomRight" activeCell="K119" sqref="K119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6.8554687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73" t="s">
        <v>218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74" t="s">
        <v>3</v>
      </c>
      <c r="B4" s="177" t="s">
        <v>206</v>
      </c>
      <c r="C4" s="180" t="s">
        <v>207</v>
      </c>
      <c r="D4" s="180" t="s">
        <v>208</v>
      </c>
      <c r="E4" s="183" t="s">
        <v>4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5"/>
      <c r="Z4" s="2" t="s">
        <v>0</v>
      </c>
    </row>
    <row r="5" spans="1:26" s="2" customFormat="1" ht="87" customHeight="1" x14ac:dyDescent="0.25">
      <c r="A5" s="175"/>
      <c r="B5" s="178"/>
      <c r="C5" s="181"/>
      <c r="D5" s="181"/>
      <c r="E5" s="186" t="s">
        <v>5</v>
      </c>
      <c r="F5" s="186" t="s">
        <v>6</v>
      </c>
      <c r="G5" s="186" t="s">
        <v>7</v>
      </c>
      <c r="H5" s="186" t="s">
        <v>8</v>
      </c>
      <c r="I5" s="186" t="s">
        <v>9</v>
      </c>
      <c r="J5" s="186" t="s">
        <v>10</v>
      </c>
      <c r="K5" s="191" t="s">
        <v>11</v>
      </c>
      <c r="L5" s="191" t="s">
        <v>12</v>
      </c>
      <c r="M5" s="186" t="s">
        <v>13</v>
      </c>
      <c r="N5" s="186" t="s">
        <v>14</v>
      </c>
      <c r="O5" s="186" t="s">
        <v>15</v>
      </c>
      <c r="P5" s="186" t="s">
        <v>16</v>
      </c>
      <c r="Q5" s="186" t="s">
        <v>17</v>
      </c>
      <c r="R5" s="186" t="s">
        <v>18</v>
      </c>
      <c r="S5" s="186" t="s">
        <v>19</v>
      </c>
      <c r="T5" s="186" t="s">
        <v>20</v>
      </c>
      <c r="U5" s="186" t="s">
        <v>21</v>
      </c>
      <c r="V5" s="186" t="s">
        <v>22</v>
      </c>
      <c r="W5" s="186" t="s">
        <v>23</v>
      </c>
      <c r="X5" s="186" t="s">
        <v>24</v>
      </c>
      <c r="Y5" s="186" t="s">
        <v>25</v>
      </c>
    </row>
    <row r="6" spans="1:26" s="2" customFormat="1" ht="69.75" customHeight="1" thickBot="1" x14ac:dyDescent="0.3">
      <c r="A6" s="176"/>
      <c r="B6" s="179"/>
      <c r="C6" s="182"/>
      <c r="D6" s="182"/>
      <c r="E6" s="187"/>
      <c r="F6" s="187"/>
      <c r="G6" s="187"/>
      <c r="H6" s="187"/>
      <c r="I6" s="187"/>
      <c r="J6" s="187"/>
      <c r="K6" s="192"/>
      <c r="L6" s="192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</row>
    <row r="7" spans="1:26" s="2" customFormat="1" ht="30" hidden="1" customHeight="1" x14ac:dyDescent="0.25">
      <c r="A7" s="6" t="s">
        <v>26</v>
      </c>
      <c r="B7" s="168">
        <v>48111</v>
      </c>
      <c r="C7" s="168">
        <f>SUM(E7:Y7)</f>
        <v>48111</v>
      </c>
      <c r="D7" s="169">
        <f t="shared" ref="D7:D41" si="0">C7/B7</f>
        <v>1</v>
      </c>
      <c r="E7" s="162">
        <v>2068</v>
      </c>
      <c r="F7" s="162">
        <v>1426</v>
      </c>
      <c r="G7" s="162">
        <v>3311</v>
      </c>
      <c r="H7" s="162">
        <v>3013</v>
      </c>
      <c r="I7" s="162">
        <v>1381</v>
      </c>
      <c r="J7" s="162">
        <v>3235</v>
      </c>
      <c r="K7" s="162">
        <v>2215</v>
      </c>
      <c r="L7" s="162">
        <v>2793</v>
      </c>
      <c r="M7" s="162">
        <v>2281</v>
      </c>
      <c r="N7" s="162">
        <v>692</v>
      </c>
      <c r="O7" s="162">
        <v>1579</v>
      </c>
      <c r="P7" s="162">
        <v>1997</v>
      </c>
      <c r="Q7" s="162">
        <v>2796</v>
      </c>
      <c r="R7" s="162">
        <v>3011</v>
      </c>
      <c r="S7" s="162">
        <v>3199</v>
      </c>
      <c r="T7" s="162">
        <v>2334</v>
      </c>
      <c r="U7" s="162">
        <v>2066</v>
      </c>
      <c r="V7" s="162">
        <v>685</v>
      </c>
      <c r="W7" s="162">
        <v>1885</v>
      </c>
      <c r="X7" s="162">
        <v>3999</v>
      </c>
      <c r="Y7" s="162">
        <v>2145</v>
      </c>
    </row>
    <row r="8" spans="1:26" s="11" customFormat="1" ht="30" hidden="1" customHeight="1" x14ac:dyDescent="0.2">
      <c r="A8" s="10" t="s">
        <v>27</v>
      </c>
      <c r="B8" s="168">
        <v>49567</v>
      </c>
      <c r="C8" s="168">
        <f>SUM(E8:Y8)</f>
        <v>54734.5</v>
      </c>
      <c r="D8" s="169">
        <f t="shared" si="0"/>
        <v>1.1042528295035003</v>
      </c>
      <c r="E8" s="162">
        <v>3726</v>
      </c>
      <c r="F8" s="162">
        <v>1536</v>
      </c>
      <c r="G8" s="162">
        <v>3338</v>
      </c>
      <c r="H8" s="162">
        <v>3013</v>
      </c>
      <c r="I8" s="162">
        <v>1381</v>
      </c>
      <c r="J8" s="162">
        <v>3791</v>
      </c>
      <c r="K8" s="162">
        <v>2220</v>
      </c>
      <c r="L8" s="162">
        <v>2813.5</v>
      </c>
      <c r="M8" s="162">
        <v>3160</v>
      </c>
      <c r="N8" s="162">
        <v>830</v>
      </c>
      <c r="O8" s="162">
        <v>1728</v>
      </c>
      <c r="P8" s="162">
        <v>1997</v>
      </c>
      <c r="Q8" s="162">
        <v>4261</v>
      </c>
      <c r="R8" s="162">
        <v>3011</v>
      </c>
      <c r="S8" s="162">
        <v>3310</v>
      </c>
      <c r="T8" s="162">
        <v>2315</v>
      </c>
      <c r="U8" s="162">
        <v>2066</v>
      </c>
      <c r="V8" s="162">
        <v>685</v>
      </c>
      <c r="W8" s="162">
        <v>2207</v>
      </c>
      <c r="X8" s="162">
        <v>4285</v>
      </c>
      <c r="Y8" s="162">
        <v>3061</v>
      </c>
    </row>
    <row r="9" spans="1:26" s="11" customFormat="1" ht="30" hidden="1" customHeight="1" x14ac:dyDescent="0.2">
      <c r="A9" s="12" t="s">
        <v>28</v>
      </c>
      <c r="B9" s="170">
        <f t="shared" ref="B9:Y9" si="1">B8/B7</f>
        <v>1.0302633493379891</v>
      </c>
      <c r="C9" s="170">
        <f t="shared" si="1"/>
        <v>1.1376712186402278</v>
      </c>
      <c r="D9" s="169">
        <f t="shared" si="0"/>
        <v>1.1042528295035003</v>
      </c>
      <c r="E9" s="171">
        <f t="shared" si="1"/>
        <v>1.8017408123791103</v>
      </c>
      <c r="F9" s="171">
        <f t="shared" si="1"/>
        <v>1.0771388499298737</v>
      </c>
      <c r="G9" s="171">
        <f t="shared" si="1"/>
        <v>1.0081546360616127</v>
      </c>
      <c r="H9" s="171">
        <f t="shared" si="1"/>
        <v>1</v>
      </c>
      <c r="I9" s="171">
        <f t="shared" si="1"/>
        <v>1</v>
      </c>
      <c r="J9" s="171">
        <f t="shared" si="1"/>
        <v>1.1718701700154559</v>
      </c>
      <c r="K9" s="171">
        <f t="shared" si="1"/>
        <v>1.0022573363431151</v>
      </c>
      <c r="L9" s="171">
        <f t="shared" si="1"/>
        <v>1.0073397780164697</v>
      </c>
      <c r="M9" s="171">
        <f t="shared" si="1"/>
        <v>1.3853572994300745</v>
      </c>
      <c r="N9" s="171">
        <f t="shared" si="1"/>
        <v>1.199421965317919</v>
      </c>
      <c r="O9" s="171">
        <f t="shared" si="1"/>
        <v>1.0943635212159595</v>
      </c>
      <c r="P9" s="171">
        <f t="shared" si="1"/>
        <v>1</v>
      </c>
      <c r="Q9" s="171">
        <f t="shared" si="1"/>
        <v>1.5239628040057225</v>
      </c>
      <c r="R9" s="171">
        <f t="shared" si="1"/>
        <v>1</v>
      </c>
      <c r="S9" s="171">
        <f t="shared" si="1"/>
        <v>1.0346983432322601</v>
      </c>
      <c r="T9" s="171">
        <f t="shared" si="1"/>
        <v>0.99185946872322195</v>
      </c>
      <c r="U9" s="171">
        <f t="shared" si="1"/>
        <v>1</v>
      </c>
      <c r="V9" s="171">
        <f t="shared" si="1"/>
        <v>1</v>
      </c>
      <c r="W9" s="171">
        <f t="shared" si="1"/>
        <v>1.1708222811671087</v>
      </c>
      <c r="X9" s="171">
        <f t="shared" si="1"/>
        <v>1.0715178794698674</v>
      </c>
      <c r="Y9" s="171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8">
        <v>47750</v>
      </c>
      <c r="C10" s="168">
        <f>SUM(E10:Y10)</f>
        <v>53686.400000000001</v>
      </c>
      <c r="D10" s="169">
        <f t="shared" si="0"/>
        <v>1.1243225130890053</v>
      </c>
      <c r="E10" s="162">
        <v>3726</v>
      </c>
      <c r="F10" s="162">
        <v>1472</v>
      </c>
      <c r="G10" s="162">
        <v>3338</v>
      </c>
      <c r="H10" s="162">
        <v>2862</v>
      </c>
      <c r="I10" s="162">
        <v>1381</v>
      </c>
      <c r="J10" s="162">
        <v>3791</v>
      </c>
      <c r="K10" s="162">
        <v>2139</v>
      </c>
      <c r="L10" s="162">
        <v>2671</v>
      </c>
      <c r="M10" s="162">
        <v>3160</v>
      </c>
      <c r="N10" s="162">
        <v>810</v>
      </c>
      <c r="O10" s="162">
        <v>1688</v>
      </c>
      <c r="P10" s="162">
        <v>1997</v>
      </c>
      <c r="Q10" s="162">
        <v>4251</v>
      </c>
      <c r="R10" s="162">
        <v>3011</v>
      </c>
      <c r="S10" s="162">
        <v>3310.4</v>
      </c>
      <c r="T10" s="162">
        <v>2081</v>
      </c>
      <c r="U10" s="162">
        <v>2005</v>
      </c>
      <c r="V10" s="162">
        <v>440</v>
      </c>
      <c r="W10" s="162">
        <v>2207</v>
      </c>
      <c r="X10" s="162">
        <v>4285</v>
      </c>
      <c r="Y10" s="162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22">
        <v>592</v>
      </c>
      <c r="C100" s="18">
        <f t="shared" si="23"/>
        <v>3277.85</v>
      </c>
      <c r="D100" s="14">
        <f t="shared" si="14"/>
        <v>5.536908783783784</v>
      </c>
      <c r="E100" s="9"/>
      <c r="F100" s="9"/>
      <c r="G100" s="9"/>
      <c r="H100" s="9"/>
      <c r="I100" s="9"/>
      <c r="J100" s="9"/>
      <c r="K100" s="9"/>
      <c r="L100" s="9"/>
      <c r="M100" s="9">
        <v>346</v>
      </c>
      <c r="N100" s="9"/>
      <c r="O100" s="9"/>
      <c r="P100" s="9">
        <v>667</v>
      </c>
      <c r="Q100" s="9">
        <v>458</v>
      </c>
      <c r="R100" s="9">
        <v>355</v>
      </c>
      <c r="S100" s="9">
        <v>399</v>
      </c>
      <c r="T100" s="9">
        <v>110</v>
      </c>
      <c r="U100" s="9"/>
      <c r="V100" s="9"/>
      <c r="W100" s="9">
        <v>451</v>
      </c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298784</v>
      </c>
      <c r="D101" s="14">
        <f t="shared" si="14"/>
        <v>0.98534761086578704</v>
      </c>
      <c r="E101" s="9">
        <v>27051</v>
      </c>
      <c r="F101" s="9">
        <v>8600</v>
      </c>
      <c r="G101" s="9">
        <v>16608</v>
      </c>
      <c r="H101" s="9">
        <v>18040</v>
      </c>
      <c r="I101" s="9">
        <v>9286</v>
      </c>
      <c r="J101" s="9">
        <v>20173</v>
      </c>
      <c r="K101" s="9">
        <v>10102</v>
      </c>
      <c r="L101" s="9">
        <v>14049</v>
      </c>
      <c r="M101" s="9">
        <v>14503</v>
      </c>
      <c r="N101" s="9">
        <v>4987</v>
      </c>
      <c r="O101" s="9">
        <v>8757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295436</v>
      </c>
      <c r="C102" s="22">
        <f>SUM(E102:Y102)</f>
        <v>288310</v>
      </c>
      <c r="D102" s="14">
        <f t="shared" si="14"/>
        <v>0.97587971675760565</v>
      </c>
      <c r="E102" s="88">
        <v>22393</v>
      </c>
      <c r="F102" s="88">
        <v>8600</v>
      </c>
      <c r="G102" s="88">
        <v>16608</v>
      </c>
      <c r="H102" s="88">
        <v>18171</v>
      </c>
      <c r="I102" s="88">
        <v>9286</v>
      </c>
      <c r="J102" s="88">
        <v>20170</v>
      </c>
      <c r="K102" s="88">
        <v>10102</v>
      </c>
      <c r="L102" s="88">
        <v>13614</v>
      </c>
      <c r="M102" s="88">
        <v>14154</v>
      </c>
      <c r="N102" s="88">
        <v>4882</v>
      </c>
      <c r="O102" s="88">
        <v>8757</v>
      </c>
      <c r="P102" s="88">
        <v>14330</v>
      </c>
      <c r="Q102" s="88">
        <v>16341</v>
      </c>
      <c r="R102" s="88">
        <v>17717</v>
      </c>
      <c r="S102" s="88">
        <v>17666</v>
      </c>
      <c r="T102" s="88">
        <v>12553.5</v>
      </c>
      <c r="U102" s="88">
        <v>10003</v>
      </c>
      <c r="V102" s="88">
        <v>5277.5</v>
      </c>
      <c r="W102" s="88">
        <v>14956</v>
      </c>
      <c r="X102" s="88">
        <v>22923</v>
      </c>
      <c r="Y102" s="88">
        <v>9806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293496.15000000002</v>
      </c>
      <c r="D103" s="14"/>
      <c r="E103" s="88">
        <v>26762</v>
      </c>
      <c r="F103" s="88">
        <f>F101</f>
        <v>8600</v>
      </c>
      <c r="G103" s="88">
        <f t="shared" ref="G103:U103" si="25">G101-G100</f>
        <v>16608</v>
      </c>
      <c r="H103" s="88">
        <v>18371</v>
      </c>
      <c r="I103" s="88">
        <f t="shared" si="25"/>
        <v>9286</v>
      </c>
      <c r="J103" s="88">
        <f t="shared" si="25"/>
        <v>20173</v>
      </c>
      <c r="K103" s="88">
        <f>K101</f>
        <v>10102</v>
      </c>
      <c r="L103" s="88">
        <f>L101</f>
        <v>14049</v>
      </c>
      <c r="M103" s="88">
        <f>M101-M100</f>
        <v>14157</v>
      </c>
      <c r="N103" s="88">
        <f t="shared" si="25"/>
        <v>4987</v>
      </c>
      <c r="O103" s="88">
        <f>O101-O100-O99</f>
        <v>8757</v>
      </c>
      <c r="P103" s="88">
        <f t="shared" si="25"/>
        <v>14348</v>
      </c>
      <c r="Q103" s="88">
        <f>Q101-Q99-Q100</f>
        <v>16341</v>
      </c>
      <c r="R103" s="88">
        <v>17717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f>W101-W100</f>
        <v>15012</v>
      </c>
      <c r="X103" s="88">
        <f>X101-X100</f>
        <v>22915.15</v>
      </c>
      <c r="Y103" s="88">
        <v>9806</v>
      </c>
    </row>
    <row r="104" spans="1:26" s="11" customFormat="1" ht="30" customHeight="1" x14ac:dyDescent="0.2">
      <c r="A104" s="12" t="s">
        <v>172</v>
      </c>
      <c r="B104" s="26">
        <v>0.98499999999999999</v>
      </c>
      <c r="C104" s="164">
        <f>C102/C103</f>
        <v>0.98232975117390797</v>
      </c>
      <c r="D104" s="14">
        <f t="shared" si="14"/>
        <v>0.99728908748620104</v>
      </c>
      <c r="E104" s="27">
        <f>E102/E103</f>
        <v>0.83674613257604069</v>
      </c>
      <c r="F104" s="27">
        <f>F102/F103</f>
        <v>1</v>
      </c>
      <c r="G104" s="27">
        <f t="shared" ref="G104:Y104" si="26">G102/G103</f>
        <v>1</v>
      </c>
      <c r="H104" s="27">
        <f t="shared" si="26"/>
        <v>0.98911327635947965</v>
      </c>
      <c r="I104" s="27">
        <f t="shared" si="26"/>
        <v>1</v>
      </c>
      <c r="J104" s="27">
        <f t="shared" si="26"/>
        <v>0.99985128637287468</v>
      </c>
      <c r="K104" s="27">
        <f t="shared" si="26"/>
        <v>1</v>
      </c>
      <c r="L104" s="27">
        <f t="shared" si="26"/>
        <v>0.96903694213111258</v>
      </c>
      <c r="M104" s="27">
        <f>M102/M103</f>
        <v>0.99978809069718155</v>
      </c>
      <c r="N104" s="27">
        <f t="shared" si="26"/>
        <v>0.97894525766994189</v>
      </c>
      <c r="O104" s="27">
        <f t="shared" si="26"/>
        <v>1</v>
      </c>
      <c r="P104" s="27">
        <f t="shared" si="26"/>
        <v>0.99874546975188183</v>
      </c>
      <c r="Q104" s="27">
        <f>Q102/Q103</f>
        <v>1</v>
      </c>
      <c r="R104" s="27">
        <f t="shared" si="26"/>
        <v>1</v>
      </c>
      <c r="S104" s="27">
        <f t="shared" si="26"/>
        <v>1</v>
      </c>
      <c r="T104" s="27">
        <f t="shared" si="26"/>
        <v>0.99964166268514099</v>
      </c>
      <c r="U104" s="27">
        <f t="shared" si="26"/>
        <v>1</v>
      </c>
      <c r="V104" s="27">
        <f t="shared" si="26"/>
        <v>0.9999052671466464</v>
      </c>
      <c r="W104" s="27">
        <f t="shared" si="26"/>
        <v>0.99626965094590991</v>
      </c>
      <c r="X104" s="27">
        <f>X102/X103</f>
        <v>1.0003425681263269</v>
      </c>
      <c r="Y104" s="27">
        <f t="shared" si="26"/>
        <v>1</v>
      </c>
    </row>
    <row r="105" spans="1:26" s="82" customFormat="1" ht="31.9" hidden="1" customHeight="1" x14ac:dyDescent="0.2">
      <c r="A105" s="80" t="s">
        <v>96</v>
      </c>
      <c r="B105" s="83">
        <f>B101-B102</f>
        <v>7791</v>
      </c>
      <c r="C105" s="22">
        <f t="shared" si="23"/>
        <v>5186.1500000000015</v>
      </c>
      <c r="D105" s="14">
        <f t="shared" si="14"/>
        <v>0.66565909382620991</v>
      </c>
      <c r="E105" s="116">
        <f>E103-E102</f>
        <v>4369</v>
      </c>
      <c r="F105" s="116">
        <f t="shared" ref="F105:L105" si="27">F103-F102</f>
        <v>0</v>
      </c>
      <c r="G105" s="116">
        <f t="shared" si="27"/>
        <v>0</v>
      </c>
      <c r="H105" s="116">
        <f>H103-H102</f>
        <v>200</v>
      </c>
      <c r="I105" s="116">
        <f>I103-I102</f>
        <v>0</v>
      </c>
      <c r="J105" s="116">
        <f t="shared" si="27"/>
        <v>3</v>
      </c>
      <c r="K105" s="116">
        <f t="shared" si="27"/>
        <v>0</v>
      </c>
      <c r="L105" s="116">
        <f t="shared" si="27"/>
        <v>435</v>
      </c>
      <c r="M105" s="116">
        <f>M103-M102</f>
        <v>3</v>
      </c>
      <c r="N105" s="116">
        <f>N103-N102</f>
        <v>105</v>
      </c>
      <c r="O105" s="116">
        <f t="shared" ref="O105:Y105" si="28">O103-O102</f>
        <v>0</v>
      </c>
      <c r="P105" s="116">
        <f t="shared" si="28"/>
        <v>18</v>
      </c>
      <c r="Q105" s="116">
        <f>Q103-Q102</f>
        <v>0</v>
      </c>
      <c r="R105" s="116">
        <f t="shared" si="28"/>
        <v>0</v>
      </c>
      <c r="S105" s="116">
        <f t="shared" si="28"/>
        <v>0</v>
      </c>
      <c r="T105" s="116">
        <f t="shared" si="28"/>
        <v>4.5</v>
      </c>
      <c r="U105" s="116">
        <f t="shared" si="28"/>
        <v>0</v>
      </c>
      <c r="V105" s="116">
        <f t="shared" si="28"/>
        <v>0.5</v>
      </c>
      <c r="W105" s="116">
        <f>W103-W102</f>
        <v>56</v>
      </c>
      <c r="X105" s="116">
        <f t="shared" si="28"/>
        <v>-7.8499999999985448</v>
      </c>
      <c r="Y105" s="116">
        <f t="shared" si="28"/>
        <v>0</v>
      </c>
      <c r="Z105" s="119"/>
    </row>
    <row r="106" spans="1:26" s="11" customFormat="1" ht="30" customHeight="1" x14ac:dyDescent="0.2">
      <c r="A106" s="10" t="s">
        <v>92</v>
      </c>
      <c r="B106" s="88">
        <v>163467</v>
      </c>
      <c r="C106" s="88">
        <f t="shared" si="23"/>
        <v>159699.29999999999</v>
      </c>
      <c r="D106" s="15">
        <f t="shared" si="14"/>
        <v>0.97695131127383505</v>
      </c>
      <c r="E106" s="9">
        <v>19890</v>
      </c>
      <c r="F106" s="9">
        <v>4522</v>
      </c>
      <c r="G106" s="9">
        <f>1800+5540</f>
        <v>7340</v>
      </c>
      <c r="H106" s="9">
        <v>8524</v>
      </c>
      <c r="I106" s="9">
        <v>4657</v>
      </c>
      <c r="J106" s="9">
        <v>12043</v>
      </c>
      <c r="K106" s="9">
        <v>4964</v>
      </c>
      <c r="L106" s="9">
        <v>6508</v>
      </c>
      <c r="M106" s="9">
        <v>8304</v>
      </c>
      <c r="N106" s="9">
        <v>2439</v>
      </c>
      <c r="O106" s="9">
        <v>3063</v>
      </c>
      <c r="P106" s="9">
        <v>7227</v>
      </c>
      <c r="Q106" s="9">
        <v>10874</v>
      </c>
      <c r="R106" s="9">
        <v>11245</v>
      </c>
      <c r="S106" s="9">
        <f>6600+4479</f>
        <v>11079</v>
      </c>
      <c r="T106" s="9">
        <f>3190.5+2838.3</f>
        <v>6028.8</v>
      </c>
      <c r="U106" s="9">
        <f>1700+3531</f>
        <v>5231</v>
      </c>
      <c r="V106" s="9">
        <v>2252.5</v>
      </c>
      <c r="W106" s="9">
        <v>7048</v>
      </c>
      <c r="X106" s="9">
        <v>12501</v>
      </c>
      <c r="Y106" s="9">
        <v>3959</v>
      </c>
    </row>
    <row r="107" spans="1:26" s="11" customFormat="1" ht="30" customHeight="1" x14ac:dyDescent="0.2">
      <c r="A107" s="10" t="s">
        <v>93</v>
      </c>
      <c r="B107" s="88">
        <v>10569</v>
      </c>
      <c r="C107" s="88">
        <f t="shared" si="23"/>
        <v>9563</v>
      </c>
      <c r="D107" s="15">
        <f t="shared" si="14"/>
        <v>0.90481597123663549</v>
      </c>
      <c r="E107" s="9">
        <v>315</v>
      </c>
      <c r="F107" s="9">
        <v>528</v>
      </c>
      <c r="G107" s="9"/>
      <c r="H107" s="9">
        <v>391</v>
      </c>
      <c r="I107" s="9">
        <v>224</v>
      </c>
      <c r="J107" s="9">
        <v>862</v>
      </c>
      <c r="K107" s="9">
        <v>1331</v>
      </c>
      <c r="L107" s="9">
        <v>599</v>
      </c>
      <c r="M107" s="9">
        <v>83</v>
      </c>
      <c r="N107" s="9"/>
      <c r="O107" s="9">
        <v>674</v>
      </c>
      <c r="P107" s="9">
        <v>204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1550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91708</v>
      </c>
      <c r="C108" s="88">
        <f t="shared" si="23"/>
        <v>91546.6</v>
      </c>
      <c r="D108" s="15">
        <f t="shared" si="14"/>
        <v>0.99824006629737871</v>
      </c>
      <c r="E108" s="9">
        <v>780</v>
      </c>
      <c r="F108" s="9">
        <v>2788</v>
      </c>
      <c r="G108" s="9">
        <v>6998</v>
      </c>
      <c r="H108" s="9">
        <v>8301</v>
      </c>
      <c r="I108" s="9">
        <v>3166</v>
      </c>
      <c r="J108" s="9">
        <v>5493</v>
      </c>
      <c r="K108" s="9">
        <v>2236</v>
      </c>
      <c r="L108" s="9">
        <v>5360</v>
      </c>
      <c r="M108" s="9">
        <v>3337.9</v>
      </c>
      <c r="N108" s="9">
        <v>1716</v>
      </c>
      <c r="O108" s="9">
        <v>4375</v>
      </c>
      <c r="P108" s="9">
        <v>4796</v>
      </c>
      <c r="Q108" s="9">
        <v>3513</v>
      </c>
      <c r="R108" s="9">
        <v>5305</v>
      </c>
      <c r="S108" s="9">
        <v>5152</v>
      </c>
      <c r="T108" s="9">
        <v>5182.7</v>
      </c>
      <c r="U108" s="9">
        <v>3614</v>
      </c>
      <c r="V108" s="9">
        <v>2699</v>
      </c>
      <c r="W108" s="9">
        <v>5022</v>
      </c>
      <c r="X108" s="9">
        <v>7557</v>
      </c>
      <c r="Y108" s="9">
        <v>4155</v>
      </c>
    </row>
    <row r="109" spans="1:26" s="11" customFormat="1" ht="30" customHeight="1" x14ac:dyDescent="0.2">
      <c r="A109" s="10" t="s">
        <v>95</v>
      </c>
      <c r="B109" s="22"/>
      <c r="C109" s="88">
        <f t="shared" si="23"/>
        <v>588</v>
      </c>
      <c r="D109" s="14"/>
      <c r="E109" s="135">
        <v>78</v>
      </c>
      <c r="F109" s="135"/>
      <c r="G109" s="88">
        <v>109</v>
      </c>
      <c r="H109" s="88">
        <v>77</v>
      </c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hidden="1" customHeight="1" x14ac:dyDescent="0.2">
      <c r="A110" s="10" t="s">
        <v>203</v>
      </c>
      <c r="B110" s="22"/>
      <c r="C110" s="22">
        <f t="shared" si="23"/>
        <v>0</v>
      </c>
      <c r="D110" s="14" t="e">
        <f t="shared" ref="D110:D125" si="29">C110/B110</f>
        <v>#DIV/0!</v>
      </c>
      <c r="E110" s="150"/>
      <c r="F110" s="150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294844</v>
      </c>
      <c r="C111" s="22">
        <f>SUM(E111:Y111)</f>
        <v>288310</v>
      </c>
      <c r="D111" s="14">
        <f t="shared" si="29"/>
        <v>0.97783912848828536</v>
      </c>
      <c r="E111" s="88">
        <v>22393</v>
      </c>
      <c r="F111" s="88">
        <v>8600</v>
      </c>
      <c r="G111" s="88">
        <v>16608</v>
      </c>
      <c r="H111" s="88">
        <v>18171</v>
      </c>
      <c r="I111" s="88">
        <v>9286</v>
      </c>
      <c r="J111" s="88">
        <v>20170</v>
      </c>
      <c r="K111" s="88">
        <v>10102</v>
      </c>
      <c r="L111" s="88">
        <v>13614</v>
      </c>
      <c r="M111" s="88">
        <v>14154</v>
      </c>
      <c r="N111" s="88">
        <v>4882</v>
      </c>
      <c r="O111" s="88">
        <v>8757</v>
      </c>
      <c r="P111" s="88">
        <v>14330</v>
      </c>
      <c r="Q111" s="88">
        <v>16341</v>
      </c>
      <c r="R111" s="88">
        <v>17717</v>
      </c>
      <c r="S111" s="88">
        <v>17666</v>
      </c>
      <c r="T111" s="88">
        <v>12553.5</v>
      </c>
      <c r="U111" s="88">
        <v>10003</v>
      </c>
      <c r="V111" s="88">
        <v>5277.5</v>
      </c>
      <c r="W111" s="88">
        <v>14956</v>
      </c>
      <c r="X111" s="88">
        <v>22923</v>
      </c>
      <c r="Y111" s="88">
        <v>9806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0.97235404498939737</v>
      </c>
      <c r="C112" s="22">
        <f t="shared" si="23"/>
        <v>20.431670969096363</v>
      </c>
      <c r="D112" s="14">
        <f t="shared" si="29"/>
        <v>21.012583918771224</v>
      </c>
      <c r="E112" s="27">
        <f t="shared" ref="E112" si="30">E111/E101</f>
        <v>0.8278067354256774</v>
      </c>
      <c r="F112" s="27">
        <f>F111/F101</f>
        <v>1</v>
      </c>
      <c r="G112" s="27">
        <f t="shared" ref="G112:Y112" si="31">G111/G101</f>
        <v>1</v>
      </c>
      <c r="H112" s="27">
        <f t="shared" si="31"/>
        <v>1.0072616407982262</v>
      </c>
      <c r="I112" s="27">
        <f t="shared" si="31"/>
        <v>1</v>
      </c>
      <c r="J112" s="27">
        <f t="shared" si="31"/>
        <v>0.99985128637287468</v>
      </c>
      <c r="K112" s="27">
        <f t="shared" si="31"/>
        <v>1</v>
      </c>
      <c r="L112" s="27">
        <f t="shared" si="31"/>
        <v>0.96903694213111258</v>
      </c>
      <c r="M112" s="27">
        <f>M103/M102</f>
        <v>1.0002119542178889</v>
      </c>
      <c r="N112" s="27">
        <f>N111/N101</f>
        <v>0.97894525766994189</v>
      </c>
      <c r="O112" s="27">
        <f t="shared" si="31"/>
        <v>1</v>
      </c>
      <c r="P112" s="27">
        <f t="shared" si="31"/>
        <v>0.95437895437895437</v>
      </c>
      <c r="Q112" s="27">
        <f t="shared" si="31"/>
        <v>0.97273647240907202</v>
      </c>
      <c r="R112" s="27">
        <f t="shared" si="31"/>
        <v>0.98068194398317277</v>
      </c>
      <c r="S112" s="27">
        <f t="shared" si="31"/>
        <v>0.9779130916136175</v>
      </c>
      <c r="T112" s="27">
        <f t="shared" si="31"/>
        <v>0.97814399251986905</v>
      </c>
      <c r="U112" s="27">
        <f t="shared" si="31"/>
        <v>1</v>
      </c>
      <c r="V112" s="27">
        <f t="shared" si="31"/>
        <v>0.9999052671466464</v>
      </c>
      <c r="W112" s="27">
        <f t="shared" si="31"/>
        <v>0.96721205458190518</v>
      </c>
      <c r="X112" s="27">
        <f t="shared" si="31"/>
        <v>0.97932242491562349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162885</v>
      </c>
      <c r="C113" s="88">
        <f t="shared" si="23"/>
        <v>159763.29999999999</v>
      </c>
      <c r="D113" s="15">
        <f t="shared" si="29"/>
        <v>0.98083494489977585</v>
      </c>
      <c r="E113" s="9">
        <v>19890</v>
      </c>
      <c r="F113" s="9">
        <v>4522</v>
      </c>
      <c r="G113" s="9">
        <v>7340</v>
      </c>
      <c r="H113" s="9">
        <v>8524</v>
      </c>
      <c r="I113" s="9">
        <v>4657</v>
      </c>
      <c r="J113" s="9">
        <v>12043</v>
      </c>
      <c r="K113" s="9">
        <v>4964</v>
      </c>
      <c r="L113" s="9">
        <v>6508</v>
      </c>
      <c r="M113" s="9">
        <v>8304</v>
      </c>
      <c r="N113" s="9">
        <v>2439</v>
      </c>
      <c r="O113" s="9">
        <v>3063</v>
      </c>
      <c r="P113" s="9">
        <v>7227</v>
      </c>
      <c r="Q113" s="9">
        <v>10938</v>
      </c>
      <c r="R113" s="9">
        <v>11245</v>
      </c>
      <c r="S113" s="9">
        <v>11079</v>
      </c>
      <c r="T113" s="9">
        <f>3190.5+2838.3</f>
        <v>6028.8</v>
      </c>
      <c r="U113" s="9">
        <v>5231</v>
      </c>
      <c r="V113" s="9">
        <v>2252.5</v>
      </c>
      <c r="W113" s="9">
        <v>7048</v>
      </c>
      <c r="X113" s="9">
        <v>12501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10569</v>
      </c>
      <c r="C114" s="88">
        <f t="shared" si="23"/>
        <v>9563</v>
      </c>
      <c r="D114" s="15">
        <f t="shared" si="29"/>
        <v>0.90481597123663549</v>
      </c>
      <c r="E114" s="9">
        <v>315</v>
      </c>
      <c r="F114" s="9">
        <v>528</v>
      </c>
      <c r="G114" s="9"/>
      <c r="H114" s="9">
        <v>391</v>
      </c>
      <c r="I114" s="9">
        <v>224</v>
      </c>
      <c r="J114" s="9">
        <v>862</v>
      </c>
      <c r="K114" s="9">
        <v>1331</v>
      </c>
      <c r="L114" s="9">
        <v>599</v>
      </c>
      <c r="M114" s="9">
        <v>83</v>
      </c>
      <c r="N114" s="9"/>
      <c r="O114" s="9">
        <v>674</v>
      </c>
      <c r="P114" s="9">
        <v>204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1550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91618</v>
      </c>
      <c r="C115" s="88">
        <f>SUM(E115:Y115)</f>
        <v>91488.6</v>
      </c>
      <c r="D115" s="15">
        <f t="shared" si="29"/>
        <v>0.99858761378768368</v>
      </c>
      <c r="E115" s="9">
        <v>780</v>
      </c>
      <c r="F115" s="9">
        <v>2788</v>
      </c>
      <c r="G115" s="9">
        <v>6998</v>
      </c>
      <c r="H115" s="9">
        <v>8301</v>
      </c>
      <c r="I115" s="9">
        <v>3166</v>
      </c>
      <c r="J115" s="9">
        <v>5493</v>
      </c>
      <c r="K115" s="9">
        <v>2236</v>
      </c>
      <c r="L115" s="9">
        <v>5360</v>
      </c>
      <c r="M115" s="9">
        <v>3337.9</v>
      </c>
      <c r="N115" s="9">
        <v>1716</v>
      </c>
      <c r="O115" s="9">
        <v>4375</v>
      </c>
      <c r="P115" s="9">
        <v>4796</v>
      </c>
      <c r="Q115" s="9">
        <v>3455</v>
      </c>
      <c r="R115" s="9">
        <v>5305</v>
      </c>
      <c r="S115" s="9">
        <v>5152</v>
      </c>
      <c r="T115" s="9">
        <v>5182.7</v>
      </c>
      <c r="U115" s="9">
        <v>3614</v>
      </c>
      <c r="V115" s="9">
        <v>2699</v>
      </c>
      <c r="W115" s="9">
        <v>5022</v>
      </c>
      <c r="X115" s="9">
        <v>7557</v>
      </c>
      <c r="Y115" s="9">
        <v>4155</v>
      </c>
    </row>
    <row r="116" spans="1:25" s="11" customFormat="1" ht="30" customHeight="1" x14ac:dyDescent="0.2">
      <c r="A116" s="10" t="s">
        <v>95</v>
      </c>
      <c r="B116" s="22"/>
      <c r="C116" s="88">
        <f t="shared" si="23"/>
        <v>588</v>
      </c>
      <c r="D116" s="14"/>
      <c r="E116" s="135">
        <v>78</v>
      </c>
      <c r="F116" s="135"/>
      <c r="G116" s="88">
        <v>109</v>
      </c>
      <c r="H116" s="88">
        <v>77</v>
      </c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203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987017</v>
      </c>
      <c r="C119" s="22">
        <f>SUM(E119:Y119)</f>
        <v>956942.7</v>
      </c>
      <c r="D119" s="14">
        <f t="shared" si="29"/>
        <v>0.96953010941047613</v>
      </c>
      <c r="E119" s="166">
        <v>92431</v>
      </c>
      <c r="F119" s="88">
        <v>25980</v>
      </c>
      <c r="G119" s="88">
        <v>55697</v>
      </c>
      <c r="H119" s="88">
        <v>60348</v>
      </c>
      <c r="I119" s="88">
        <v>29980</v>
      </c>
      <c r="J119" s="88">
        <v>68336</v>
      </c>
      <c r="K119" s="88">
        <v>34169</v>
      </c>
      <c r="L119" s="88">
        <v>41268</v>
      </c>
      <c r="M119" s="88">
        <v>41878</v>
      </c>
      <c r="N119" s="88">
        <v>15191</v>
      </c>
      <c r="O119" s="88">
        <v>25968</v>
      </c>
      <c r="P119" s="88">
        <v>42376</v>
      </c>
      <c r="Q119" s="88">
        <v>52294</v>
      </c>
      <c r="R119" s="88">
        <v>58112</v>
      </c>
      <c r="S119" s="88">
        <v>66539.5</v>
      </c>
      <c r="T119" s="166">
        <v>38607.5</v>
      </c>
      <c r="U119" s="88">
        <v>34360.01</v>
      </c>
      <c r="V119" s="88">
        <v>15945.69</v>
      </c>
      <c r="W119" s="88">
        <v>46445</v>
      </c>
      <c r="X119" s="88">
        <v>81627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568660</v>
      </c>
      <c r="C121" s="88">
        <f t="shared" si="23"/>
        <v>556684.92999999993</v>
      </c>
      <c r="D121" s="15">
        <f t="shared" si="29"/>
        <v>0.97894159954981874</v>
      </c>
      <c r="E121" s="9">
        <v>86300</v>
      </c>
      <c r="F121" s="9">
        <v>13566</v>
      </c>
      <c r="G121" s="9">
        <f>7004+18160</f>
        <v>25164</v>
      </c>
      <c r="H121" s="9">
        <v>27192</v>
      </c>
      <c r="I121" s="9">
        <v>15411</v>
      </c>
      <c r="J121" s="9">
        <v>39777</v>
      </c>
      <c r="K121" s="9">
        <v>19007</v>
      </c>
      <c r="L121" s="9">
        <v>18967</v>
      </c>
      <c r="M121" s="9">
        <v>25343</v>
      </c>
      <c r="N121" s="9">
        <v>7339</v>
      </c>
      <c r="O121" s="9">
        <v>9610</v>
      </c>
      <c r="P121" s="9">
        <v>22861</v>
      </c>
      <c r="Q121" s="9">
        <v>39951</v>
      </c>
      <c r="R121" s="9">
        <v>41506</v>
      </c>
      <c r="S121" s="9">
        <f>29905+14980</f>
        <v>44885</v>
      </c>
      <c r="T121" s="9">
        <f>10045.9+7789.36</f>
        <v>17835.259999999998</v>
      </c>
      <c r="U121" s="9">
        <f>6681+10769.55</f>
        <v>17450.55</v>
      </c>
      <c r="V121" s="9">
        <v>6272.12</v>
      </c>
      <c r="W121" s="9">
        <v>23436</v>
      </c>
      <c r="X121" s="9">
        <v>45162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32304</v>
      </c>
      <c r="C122" s="88">
        <f t="shared" si="23"/>
        <v>30500</v>
      </c>
      <c r="D122" s="15">
        <f t="shared" si="29"/>
        <v>0.94415552253590884</v>
      </c>
      <c r="E122" s="9">
        <v>945</v>
      </c>
      <c r="F122" s="9">
        <v>1584</v>
      </c>
      <c r="G122" s="9"/>
      <c r="H122" s="9">
        <v>1418</v>
      </c>
      <c r="I122" s="9">
        <v>704</v>
      </c>
      <c r="J122" s="9">
        <v>3293</v>
      </c>
      <c r="K122" s="9">
        <v>3743</v>
      </c>
      <c r="L122" s="9">
        <v>1438</v>
      </c>
      <c r="M122" s="9">
        <v>172</v>
      </c>
      <c r="N122" s="9"/>
      <c r="O122" s="9">
        <v>1724</v>
      </c>
      <c r="P122" s="9">
        <v>663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5730</v>
      </c>
      <c r="X122" s="9">
        <v>3072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296918</v>
      </c>
      <c r="C123" s="88">
        <f t="shared" si="23"/>
        <v>289614.73</v>
      </c>
      <c r="D123" s="15">
        <f t="shared" si="29"/>
        <v>0.97540307424945605</v>
      </c>
      <c r="E123" s="9">
        <v>2574</v>
      </c>
      <c r="F123" s="9">
        <v>8642</v>
      </c>
      <c r="G123" s="9">
        <v>23793</v>
      </c>
      <c r="H123" s="9">
        <v>29452</v>
      </c>
      <c r="I123" s="9">
        <v>10046</v>
      </c>
      <c r="J123" s="9">
        <v>17577</v>
      </c>
      <c r="K123" s="9">
        <v>7270</v>
      </c>
      <c r="L123" s="9">
        <v>16558</v>
      </c>
      <c r="M123" s="9">
        <v>10305</v>
      </c>
      <c r="N123" s="9">
        <v>5660</v>
      </c>
      <c r="O123" s="9">
        <v>13394</v>
      </c>
      <c r="P123" s="9">
        <v>12459</v>
      </c>
      <c r="Q123" s="9">
        <v>7788</v>
      </c>
      <c r="R123" s="9">
        <v>13763</v>
      </c>
      <c r="S123" s="9">
        <v>17251</v>
      </c>
      <c r="T123" s="162">
        <v>17107.2</v>
      </c>
      <c r="U123" s="9">
        <v>13154.96</v>
      </c>
      <c r="V123" s="9">
        <v>8742.57</v>
      </c>
      <c r="W123" s="9">
        <v>14098</v>
      </c>
      <c r="X123" s="9">
        <v>28010</v>
      </c>
      <c r="Y123" s="9">
        <v>11970</v>
      </c>
    </row>
    <row r="124" spans="1:25" s="11" customFormat="1" ht="31.15" customHeight="1" x14ac:dyDescent="0.2">
      <c r="A124" s="10" t="s">
        <v>95</v>
      </c>
      <c r="B124" s="22"/>
      <c r="C124" s="88">
        <f t="shared" si="23"/>
        <v>845</v>
      </c>
      <c r="D124" s="14"/>
      <c r="E124" s="135">
        <v>125</v>
      </c>
      <c r="F124" s="135"/>
      <c r="G124" s="88">
        <v>130</v>
      </c>
      <c r="H124" s="88">
        <v>108</v>
      </c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482</v>
      </c>
      <c r="Y124" s="88"/>
    </row>
    <row r="125" spans="1:25" s="11" customFormat="1" ht="31.15" hidden="1" customHeight="1" x14ac:dyDescent="0.2">
      <c r="A125" s="10" t="s">
        <v>203</v>
      </c>
      <c r="B125" s="22"/>
      <c r="C125" s="18">
        <f t="shared" si="23"/>
        <v>0</v>
      </c>
      <c r="D125" s="14" t="e">
        <f t="shared" si="29"/>
        <v>#DIV/0!</v>
      </c>
      <c r="E125" s="150"/>
      <c r="F125" s="150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33.6</v>
      </c>
      <c r="C126" s="18">
        <f>C119/C111*10</f>
        <v>33.191450175158678</v>
      </c>
      <c r="D126" s="14">
        <f t="shared" ref="D126:D131" si="33">C126/B126</f>
        <v>0.98784077902257972</v>
      </c>
      <c r="E126" s="112">
        <f t="shared" ref="E126:M126" si="34">E119/E111*10</f>
        <v>41.276738266422541</v>
      </c>
      <c r="F126" s="112">
        <f t="shared" si="34"/>
        <v>30.209302325581397</v>
      </c>
      <c r="G126" s="112">
        <f t="shared" si="34"/>
        <v>33.536247591522155</v>
      </c>
      <c r="H126" s="112">
        <f t="shared" si="34"/>
        <v>33.211160640581149</v>
      </c>
      <c r="I126" s="112">
        <f t="shared" si="34"/>
        <v>32.285160456601332</v>
      </c>
      <c r="J126" s="112">
        <f t="shared" si="34"/>
        <v>33.880019831432818</v>
      </c>
      <c r="K126" s="112">
        <f t="shared" si="34"/>
        <v>33.82399524846565</v>
      </c>
      <c r="L126" s="112">
        <f t="shared" si="34"/>
        <v>30.312913177611279</v>
      </c>
      <c r="M126" s="112">
        <f t="shared" si="34"/>
        <v>29.587395789176206</v>
      </c>
      <c r="N126" s="112">
        <f t="shared" ref="N126:O126" si="35">N119/N111*10</f>
        <v>31.116345759934454</v>
      </c>
      <c r="O126" s="112">
        <f t="shared" si="35"/>
        <v>29.653991092840016</v>
      </c>
      <c r="P126" s="112">
        <f>P119/P111*10</f>
        <v>29.5715282623866</v>
      </c>
      <c r="Q126" s="112">
        <f t="shared" ref="Q126" si="36">Q119/Q111*10</f>
        <v>32.001713481427089</v>
      </c>
      <c r="R126" s="112">
        <f>R119/R111*10</f>
        <v>32.800135463114522</v>
      </c>
      <c r="S126" s="112">
        <f>S119/S111*10</f>
        <v>37.665289256198349</v>
      </c>
      <c r="T126" s="112">
        <f t="shared" ref="T126:V126" si="37">T119/T111*10</f>
        <v>30.754371290875056</v>
      </c>
      <c r="U126" s="112">
        <f t="shared" si="37"/>
        <v>34.349705088473456</v>
      </c>
      <c r="V126" s="112">
        <f t="shared" si="37"/>
        <v>30.214476551397446</v>
      </c>
      <c r="W126" s="112">
        <f>W119/W111*10</f>
        <v>31.054426317197112</v>
      </c>
      <c r="X126" s="112">
        <f>X119/X111*10</f>
        <v>35.609213453736423</v>
      </c>
      <c r="Y126" s="112">
        <f>Y119/Y111*10</f>
        <v>29.971446053436672</v>
      </c>
    </row>
    <row r="127" spans="1:25" s="11" customFormat="1" ht="30" customHeight="1" x14ac:dyDescent="0.2">
      <c r="A127" s="10" t="s">
        <v>92</v>
      </c>
      <c r="B127" s="112">
        <v>34.9</v>
      </c>
      <c r="C127" s="112">
        <f>C121/C113*10</f>
        <v>34.844355994148842</v>
      </c>
      <c r="D127" s="15">
        <f t="shared" si="33"/>
        <v>0.99840561587819032</v>
      </c>
      <c r="E127" s="113">
        <f t="shared" ref="E127" si="38">E121/E113*10</f>
        <v>43.38863750628456</v>
      </c>
      <c r="F127" s="113">
        <f t="shared" ref="F127" si="39">F121/F113*10</f>
        <v>30</v>
      </c>
      <c r="G127" s="113" t="s">
        <v>0</v>
      </c>
      <c r="H127" s="113">
        <f t="shared" ref="H127:I127" si="40">H121/H113*10</f>
        <v>31.900516189582358</v>
      </c>
      <c r="I127" s="113">
        <f t="shared" si="40"/>
        <v>33.092119390165344</v>
      </c>
      <c r="J127" s="113">
        <f>J121/J113*10</f>
        <v>33.02914556173711</v>
      </c>
      <c r="K127" s="113">
        <f>K121/K113*10</f>
        <v>38.289685737308623</v>
      </c>
      <c r="L127" s="113">
        <f>L121/L113*10</f>
        <v>29.144130301167795</v>
      </c>
      <c r="M127" s="113">
        <f>M121/M113*10</f>
        <v>30.519026974951831</v>
      </c>
      <c r="N127" s="113">
        <f t="shared" ref="N127:R127" si="41">N121/N113*10</f>
        <v>30.09020090200902</v>
      </c>
      <c r="O127" s="113">
        <f t="shared" si="41"/>
        <v>31.37446947437153</v>
      </c>
      <c r="P127" s="113">
        <f t="shared" si="41"/>
        <v>31.632766016327661</v>
      </c>
      <c r="Q127" s="113">
        <f t="shared" si="41"/>
        <v>36.524958859023585</v>
      </c>
      <c r="R127" s="113">
        <f t="shared" si="41"/>
        <v>36.910626945309026</v>
      </c>
      <c r="S127" s="113">
        <f>S121/S113*10</f>
        <v>40.513584258507088</v>
      </c>
      <c r="T127" s="113">
        <f t="shared" ref="T127:U127" si="42">T121/T113*10</f>
        <v>29.583432855626324</v>
      </c>
      <c r="U127" s="113">
        <f t="shared" si="42"/>
        <v>33.359873829095775</v>
      </c>
      <c r="V127" s="113">
        <f>V121/V113*10</f>
        <v>27.845149833518313</v>
      </c>
      <c r="W127" s="113">
        <f t="shared" ref="W127:Y127" si="43">W121/W113*10</f>
        <v>33.251986379114641</v>
      </c>
      <c r="X127" s="113">
        <f>X121/X113*10</f>
        <v>36.126709863210941</v>
      </c>
      <c r="Y127" s="113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30.6</v>
      </c>
      <c r="C128" s="112">
        <f t="shared" ref="C128:C131" si="44">C121/C113*10</f>
        <v>34.844355994148842</v>
      </c>
      <c r="D128" s="15">
        <f t="shared" si="33"/>
        <v>1.1387044442532301</v>
      </c>
      <c r="E128" s="107">
        <f>E122/E114*10</f>
        <v>30</v>
      </c>
      <c r="F128" s="107">
        <f t="shared" ref="F128:I128" si="45">F122/F114*10</f>
        <v>30</v>
      </c>
      <c r="G128" s="107"/>
      <c r="H128" s="107">
        <f t="shared" si="45"/>
        <v>36.265984654731454</v>
      </c>
      <c r="I128" s="107">
        <f t="shared" si="45"/>
        <v>31.428571428571427</v>
      </c>
      <c r="J128" s="107">
        <f>J122/J114*10</f>
        <v>38.201856148491878</v>
      </c>
      <c r="K128" s="107">
        <f>K122/K114*10</f>
        <v>28.121712997746059</v>
      </c>
      <c r="L128" s="107">
        <f t="shared" ref="L128" si="46">L122/L114*10</f>
        <v>24.006677796327214</v>
      </c>
      <c r="M128" s="107">
        <f t="shared" ref="M128:O128" si="47">M122/M114*10</f>
        <v>20.722891566265062</v>
      </c>
      <c r="N128" s="107"/>
      <c r="O128" s="107">
        <f t="shared" si="47"/>
        <v>25.578635014836799</v>
      </c>
      <c r="P128" s="107">
        <f t="shared" ref="P128:R128" si="48">P122/P114*10</f>
        <v>32.5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36.967741935483872</v>
      </c>
      <c r="X128" s="107">
        <f>X122/X114*10</f>
        <v>32.680851063829785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32.4</v>
      </c>
      <c r="C129" s="112">
        <f>C123/C115*10</f>
        <v>31.655827064792771</v>
      </c>
      <c r="D129" s="15">
        <f t="shared" si="33"/>
        <v>0.97703169953064106</v>
      </c>
      <c r="E129" s="107">
        <f>E123/E115*10</f>
        <v>33</v>
      </c>
      <c r="F129" s="107">
        <f>F123/F115*10</f>
        <v>30.997130559540889</v>
      </c>
      <c r="G129" s="107">
        <f>G123/G115*10</f>
        <v>33.999714204058307</v>
      </c>
      <c r="H129" s="113">
        <f t="shared" ref="H129:H130" si="50">H123/H115*10</f>
        <v>35.480062643055057</v>
      </c>
      <c r="I129" s="113">
        <f>I123/I115*10</f>
        <v>31.730890713834491</v>
      </c>
      <c r="J129" s="113">
        <f>J123/J115*10</f>
        <v>31.998907700709992</v>
      </c>
      <c r="K129" s="107">
        <f t="shared" ref="K129:L129" si="51">K123/K115*10</f>
        <v>32.513416815742396</v>
      </c>
      <c r="L129" s="107">
        <f t="shared" si="51"/>
        <v>30.89179104477612</v>
      </c>
      <c r="M129" s="107">
        <f t="shared" ref="M129:O129" si="52">M123/M115*10</f>
        <v>30.872704394978875</v>
      </c>
      <c r="N129" s="107">
        <f t="shared" si="52"/>
        <v>32.983682983682982</v>
      </c>
      <c r="O129" s="107">
        <f t="shared" si="52"/>
        <v>30.614857142857144</v>
      </c>
      <c r="P129" s="107">
        <f t="shared" ref="P129:R129" si="53">P123/P115*10</f>
        <v>25.977898248540452</v>
      </c>
      <c r="Q129" s="107">
        <f t="shared" si="53"/>
        <v>22.541244573082491</v>
      </c>
      <c r="R129" s="107">
        <f t="shared" si="53"/>
        <v>25.943449575871821</v>
      </c>
      <c r="S129" s="107">
        <f t="shared" ref="S129:V129" si="54">S123/S115*10</f>
        <v>33.484083850931675</v>
      </c>
      <c r="T129" s="107">
        <f t="shared" si="54"/>
        <v>33.008277538734639</v>
      </c>
      <c r="U129" s="107">
        <f t="shared" si="54"/>
        <v>36.4</v>
      </c>
      <c r="V129" s="107">
        <f t="shared" si="54"/>
        <v>32.391885883660613</v>
      </c>
      <c r="W129" s="107">
        <f>W123/W115*10</f>
        <v>28.072481083233775</v>
      </c>
      <c r="X129" s="107">
        <f>X123/X115*10</f>
        <v>37.064972872833131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/>
      <c r="C130" s="112">
        <f>C124/C116*10</f>
        <v>14.370748299319729</v>
      </c>
      <c r="D130" s="15"/>
      <c r="E130" s="107">
        <f>E124/E116*10</f>
        <v>16.025641025641026</v>
      </c>
      <c r="F130" s="48"/>
      <c r="G130" s="112">
        <f>G124/G116*10</f>
        <v>11.926605504587155</v>
      </c>
      <c r="H130" s="112">
        <f t="shared" si="50"/>
        <v>14.025974025974026</v>
      </c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>
        <f>X124/X116*10</f>
        <v>14.876543209876543</v>
      </c>
      <c r="Y130" s="112"/>
    </row>
    <row r="131" spans="1:26" s="11" customFormat="1" ht="30" hidden="1" customHeight="1" x14ac:dyDescent="0.2">
      <c r="A131" s="10" t="s">
        <v>202</v>
      </c>
      <c r="B131" s="48"/>
      <c r="C131" s="18">
        <f t="shared" si="44"/>
        <v>14.370748299319729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5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6">S125/S118*10</f>
        <v>#DIV/0!</v>
      </c>
      <c r="T131" s="88" t="e">
        <f t="shared" si="56"/>
        <v>#DIV/0!</v>
      </c>
      <c r="U131" s="88"/>
      <c r="V131" s="88"/>
      <c r="W131" s="88"/>
      <c r="X131" s="88" t="e">
        <f t="shared" si="56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25225</v>
      </c>
      <c r="D133" s="14">
        <f t="shared" ref="D133:D197" si="57">C133/B133</f>
        <v>2.7550240279598079</v>
      </c>
      <c r="E133" s="45">
        <f>(E111-E132)</f>
        <v>780</v>
      </c>
      <c r="F133" s="45">
        <f t="shared" ref="F133:Y133" si="58">(F111-F132)</f>
        <v>1241</v>
      </c>
      <c r="G133" s="45">
        <f t="shared" si="58"/>
        <v>229</v>
      </c>
      <c r="H133" s="45">
        <f t="shared" si="58"/>
        <v>1638</v>
      </c>
      <c r="I133" s="45">
        <f t="shared" si="58"/>
        <v>2269</v>
      </c>
      <c r="J133" s="45">
        <f t="shared" si="58"/>
        <v>670</v>
      </c>
      <c r="K133" s="45">
        <f t="shared" si="58"/>
        <v>1219</v>
      </c>
      <c r="L133" s="45">
        <f t="shared" si="58"/>
        <v>458</v>
      </c>
      <c r="M133" s="45">
        <f t="shared" si="58"/>
        <v>981</v>
      </c>
      <c r="N133" s="45">
        <f t="shared" si="58"/>
        <v>879</v>
      </c>
      <c r="O133" s="45">
        <f t="shared" si="58"/>
        <v>985</v>
      </c>
      <c r="P133" s="45">
        <f t="shared" si="58"/>
        <v>1703</v>
      </c>
      <c r="Q133" s="45">
        <f t="shared" si="58"/>
        <v>3491</v>
      </c>
      <c r="R133" s="45">
        <f t="shared" si="58"/>
        <v>815</v>
      </c>
      <c r="S133" s="45">
        <f t="shared" si="58"/>
        <v>1035</v>
      </c>
      <c r="T133" s="45">
        <f t="shared" si="58"/>
        <v>2004.5</v>
      </c>
      <c r="U133" s="45">
        <f t="shared" si="58"/>
        <v>0</v>
      </c>
      <c r="V133" s="45">
        <f t="shared" si="58"/>
        <v>1651.5</v>
      </c>
      <c r="W133" s="45">
        <f t="shared" si="58"/>
        <v>2852</v>
      </c>
      <c r="X133" s="45">
        <f t="shared" si="58"/>
        <v>0</v>
      </c>
      <c r="Y133" s="45">
        <f t="shared" si="58"/>
        <v>324</v>
      </c>
    </row>
    <row r="134" spans="1:26" s="11" customFormat="1" ht="30" hidden="1" customHeight="1" x14ac:dyDescent="0.2">
      <c r="A134" s="123" t="s">
        <v>100</v>
      </c>
      <c r="B134" s="22">
        <v>347</v>
      </c>
      <c r="C134" s="22">
        <f>SUM(E134:Y134)</f>
        <v>86</v>
      </c>
      <c r="D134" s="14">
        <f t="shared" si="57"/>
        <v>0.2478386167146974</v>
      </c>
      <c r="E134" s="135">
        <v>20</v>
      </c>
      <c r="F134" s="135">
        <v>3</v>
      </c>
      <c r="G134" s="88">
        <v>12</v>
      </c>
      <c r="H134" s="88">
        <v>6</v>
      </c>
      <c r="I134" s="88">
        <v>2</v>
      </c>
      <c r="J134" s="88">
        <v>3</v>
      </c>
      <c r="K134" s="88">
        <v>0</v>
      </c>
      <c r="L134" s="88">
        <v>3</v>
      </c>
      <c r="M134" s="88">
        <v>1</v>
      </c>
      <c r="N134" s="88">
        <v>9</v>
      </c>
      <c r="O134" s="88">
        <v>2</v>
      </c>
      <c r="P134" s="88">
        <v>2</v>
      </c>
      <c r="Q134" s="88">
        <v>0</v>
      </c>
      <c r="R134" s="88">
        <v>0</v>
      </c>
      <c r="S134" s="88">
        <v>3</v>
      </c>
      <c r="T134" s="88">
        <v>0</v>
      </c>
      <c r="U134" s="88">
        <v>3</v>
      </c>
      <c r="V134" s="88">
        <v>5</v>
      </c>
      <c r="W134" s="88">
        <v>7</v>
      </c>
      <c r="X134" s="88">
        <v>5</v>
      </c>
      <c r="Y134" s="88">
        <v>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9">SUM(E135:Y135)</f>
        <v>0</v>
      </c>
      <c r="D135" s="14" t="e">
        <f t="shared" si="57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9"/>
        <v>5158</v>
      </c>
      <c r="D136" s="14">
        <f t="shared" si="57"/>
        <v>1.0606621427102612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219</v>
      </c>
      <c r="P136" s="45">
        <v>315</v>
      </c>
      <c r="Q136" s="45">
        <v>13</v>
      </c>
      <c r="R136" s="45">
        <v>452</v>
      </c>
      <c r="S136" s="45">
        <v>157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9"/>
        <v>0</v>
      </c>
      <c r="D137" s="14" t="e">
        <f t="shared" si="57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9"/>
        <v>5189.5</v>
      </c>
      <c r="D138" s="14">
        <f t="shared" si="57"/>
        <v>1.0603800572129138</v>
      </c>
      <c r="E138" s="45">
        <v>158</v>
      </c>
      <c r="F138" s="45">
        <f t="shared" ref="F138:Y138" si="60">F136-F137</f>
        <v>112</v>
      </c>
      <c r="G138" s="45">
        <f t="shared" si="60"/>
        <v>767</v>
      </c>
      <c r="H138" s="45">
        <f>377-H137</f>
        <v>377</v>
      </c>
      <c r="I138" s="45">
        <f t="shared" si="60"/>
        <v>53</v>
      </c>
      <c r="J138" s="45">
        <f t="shared" si="60"/>
        <v>143</v>
      </c>
      <c r="K138" s="45">
        <v>604.5</v>
      </c>
      <c r="L138" s="45">
        <f t="shared" si="60"/>
        <v>767</v>
      </c>
      <c r="M138" s="45">
        <f t="shared" si="60"/>
        <v>244</v>
      </c>
      <c r="N138" s="45">
        <f t="shared" si="60"/>
        <v>23</v>
      </c>
      <c r="O138" s="45">
        <v>194</v>
      </c>
      <c r="P138" s="45">
        <f t="shared" si="60"/>
        <v>315</v>
      </c>
      <c r="Q138" s="45">
        <v>14</v>
      </c>
      <c r="R138" s="45">
        <f t="shared" si="60"/>
        <v>452</v>
      </c>
      <c r="S138" s="45">
        <f t="shared" si="60"/>
        <v>157</v>
      </c>
      <c r="T138" s="45">
        <f>T136-T137</f>
        <v>61</v>
      </c>
      <c r="U138" s="45">
        <f t="shared" si="60"/>
        <v>83</v>
      </c>
      <c r="V138" s="45">
        <f>V136-V137</f>
        <v>41</v>
      </c>
      <c r="W138" s="45">
        <f>W136-W137</f>
        <v>253</v>
      </c>
      <c r="X138" s="45">
        <f t="shared" si="60"/>
        <v>371</v>
      </c>
      <c r="Y138" s="45">
        <f t="shared" si="60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1587</v>
      </c>
      <c r="C139" s="22">
        <f t="shared" si="59"/>
        <v>3182.8</v>
      </c>
      <c r="D139" s="14">
        <f t="shared" si="57"/>
        <v>2.0055450535601764</v>
      </c>
      <c r="E139" s="88">
        <v>168</v>
      </c>
      <c r="F139" s="88">
        <v>82</v>
      </c>
      <c r="G139" s="88">
        <v>540</v>
      </c>
      <c r="H139" s="88">
        <v>213</v>
      </c>
      <c r="I139" s="88">
        <v>4</v>
      </c>
      <c r="J139" s="88">
        <v>150</v>
      </c>
      <c r="K139" s="88">
        <v>299</v>
      </c>
      <c r="L139" s="88">
        <v>475</v>
      </c>
      <c r="M139" s="88">
        <v>225</v>
      </c>
      <c r="N139" s="88">
        <v>21.3</v>
      </c>
      <c r="O139" s="88">
        <v>103</v>
      </c>
      <c r="P139" s="88">
        <v>125</v>
      </c>
      <c r="Q139" s="88">
        <v>13</v>
      </c>
      <c r="R139" s="88">
        <v>167</v>
      </c>
      <c r="S139" s="88">
        <v>56</v>
      </c>
      <c r="T139" s="112">
        <v>19.5</v>
      </c>
      <c r="U139" s="88">
        <v>78</v>
      </c>
      <c r="V139" s="88">
        <v>19</v>
      </c>
      <c r="W139" s="88">
        <v>75</v>
      </c>
      <c r="X139" s="88">
        <v>350</v>
      </c>
      <c r="Y139" s="88"/>
    </row>
    <row r="140" spans="1:26" s="11" customFormat="1" ht="27.75" customHeight="1" x14ac:dyDescent="0.2">
      <c r="A140" s="12" t="s">
        <v>176</v>
      </c>
      <c r="B140" s="30">
        <v>0.27800000000000002</v>
      </c>
      <c r="C140" s="164">
        <f>C139/C136</f>
        <v>0.61706087630864681</v>
      </c>
      <c r="D140" s="14">
        <f t="shared" si="57"/>
        <v>2.2196434399591611</v>
      </c>
      <c r="E140" s="32">
        <f>E139/E136</f>
        <v>0.8936170212765957</v>
      </c>
      <c r="F140" s="32">
        <f t="shared" ref="F140:X140" si="61">F139/F136</f>
        <v>0.7321428571428571</v>
      </c>
      <c r="G140" s="32">
        <f t="shared" si="61"/>
        <v>0.70404172099087359</v>
      </c>
      <c r="H140" s="32">
        <f t="shared" si="61"/>
        <v>0.60857142857142854</v>
      </c>
      <c r="I140" s="32">
        <f t="shared" si="61"/>
        <v>7.5471698113207544E-2</v>
      </c>
      <c r="J140" s="32">
        <f t="shared" si="61"/>
        <v>1.048951048951049</v>
      </c>
      <c r="K140" s="32">
        <f t="shared" si="61"/>
        <v>0.54761904761904767</v>
      </c>
      <c r="L140" s="32">
        <f t="shared" si="61"/>
        <v>0.61929595827900907</v>
      </c>
      <c r="M140" s="32">
        <f t="shared" si="61"/>
        <v>0.92213114754098358</v>
      </c>
      <c r="N140" s="32">
        <f t="shared" si="61"/>
        <v>0.92608695652173911</v>
      </c>
      <c r="O140" s="32">
        <f t="shared" si="61"/>
        <v>0.47031963470319632</v>
      </c>
      <c r="P140" s="32">
        <f t="shared" si="61"/>
        <v>0.3968253968253968</v>
      </c>
      <c r="Q140" s="32">
        <f t="shared" si="61"/>
        <v>1</v>
      </c>
      <c r="R140" s="32">
        <f t="shared" si="61"/>
        <v>0.36946902654867259</v>
      </c>
      <c r="S140" s="32">
        <f t="shared" si="61"/>
        <v>0.35668789808917195</v>
      </c>
      <c r="T140" s="32">
        <f t="shared" si="61"/>
        <v>0.31967213114754101</v>
      </c>
      <c r="U140" s="32">
        <f t="shared" si="61"/>
        <v>0.93975903614457834</v>
      </c>
      <c r="V140" s="32">
        <f t="shared" si="61"/>
        <v>0.46341463414634149</v>
      </c>
      <c r="W140" s="32">
        <f t="shared" si="61"/>
        <v>0.29644268774703558</v>
      </c>
      <c r="X140" s="32">
        <f t="shared" si="61"/>
        <v>0.94339622641509435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9"/>
        <v>0</v>
      </c>
      <c r="D141" s="14" t="e">
        <f t="shared" si="57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9"/>
        <v>0</v>
      </c>
      <c r="D142" s="14" t="e">
        <f t="shared" si="57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37343</v>
      </c>
      <c r="C143" s="22">
        <f>SUM(E143:Y143)</f>
        <v>73528</v>
      </c>
      <c r="D143" s="14">
        <f t="shared" si="57"/>
        <v>1.9689901721875587</v>
      </c>
      <c r="E143" s="88">
        <v>3550</v>
      </c>
      <c r="F143" s="88">
        <v>1560</v>
      </c>
      <c r="G143" s="88">
        <v>11880</v>
      </c>
      <c r="H143" s="88">
        <v>4271</v>
      </c>
      <c r="I143" s="88">
        <v>80</v>
      </c>
      <c r="J143" s="88">
        <v>2775</v>
      </c>
      <c r="K143" s="166">
        <v>6133</v>
      </c>
      <c r="L143" s="88">
        <v>15842</v>
      </c>
      <c r="M143" s="88">
        <v>4480</v>
      </c>
      <c r="N143" s="88">
        <v>482</v>
      </c>
      <c r="O143" s="88">
        <v>2040</v>
      </c>
      <c r="P143" s="88">
        <v>2398</v>
      </c>
      <c r="Q143" s="88">
        <v>371</v>
      </c>
      <c r="R143" s="88">
        <v>2255</v>
      </c>
      <c r="S143" s="88">
        <v>1469</v>
      </c>
      <c r="T143" s="88">
        <v>442</v>
      </c>
      <c r="U143" s="88">
        <v>1560</v>
      </c>
      <c r="V143" s="88">
        <v>228</v>
      </c>
      <c r="W143" s="88">
        <v>2250</v>
      </c>
      <c r="X143" s="88">
        <v>9462</v>
      </c>
      <c r="Y143" s="88"/>
    </row>
    <row r="144" spans="1:26" s="11" customFormat="1" ht="31.15" hidden="1" customHeight="1" x14ac:dyDescent="0.2">
      <c r="A144" s="12" t="s">
        <v>52</v>
      </c>
      <c r="B144" s="165" t="e">
        <f>B143/B142</f>
        <v>#DIV/0!</v>
      </c>
      <c r="C144" s="22" t="e">
        <f t="shared" si="59"/>
        <v>#DIV/0!</v>
      </c>
      <c r="D144" s="14" t="e">
        <f t="shared" si="57"/>
        <v>#DIV/0!</v>
      </c>
      <c r="E144" s="27" t="e">
        <f t="shared" ref="E144:Y144" si="62">E143/E142</f>
        <v>#DIV/0!</v>
      </c>
      <c r="F144" s="27" t="e">
        <f t="shared" si="62"/>
        <v>#DIV/0!</v>
      </c>
      <c r="G144" s="88" t="e">
        <f t="shared" si="62"/>
        <v>#DIV/0!</v>
      </c>
      <c r="H144" s="88" t="e">
        <f t="shared" si="62"/>
        <v>#DIV/0!</v>
      </c>
      <c r="I144" s="88" t="e">
        <f t="shared" si="62"/>
        <v>#DIV/0!</v>
      </c>
      <c r="J144" s="88" t="e">
        <f t="shared" si="62"/>
        <v>#DIV/0!</v>
      </c>
      <c r="K144" s="88" t="e">
        <f t="shared" si="62"/>
        <v>#DIV/0!</v>
      </c>
      <c r="L144" s="88" t="e">
        <f t="shared" si="62"/>
        <v>#DIV/0!</v>
      </c>
      <c r="M144" s="88" t="e">
        <f t="shared" si="62"/>
        <v>#DIV/0!</v>
      </c>
      <c r="N144" s="88" t="e">
        <f t="shared" si="62"/>
        <v>#DIV/0!</v>
      </c>
      <c r="O144" s="88" t="e">
        <f t="shared" si="62"/>
        <v>#DIV/0!</v>
      </c>
      <c r="P144" s="88" t="e">
        <f t="shared" si="62"/>
        <v>#DIV/0!</v>
      </c>
      <c r="Q144" s="88" t="e">
        <f t="shared" si="62"/>
        <v>#DIV/0!</v>
      </c>
      <c r="R144" s="88" t="e">
        <f t="shared" si="62"/>
        <v>#DIV/0!</v>
      </c>
      <c r="S144" s="88" t="e">
        <f t="shared" si="62"/>
        <v>#DIV/0!</v>
      </c>
      <c r="T144" s="88" t="e">
        <f t="shared" si="62"/>
        <v>#DIV/0!</v>
      </c>
      <c r="U144" s="88" t="e">
        <f t="shared" si="62"/>
        <v>#DIV/0!</v>
      </c>
      <c r="V144" s="88" t="e">
        <f t="shared" si="62"/>
        <v>#DIV/0!</v>
      </c>
      <c r="W144" s="88" t="e">
        <f t="shared" si="62"/>
        <v>#DIV/0!</v>
      </c>
      <c r="X144" s="88" t="e">
        <f t="shared" si="62"/>
        <v>#DIV/0!</v>
      </c>
      <c r="Y144" s="88" t="e">
        <f t="shared" si="62"/>
        <v>#DIV/0!</v>
      </c>
    </row>
    <row r="145" spans="1:26" s="11" customFormat="1" ht="30" customHeight="1" x14ac:dyDescent="0.2">
      <c r="A145" s="29" t="s">
        <v>98</v>
      </c>
      <c r="B145" s="18">
        <v>235.3</v>
      </c>
      <c r="C145" s="18">
        <f>C143/C139*10</f>
        <v>231.01671484227722</v>
      </c>
      <c r="D145" s="14">
        <f t="shared" si="57"/>
        <v>0.98179649316734896</v>
      </c>
      <c r="E145" s="112">
        <f t="shared" ref="E145" si="63">E143/E139*10</f>
        <v>211.3095238095238</v>
      </c>
      <c r="F145" s="112">
        <f>F143/F139*10</f>
        <v>190.2439024390244</v>
      </c>
      <c r="G145" s="112">
        <f>G143/G139*10</f>
        <v>220</v>
      </c>
      <c r="H145" s="112">
        <f t="shared" ref="H145:Q145" si="64">H143/H139*10</f>
        <v>200.51643192488262</v>
      </c>
      <c r="I145" s="112">
        <f t="shared" si="64"/>
        <v>200</v>
      </c>
      <c r="J145" s="112">
        <f t="shared" si="64"/>
        <v>185</v>
      </c>
      <c r="K145" s="112">
        <f t="shared" si="64"/>
        <v>205.11705685618728</v>
      </c>
      <c r="L145" s="112">
        <f t="shared" si="64"/>
        <v>333.51578947368421</v>
      </c>
      <c r="M145" s="112">
        <f t="shared" si="64"/>
        <v>199.11111111111111</v>
      </c>
      <c r="N145" s="112">
        <f t="shared" si="64"/>
        <v>226.29107981220656</v>
      </c>
      <c r="O145" s="112">
        <f t="shared" si="64"/>
        <v>198.05825242718444</v>
      </c>
      <c r="P145" s="112">
        <f t="shared" si="64"/>
        <v>191.84</v>
      </c>
      <c r="Q145" s="112">
        <f t="shared" si="64"/>
        <v>285.38461538461542</v>
      </c>
      <c r="R145" s="112">
        <f>R143/R139*10</f>
        <v>135.02994011976048</v>
      </c>
      <c r="S145" s="112">
        <f>S143/S139*10</f>
        <v>262.32142857142856</v>
      </c>
      <c r="T145" s="112">
        <f>T143/T139*10</f>
        <v>226.66666666666669</v>
      </c>
      <c r="U145" s="112">
        <f>U143/U139*10</f>
        <v>200</v>
      </c>
      <c r="V145" s="112">
        <f>V143/V139*10</f>
        <v>120</v>
      </c>
      <c r="W145" s="112">
        <f t="shared" ref="W145" si="65">W143/W139*10</f>
        <v>300</v>
      </c>
      <c r="X145" s="112">
        <f>X143/X139*10</f>
        <v>270.34285714285716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7"/>
        <v>0.90852390852390852</v>
      </c>
      <c r="E146" s="45">
        <v>25</v>
      </c>
      <c r="F146" s="45">
        <v>68</v>
      </c>
      <c r="G146" s="88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88">
        <v>103</v>
      </c>
      <c r="Q146" s="88"/>
      <c r="R146" s="88">
        <v>1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9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9"/>
        <v>0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7"/>
        <v>0.90852390852390852</v>
      </c>
      <c r="E149" s="45">
        <f>E146</f>
        <v>25</v>
      </c>
      <c r="F149" s="45">
        <f t="shared" ref="F149:Y149" si="66">F146</f>
        <v>68</v>
      </c>
      <c r="G149" s="45">
        <f t="shared" si="66"/>
        <v>115</v>
      </c>
      <c r="H149" s="45">
        <f t="shared" si="66"/>
        <v>0.5</v>
      </c>
      <c r="I149" s="45">
        <f t="shared" si="66"/>
        <v>11</v>
      </c>
      <c r="J149" s="45">
        <f t="shared" si="66"/>
        <v>10</v>
      </c>
      <c r="K149" s="45">
        <f t="shared" si="66"/>
        <v>126</v>
      </c>
      <c r="L149" s="45">
        <f t="shared" si="66"/>
        <v>53</v>
      </c>
      <c r="M149" s="45">
        <f t="shared" si="66"/>
        <v>50</v>
      </c>
      <c r="N149" s="45">
        <f t="shared" si="66"/>
        <v>4</v>
      </c>
      <c r="O149" s="45">
        <f t="shared" si="66"/>
        <v>54</v>
      </c>
      <c r="P149" s="45">
        <f t="shared" si="66"/>
        <v>103</v>
      </c>
      <c r="Q149" s="45">
        <f t="shared" si="66"/>
        <v>0</v>
      </c>
      <c r="R149" s="45">
        <f t="shared" si="66"/>
        <v>1</v>
      </c>
      <c r="S149" s="45">
        <f t="shared" si="66"/>
        <v>31</v>
      </c>
      <c r="T149" s="45">
        <f t="shared" si="66"/>
        <v>9</v>
      </c>
      <c r="U149" s="45">
        <f t="shared" si="66"/>
        <v>0</v>
      </c>
      <c r="V149" s="45">
        <f t="shared" si="66"/>
        <v>0</v>
      </c>
      <c r="W149" s="45">
        <f t="shared" si="66"/>
        <v>95</v>
      </c>
      <c r="X149" s="45">
        <f t="shared" si="66"/>
        <v>95</v>
      </c>
      <c r="Y149" s="45">
        <f t="shared" si="66"/>
        <v>1</v>
      </c>
    </row>
    <row r="150" spans="1:26" s="11" customFormat="1" ht="30" customHeight="1" outlineLevel="1" x14ac:dyDescent="0.2">
      <c r="A150" s="49" t="s">
        <v>167</v>
      </c>
      <c r="B150" s="22">
        <v>96</v>
      </c>
      <c r="C150" s="22">
        <f>SUM(E150:Y150)</f>
        <v>263.3</v>
      </c>
      <c r="D150" s="14">
        <f t="shared" si="57"/>
        <v>2.7427083333333333</v>
      </c>
      <c r="E150" s="88">
        <v>10</v>
      </c>
      <c r="F150" s="88"/>
      <c r="G150" s="88">
        <v>70</v>
      </c>
      <c r="H150" s="88"/>
      <c r="I150" s="88">
        <v>10</v>
      </c>
      <c r="J150" s="88">
        <v>4</v>
      </c>
      <c r="K150" s="88">
        <v>37</v>
      </c>
      <c r="L150" s="88"/>
      <c r="M150" s="88">
        <v>7</v>
      </c>
      <c r="N150" s="88">
        <v>4</v>
      </c>
      <c r="O150" s="88">
        <v>15</v>
      </c>
      <c r="P150" s="88">
        <v>33</v>
      </c>
      <c r="Q150" s="88"/>
      <c r="R150" s="88"/>
      <c r="S150" s="88"/>
      <c r="T150" s="88">
        <v>3.3</v>
      </c>
      <c r="U150" s="88"/>
      <c r="V150" s="88"/>
      <c r="W150" s="88">
        <v>7</v>
      </c>
      <c r="X150" s="88">
        <v>63</v>
      </c>
      <c r="Y150" s="88"/>
    </row>
    <row r="151" spans="1:26" s="11" customFormat="1" ht="30" customHeight="1" x14ac:dyDescent="0.2">
      <c r="A151" s="12" t="s">
        <v>176</v>
      </c>
      <c r="B151" s="30">
        <v>0.1</v>
      </c>
      <c r="C151" s="164">
        <f>C150/C149</f>
        <v>0.30125858123569793</v>
      </c>
      <c r="D151" s="14">
        <f t="shared" si="57"/>
        <v>3.0125858123569791</v>
      </c>
      <c r="E151" s="27">
        <f>E150/E149</f>
        <v>0.4</v>
      </c>
      <c r="F151" s="27"/>
      <c r="G151" s="27">
        <f t="shared" ref="G151:X151" si="67">G150/G149</f>
        <v>0.60869565217391308</v>
      </c>
      <c r="H151" s="27"/>
      <c r="I151" s="27">
        <f t="shared" si="67"/>
        <v>0.90909090909090906</v>
      </c>
      <c r="J151" s="27">
        <f t="shared" si="67"/>
        <v>0.4</v>
      </c>
      <c r="K151" s="27">
        <f t="shared" si="67"/>
        <v>0.29365079365079366</v>
      </c>
      <c r="L151" s="27"/>
      <c r="M151" s="27">
        <f t="shared" si="67"/>
        <v>0.14000000000000001</v>
      </c>
      <c r="N151" s="27">
        <f t="shared" si="67"/>
        <v>1</v>
      </c>
      <c r="O151" s="27">
        <f t="shared" si="67"/>
        <v>0.27777777777777779</v>
      </c>
      <c r="P151" s="27">
        <f t="shared" si="67"/>
        <v>0.32038834951456313</v>
      </c>
      <c r="Q151" s="27"/>
      <c r="R151" s="27"/>
      <c r="S151" s="27"/>
      <c r="T151" s="27">
        <f t="shared" si="67"/>
        <v>0.36666666666666664</v>
      </c>
      <c r="U151" s="27"/>
      <c r="V151" s="27"/>
      <c r="W151" s="27">
        <f t="shared" si="67"/>
        <v>7.3684210526315783E-2</v>
      </c>
      <c r="X151" s="27">
        <f t="shared" si="67"/>
        <v>0.66315789473684206</v>
      </c>
      <c r="Y151" s="27"/>
    </row>
    <row r="152" spans="1:26" s="11" customFormat="1" ht="30.75" hidden="1" customHeight="1" x14ac:dyDescent="0.2">
      <c r="A152" s="12" t="s">
        <v>180</v>
      </c>
      <c r="B152" s="88"/>
      <c r="C152" s="22">
        <f t="shared" si="59"/>
        <v>0</v>
      </c>
      <c r="D152" s="14" t="e">
        <f t="shared" si="57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3028</v>
      </c>
      <c r="C153" s="22">
        <f t="shared" si="59"/>
        <v>6876</v>
      </c>
      <c r="D153" s="14">
        <f t="shared" si="57"/>
        <v>2.2708058124174371</v>
      </c>
      <c r="E153" s="88">
        <v>280</v>
      </c>
      <c r="F153" s="88"/>
      <c r="G153" s="88">
        <v>1365</v>
      </c>
      <c r="H153" s="88"/>
      <c r="I153" s="88">
        <v>100</v>
      </c>
      <c r="J153" s="88">
        <v>52</v>
      </c>
      <c r="K153" s="88">
        <v>2551</v>
      </c>
      <c r="L153" s="88"/>
      <c r="M153" s="88">
        <v>190</v>
      </c>
      <c r="N153" s="88">
        <v>7</v>
      </c>
      <c r="O153" s="88">
        <v>225</v>
      </c>
      <c r="P153" s="88">
        <v>1065</v>
      </c>
      <c r="Q153" s="88"/>
      <c r="R153" s="88"/>
      <c r="S153" s="88"/>
      <c r="T153" s="88">
        <v>97</v>
      </c>
      <c r="U153" s="88"/>
      <c r="V153" s="88"/>
      <c r="W153" s="88">
        <v>245</v>
      </c>
      <c r="X153" s="88">
        <v>699</v>
      </c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9"/>
        <v>#DIV/0!</v>
      </c>
      <c r="D154" s="14" t="e">
        <f t="shared" si="57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8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315.10000000000002</v>
      </c>
      <c r="C155" s="18">
        <f>C153/C150*10</f>
        <v>261.14698063045955</v>
      </c>
      <c r="D155" s="14">
        <f t="shared" si="57"/>
        <v>0.8287749305949208</v>
      </c>
      <c r="E155" s="52">
        <f>E153/E150*10</f>
        <v>280</v>
      </c>
      <c r="F155" s="52"/>
      <c r="G155" s="52">
        <f t="shared" ref="G155:K155" si="69">G153/G150*10</f>
        <v>195</v>
      </c>
      <c r="H155" s="52"/>
      <c r="I155" s="52">
        <f t="shared" si="69"/>
        <v>100</v>
      </c>
      <c r="J155" s="52">
        <f t="shared" si="69"/>
        <v>130</v>
      </c>
      <c r="K155" s="52">
        <f t="shared" si="69"/>
        <v>689.45945945945948</v>
      </c>
      <c r="L155" s="52"/>
      <c r="M155" s="52">
        <f>M153/M150*10</f>
        <v>271.42857142857144</v>
      </c>
      <c r="N155" s="52">
        <f>N153/N150*10</f>
        <v>17.5</v>
      </c>
      <c r="O155" s="52">
        <f t="shared" ref="O155:P155" si="70">O153/O150*10</f>
        <v>150</v>
      </c>
      <c r="P155" s="52">
        <f t="shared" si="70"/>
        <v>322.72727272727275</v>
      </c>
      <c r="Q155" s="52"/>
      <c r="R155" s="52"/>
      <c r="S155" s="52"/>
      <c r="T155" s="52">
        <f>T153/T150*10</f>
        <v>293.93939393939394</v>
      </c>
      <c r="U155" s="52"/>
      <c r="V155" s="52"/>
      <c r="W155" s="52">
        <f>W153/W150*10</f>
        <v>350</v>
      </c>
      <c r="X155" s="52">
        <f>X153/X150*10</f>
        <v>110.95238095238095</v>
      </c>
      <c r="Y155" s="52"/>
    </row>
    <row r="156" spans="1:26" s="11" customFormat="1" ht="30" hidden="1" customHeight="1" x14ac:dyDescent="0.2">
      <c r="A156" s="80" t="s">
        <v>96</v>
      </c>
      <c r="B156" s="81">
        <f>B149-B150</f>
        <v>866</v>
      </c>
      <c r="C156" s="18">
        <f t="shared" si="59"/>
        <v>588.20000000000005</v>
      </c>
      <c r="D156" s="14">
        <f t="shared" si="57"/>
        <v>0.67921478060046192</v>
      </c>
      <c r="E156" s="115">
        <f>E149-E150</f>
        <v>15</v>
      </c>
      <c r="F156" s="115">
        <f t="shared" ref="F156:Y156" si="71">F149-F150</f>
        <v>68</v>
      </c>
      <c r="G156" s="115">
        <f>G149-G150</f>
        <v>45</v>
      </c>
      <c r="H156" s="115">
        <f>H149-H150</f>
        <v>0.5</v>
      </c>
      <c r="I156" s="115">
        <f t="shared" si="71"/>
        <v>1</v>
      </c>
      <c r="J156" s="115">
        <f t="shared" si="71"/>
        <v>6</v>
      </c>
      <c r="K156" s="115">
        <f t="shared" si="71"/>
        <v>89</v>
      </c>
      <c r="L156" s="115">
        <f t="shared" si="71"/>
        <v>53</v>
      </c>
      <c r="M156" s="115">
        <f t="shared" si="71"/>
        <v>43</v>
      </c>
      <c r="N156" s="115">
        <f t="shared" si="71"/>
        <v>0</v>
      </c>
      <c r="O156" s="115">
        <f t="shared" si="71"/>
        <v>39</v>
      </c>
      <c r="P156" s="115">
        <f t="shared" si="71"/>
        <v>70</v>
      </c>
      <c r="Q156" s="115">
        <f t="shared" si="71"/>
        <v>0</v>
      </c>
      <c r="R156" s="115">
        <f t="shared" si="71"/>
        <v>1</v>
      </c>
      <c r="S156" s="115">
        <f t="shared" si="71"/>
        <v>31</v>
      </c>
      <c r="T156" s="115">
        <f t="shared" si="71"/>
        <v>5.7</v>
      </c>
      <c r="U156" s="115">
        <f t="shared" si="71"/>
        <v>0</v>
      </c>
      <c r="V156" s="115">
        <f t="shared" si="71"/>
        <v>0</v>
      </c>
      <c r="W156" s="115">
        <f t="shared" si="71"/>
        <v>88</v>
      </c>
      <c r="X156" s="115">
        <f t="shared" si="71"/>
        <v>32</v>
      </c>
      <c r="Y156" s="115">
        <f t="shared" si="71"/>
        <v>1</v>
      </c>
      <c r="Z156" s="121"/>
    </row>
    <row r="157" spans="1:26" s="11" customFormat="1" ht="30" hidden="1" customHeight="1" outlineLevel="1" x14ac:dyDescent="0.2">
      <c r="A157" s="49" t="s">
        <v>168</v>
      </c>
      <c r="B157" s="22">
        <v>416</v>
      </c>
      <c r="C157" s="22">
        <f>SUM(E157:Y157)</f>
        <v>656.4</v>
      </c>
      <c r="D157" s="14">
        <f t="shared" si="57"/>
        <v>1.5778846153846153</v>
      </c>
      <c r="E157" s="34"/>
      <c r="F157" s="33"/>
      <c r="G157" s="51">
        <v>580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hidden="1" customHeight="1" x14ac:dyDescent="0.2">
      <c r="A158" s="29" t="s">
        <v>169</v>
      </c>
      <c r="B158" s="22">
        <v>4180</v>
      </c>
      <c r="C158" s="22">
        <f t="shared" ref="C158:C192" si="72">SUM(E158:Y158)</f>
        <v>7790</v>
      </c>
      <c r="D158" s="14">
        <f t="shared" si="57"/>
        <v>1.8636363636363635</v>
      </c>
      <c r="E158" s="34"/>
      <c r="F158" s="33"/>
      <c r="G158" s="33">
        <v>7021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20</v>
      </c>
    </row>
    <row r="159" spans="1:26" s="11" customFormat="1" ht="30" hidden="1" customHeight="1" x14ac:dyDescent="0.2">
      <c r="A159" s="29" t="s">
        <v>98</v>
      </c>
      <c r="B159" s="53">
        <f>B158/B157*10</f>
        <v>100.48076923076923</v>
      </c>
      <c r="C159" s="18">
        <f>C158/C157*10</f>
        <v>118.67763558805606</v>
      </c>
      <c r="D159" s="14">
        <f t="shared" si="57"/>
        <v>1.1810980001107971</v>
      </c>
      <c r="E159" s="34"/>
      <c r="F159" s="52"/>
      <c r="G159" s="52">
        <f>G158/G157*10</f>
        <v>121.05172413793105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172">
        <f>Y158/Y157*10</f>
        <v>40</v>
      </c>
    </row>
    <row r="160" spans="1:26" s="11" customFormat="1" ht="30" hidden="1" customHeight="1" x14ac:dyDescent="0.2">
      <c r="A160" s="10" t="s">
        <v>216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51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1329</v>
      </c>
      <c r="M160" s="51">
        <v>1589</v>
      </c>
      <c r="N160" s="51">
        <v>671</v>
      </c>
      <c r="O160" s="51">
        <v>4</v>
      </c>
      <c r="P160" s="51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2"/>
        <v>0</v>
      </c>
      <c r="D161" s="14"/>
      <c r="E161" s="34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2"/>
        <v>0</v>
      </c>
      <c r="D162" s="14"/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v>34954</v>
      </c>
      <c r="D163" s="14">
        <f t="shared" si="57"/>
        <v>0.95895747599451309</v>
      </c>
      <c r="E163" s="51">
        <f>E160</f>
        <v>3136</v>
      </c>
      <c r="F163" s="51">
        <f t="shared" ref="F163:Y163" si="73">F160</f>
        <v>1250</v>
      </c>
      <c r="G163" s="51">
        <f t="shared" si="73"/>
        <v>1568</v>
      </c>
      <c r="H163" s="51">
        <f t="shared" si="73"/>
        <v>1956</v>
      </c>
      <c r="I163" s="51">
        <f t="shared" si="73"/>
        <v>1010</v>
      </c>
      <c r="J163" s="51">
        <f t="shared" si="73"/>
        <v>5071</v>
      </c>
      <c r="K163" s="51">
        <f t="shared" si="73"/>
        <v>806</v>
      </c>
      <c r="L163" s="51">
        <f t="shared" si="73"/>
        <v>1329</v>
      </c>
      <c r="M163" s="51">
        <f t="shared" si="73"/>
        <v>1589</v>
      </c>
      <c r="N163" s="51">
        <f t="shared" si="73"/>
        <v>671</v>
      </c>
      <c r="O163" s="51">
        <f t="shared" si="73"/>
        <v>4</v>
      </c>
      <c r="P163" s="51">
        <f t="shared" si="73"/>
        <v>733</v>
      </c>
      <c r="Q163" s="51">
        <f t="shared" si="73"/>
        <v>4000</v>
      </c>
      <c r="R163" s="51">
        <f t="shared" si="73"/>
        <v>836</v>
      </c>
      <c r="S163" s="51">
        <f t="shared" si="73"/>
        <v>1926</v>
      </c>
      <c r="T163" s="51">
        <f t="shared" si="73"/>
        <v>2608</v>
      </c>
      <c r="U163" s="51">
        <f t="shared" si="73"/>
        <v>2550</v>
      </c>
      <c r="V163" s="51">
        <f t="shared" si="73"/>
        <v>249</v>
      </c>
      <c r="W163" s="51">
        <f t="shared" si="73"/>
        <v>1228</v>
      </c>
      <c r="X163" s="51">
        <f t="shared" si="73"/>
        <v>1567</v>
      </c>
      <c r="Y163" s="51">
        <f t="shared" si="73"/>
        <v>368</v>
      </c>
    </row>
    <row r="164" spans="1:26" s="11" customFormat="1" ht="30" customHeight="1" x14ac:dyDescent="0.2">
      <c r="A164" s="29" t="s">
        <v>214</v>
      </c>
      <c r="B164" s="22">
        <v>12280</v>
      </c>
      <c r="C164" s="22">
        <f>SUM(E164:Y164)</f>
        <v>16345.5</v>
      </c>
      <c r="D164" s="14">
        <f t="shared" si="57"/>
        <v>1.3310667752442997</v>
      </c>
      <c r="E164" s="114"/>
      <c r="F164" s="148">
        <v>580</v>
      </c>
      <c r="G164" s="114">
        <f>G169+G172+G189+G175+G184</f>
        <v>500</v>
      </c>
      <c r="H164" s="148">
        <f>H169+H172+H189+H175</f>
        <v>1042</v>
      </c>
      <c r="I164" s="148">
        <f>I169+I172+I189+I175</f>
        <v>874</v>
      </c>
      <c r="J164" s="148">
        <v>2902</v>
      </c>
      <c r="K164" s="148">
        <f>K169+K172+K189+K175</f>
        <v>566</v>
      </c>
      <c r="L164" s="148">
        <f>L169+L172+L189+L175</f>
        <v>739</v>
      </c>
      <c r="M164" s="148">
        <v>1588.5</v>
      </c>
      <c r="N164" s="148">
        <f t="shared" ref="N164" si="74">N169+N172+N189+N175+N178+N184</f>
        <v>425</v>
      </c>
      <c r="O164" s="148"/>
      <c r="P164" s="148">
        <v>650</v>
      </c>
      <c r="Q164" s="148">
        <v>1337</v>
      </c>
      <c r="R164" s="148">
        <f t="shared" ref="R164:T164" si="75">R169+R172+R189+R175+R178+R184</f>
        <v>618</v>
      </c>
      <c r="S164" s="148">
        <f t="shared" si="75"/>
        <v>1316</v>
      </c>
      <c r="T164" s="148">
        <f t="shared" si="75"/>
        <v>980</v>
      </c>
      <c r="U164" s="148"/>
      <c r="V164" s="148"/>
      <c r="W164" s="148">
        <f t="shared" ref="W164:Y164" si="76">W169+W172+W189+W175+W178+W184</f>
        <v>929</v>
      </c>
      <c r="X164" s="148">
        <f t="shared" si="76"/>
        <v>1059</v>
      </c>
      <c r="Y164" s="148">
        <f t="shared" si="76"/>
        <v>240</v>
      </c>
    </row>
    <row r="165" spans="1:26" s="11" customFormat="1" ht="30" customHeight="1" x14ac:dyDescent="0.2">
      <c r="A165" s="12" t="s">
        <v>176</v>
      </c>
      <c r="B165" s="164">
        <f>B164/B160</f>
        <v>0.33689986282578877</v>
      </c>
      <c r="C165" s="164">
        <f>C164/C160</f>
        <v>0.46762888367568806</v>
      </c>
      <c r="D165" s="14">
        <f t="shared" si="57"/>
        <v>1.3880352451122824</v>
      </c>
      <c r="E165" s="32"/>
      <c r="F165" s="32">
        <f t="shared" ref="F165:Y165" si="77">F164/F163</f>
        <v>0.46400000000000002</v>
      </c>
      <c r="G165" s="32">
        <f t="shared" si="77"/>
        <v>0.31887755102040816</v>
      </c>
      <c r="H165" s="32">
        <f t="shared" si="77"/>
        <v>0.53271983640081799</v>
      </c>
      <c r="I165" s="32">
        <f t="shared" si="77"/>
        <v>0.86534653465346534</v>
      </c>
      <c r="J165" s="32">
        <f t="shared" si="77"/>
        <v>0.57227371327154408</v>
      </c>
      <c r="K165" s="32">
        <f t="shared" si="77"/>
        <v>0.70223325062034736</v>
      </c>
      <c r="L165" s="32">
        <f t="shared" si="77"/>
        <v>0.55605718585402564</v>
      </c>
      <c r="M165" s="32">
        <f t="shared" si="77"/>
        <v>0.99968533668974202</v>
      </c>
      <c r="N165" s="32">
        <f t="shared" si="77"/>
        <v>0.63338301043219081</v>
      </c>
      <c r="O165" s="32"/>
      <c r="P165" s="32">
        <f t="shared" si="77"/>
        <v>0.88676671214188263</v>
      </c>
      <c r="Q165" s="32">
        <f t="shared" si="77"/>
        <v>0.33424999999999999</v>
      </c>
      <c r="R165" s="32">
        <f t="shared" si="77"/>
        <v>0.73923444976076558</v>
      </c>
      <c r="S165" s="32">
        <f t="shared" si="77"/>
        <v>0.68328141225337491</v>
      </c>
      <c r="T165" s="32">
        <f t="shared" si="77"/>
        <v>0.37576687116564417</v>
      </c>
      <c r="U165" s="32"/>
      <c r="V165" s="32"/>
      <c r="W165" s="32">
        <f t="shared" si="77"/>
        <v>0.75651465798045603</v>
      </c>
      <c r="X165" s="32">
        <f t="shared" si="77"/>
        <v>0.67581365666879389</v>
      </c>
      <c r="Y165" s="32">
        <f t="shared" si="77"/>
        <v>0.65217391304347827</v>
      </c>
    </row>
    <row r="166" spans="1:26" s="11" customFormat="1" ht="31.5" customHeight="1" x14ac:dyDescent="0.2">
      <c r="A166" s="104" t="s">
        <v>215</v>
      </c>
      <c r="B166" s="22">
        <v>13489</v>
      </c>
      <c r="C166" s="22">
        <f>SUM(E166:Y166)</f>
        <v>18587.900000000001</v>
      </c>
      <c r="D166" s="14">
        <f t="shared" si="57"/>
        <v>1.378004299799837</v>
      </c>
      <c r="E166" s="51"/>
      <c r="F166" s="51">
        <v>420</v>
      </c>
      <c r="G166" s="51">
        <f t="shared" ref="G166:Y166" si="78">G170+G173+G176+G190+G179+G185</f>
        <v>645</v>
      </c>
      <c r="H166" s="51">
        <v>893</v>
      </c>
      <c r="I166" s="51">
        <f t="shared" si="78"/>
        <v>866</v>
      </c>
      <c r="J166" s="51">
        <v>3389</v>
      </c>
      <c r="K166" s="51">
        <f t="shared" si="78"/>
        <v>357</v>
      </c>
      <c r="L166" s="51">
        <f t="shared" ref="L166" si="79">L170+L173+L176+L190+L179+L185</f>
        <v>839.2</v>
      </c>
      <c r="M166" s="51">
        <v>856.4</v>
      </c>
      <c r="N166" s="51">
        <f t="shared" ref="N166" si="80">N170+N173+N176+N190+N179+N185</f>
        <v>406</v>
      </c>
      <c r="O166" s="51"/>
      <c r="P166" s="51">
        <v>620</v>
      </c>
      <c r="Q166" s="51">
        <v>1840</v>
      </c>
      <c r="R166" s="51">
        <f>R170+R173+R176+R190+R179+R185</f>
        <v>818.3</v>
      </c>
      <c r="S166" s="51">
        <f t="shared" ref="S166:T166" si="81">S170+S173+S176+S190+S179+S185</f>
        <v>2227</v>
      </c>
      <c r="T166" s="51">
        <f t="shared" si="81"/>
        <v>606</v>
      </c>
      <c r="U166" s="51"/>
      <c r="V166" s="51"/>
      <c r="W166" s="51">
        <f t="shared" si="78"/>
        <v>1292</v>
      </c>
      <c r="X166" s="51">
        <f t="shared" si="78"/>
        <v>2273</v>
      </c>
      <c r="Y166" s="51">
        <f t="shared" si="78"/>
        <v>240</v>
      </c>
    </row>
    <row r="167" spans="1:26" s="11" customFormat="1" ht="30" customHeight="1" x14ac:dyDescent="0.2">
      <c r="A167" s="29" t="s">
        <v>98</v>
      </c>
      <c r="B167" s="53">
        <f>B166/B164*10</f>
        <v>10.984527687296417</v>
      </c>
      <c r="C167" s="18">
        <f>C166/C164*10</f>
        <v>11.37187605151265</v>
      </c>
      <c r="D167" s="14">
        <f t="shared" si="57"/>
        <v>1.0352630877943165</v>
      </c>
      <c r="E167" s="52"/>
      <c r="F167" s="52">
        <f t="shared" ref="F167" si="82">F166/F164*10</f>
        <v>7.2413793103448274</v>
      </c>
      <c r="G167" s="52">
        <f t="shared" ref="G167:X167" si="83">G166/G164*10</f>
        <v>12.9</v>
      </c>
      <c r="H167" s="52">
        <f t="shared" si="83"/>
        <v>8.5700575815738969</v>
      </c>
      <c r="I167" s="52">
        <f t="shared" si="83"/>
        <v>9.9084668192219674</v>
      </c>
      <c r="J167" s="52">
        <f t="shared" si="83"/>
        <v>11.678152997932461</v>
      </c>
      <c r="K167" s="52">
        <f t="shared" si="83"/>
        <v>6.3074204946996471</v>
      </c>
      <c r="L167" s="52">
        <f t="shared" ref="L167" si="84">L166/L164*10</f>
        <v>11.355886332882275</v>
      </c>
      <c r="M167" s="52">
        <f t="shared" si="83"/>
        <v>5.3912496065470572</v>
      </c>
      <c r="N167" s="52">
        <f t="shared" ref="N167" si="85">N166/N164*10</f>
        <v>9.552941176470588</v>
      </c>
      <c r="O167" s="52"/>
      <c r="P167" s="52">
        <f t="shared" si="83"/>
        <v>9.5384615384615383</v>
      </c>
      <c r="Q167" s="52">
        <f t="shared" ref="Q167:T167" si="86">Q166/Q164*10</f>
        <v>13.762154076290203</v>
      </c>
      <c r="R167" s="52">
        <f t="shared" si="86"/>
        <v>13.241100323624595</v>
      </c>
      <c r="S167" s="52">
        <f t="shared" si="86"/>
        <v>16.922492401215806</v>
      </c>
      <c r="T167" s="52">
        <f t="shared" si="86"/>
        <v>6.1836734693877551</v>
      </c>
      <c r="U167" s="52"/>
      <c r="V167" s="52"/>
      <c r="W167" s="52">
        <f t="shared" si="83"/>
        <v>13.907427341227125</v>
      </c>
      <c r="X167" s="52">
        <f t="shared" si="83"/>
        <v>21.463644948064214</v>
      </c>
      <c r="Y167" s="52">
        <f t="shared" ref="Y167" si="87">Y166/Y164*10</f>
        <v>10</v>
      </c>
    </row>
    <row r="168" spans="1:26" s="82" customFormat="1" ht="30" hidden="1" customHeight="1" x14ac:dyDescent="0.2">
      <c r="A168" s="80" t="s">
        <v>96</v>
      </c>
      <c r="B168" s="118"/>
      <c r="C168" s="18">
        <f t="shared" si="72"/>
        <v>18109.5</v>
      </c>
      <c r="D168" s="14" t="e">
        <f t="shared" si="57"/>
        <v>#DIV/0!</v>
      </c>
      <c r="E168" s="115">
        <f t="shared" ref="E168:U168" si="88">E163-E164</f>
        <v>3136</v>
      </c>
      <c r="F168" s="115">
        <f t="shared" si="88"/>
        <v>670</v>
      </c>
      <c r="G168" s="115">
        <f>G163-G164</f>
        <v>1068</v>
      </c>
      <c r="H168" s="115">
        <f>H163-H164</f>
        <v>914</v>
      </c>
      <c r="I168" s="115">
        <f t="shared" si="88"/>
        <v>136</v>
      </c>
      <c r="J168" s="115">
        <f t="shared" si="88"/>
        <v>2169</v>
      </c>
      <c r="K168" s="115">
        <f t="shared" si="88"/>
        <v>240</v>
      </c>
      <c r="L168" s="115">
        <f t="shared" si="88"/>
        <v>590</v>
      </c>
      <c r="M168" s="115">
        <f t="shared" si="88"/>
        <v>0.5</v>
      </c>
      <c r="N168" s="115">
        <f t="shared" si="88"/>
        <v>246</v>
      </c>
      <c r="O168" s="115">
        <f t="shared" si="88"/>
        <v>4</v>
      </c>
      <c r="P168" s="115">
        <f t="shared" si="88"/>
        <v>83</v>
      </c>
      <c r="Q168" s="115">
        <f t="shared" si="88"/>
        <v>2663</v>
      </c>
      <c r="R168" s="115">
        <f>R163-R164</f>
        <v>218</v>
      </c>
      <c r="S168" s="115">
        <f t="shared" si="88"/>
        <v>610</v>
      </c>
      <c r="T168" s="115">
        <f t="shared" si="88"/>
        <v>1628</v>
      </c>
      <c r="U168" s="115">
        <f t="shared" si="88"/>
        <v>2550</v>
      </c>
      <c r="V168" s="115">
        <f>V160-V164</f>
        <v>249</v>
      </c>
      <c r="W168" s="115">
        <f>W163-W164</f>
        <v>299</v>
      </c>
      <c r="X168" s="115">
        <f>X163-X164</f>
        <v>508</v>
      </c>
      <c r="Y168" s="115">
        <f>Y163-Y164</f>
        <v>128</v>
      </c>
      <c r="Z168" s="120"/>
    </row>
    <row r="169" spans="1:26" s="106" customFormat="1" ht="30" customHeight="1" x14ac:dyDescent="0.2">
      <c r="A169" s="49" t="s">
        <v>111</v>
      </c>
      <c r="B169" s="24">
        <v>6100</v>
      </c>
      <c r="C169" s="88">
        <f t="shared" si="72"/>
        <v>7029</v>
      </c>
      <c r="D169" s="15">
        <f t="shared" si="57"/>
        <v>1.1522950819672131</v>
      </c>
      <c r="E169" s="33"/>
      <c r="F169" s="33">
        <v>60</v>
      </c>
      <c r="G169" s="33">
        <v>150</v>
      </c>
      <c r="H169" s="33">
        <v>50</v>
      </c>
      <c r="I169" s="33"/>
      <c r="J169" s="33">
        <v>1445</v>
      </c>
      <c r="K169" s="33"/>
      <c r="L169" s="33">
        <v>669</v>
      </c>
      <c r="M169" s="33"/>
      <c r="N169" s="33"/>
      <c r="O169" s="33"/>
      <c r="P169" s="33">
        <v>293</v>
      </c>
      <c r="Q169" s="33">
        <v>567</v>
      </c>
      <c r="R169" s="33">
        <v>533</v>
      </c>
      <c r="S169" s="33">
        <v>1316</v>
      </c>
      <c r="T169" s="33"/>
      <c r="U169" s="33"/>
      <c r="V169" s="33">
        <v>15</v>
      </c>
      <c r="W169" s="33">
        <v>929</v>
      </c>
      <c r="X169" s="43">
        <v>902</v>
      </c>
      <c r="Y169" s="33">
        <v>100</v>
      </c>
    </row>
    <row r="170" spans="1:26" s="11" customFormat="1" ht="30" customHeight="1" x14ac:dyDescent="0.2">
      <c r="A170" s="104" t="s">
        <v>112</v>
      </c>
      <c r="B170" s="88">
        <v>7924</v>
      </c>
      <c r="C170" s="88">
        <f t="shared" si="72"/>
        <v>10732.2</v>
      </c>
      <c r="D170" s="15">
        <f t="shared" si="57"/>
        <v>1.3543917213528522</v>
      </c>
      <c r="E170" s="151"/>
      <c r="F170" s="88">
        <v>150</v>
      </c>
      <c r="G170" s="88">
        <v>225</v>
      </c>
      <c r="H170" s="88">
        <v>30</v>
      </c>
      <c r="I170" s="88"/>
      <c r="J170" s="88">
        <v>1806</v>
      </c>
      <c r="K170" s="88"/>
      <c r="L170" s="105">
        <v>797.2</v>
      </c>
      <c r="M170" s="105"/>
      <c r="N170" s="146"/>
      <c r="O170" s="151"/>
      <c r="P170" s="151">
        <v>293</v>
      </c>
      <c r="Q170" s="105">
        <v>993</v>
      </c>
      <c r="R170" s="105">
        <v>757</v>
      </c>
      <c r="S170" s="105">
        <v>2227</v>
      </c>
      <c r="T170" s="105"/>
      <c r="U170" s="105"/>
      <c r="V170" s="105"/>
      <c r="W170" s="105">
        <v>1292</v>
      </c>
      <c r="X170" s="105">
        <v>2062</v>
      </c>
      <c r="Y170" s="33">
        <v>100</v>
      </c>
    </row>
    <row r="171" spans="1:26" s="11" customFormat="1" ht="30" customHeight="1" x14ac:dyDescent="0.2">
      <c r="A171" s="29" t="s">
        <v>98</v>
      </c>
      <c r="B171" s="48">
        <f>B170/B169*10</f>
        <v>12.990163934426228</v>
      </c>
      <c r="C171" s="112">
        <f>C170/C169*10</f>
        <v>15.268459240290227</v>
      </c>
      <c r="D171" s="15">
        <f t="shared" si="57"/>
        <v>1.1753861858375869</v>
      </c>
      <c r="E171" s="52"/>
      <c r="F171" s="52">
        <f>F170/F169*10</f>
        <v>25</v>
      </c>
      <c r="G171" s="52">
        <f>G170/G169*10</f>
        <v>15</v>
      </c>
      <c r="H171" s="52">
        <f>H170/H169*10</f>
        <v>6</v>
      </c>
      <c r="I171" s="52"/>
      <c r="J171" s="52">
        <f>J170/J169*10</f>
        <v>12.498269896193772</v>
      </c>
      <c r="K171" s="52"/>
      <c r="L171" s="52">
        <f>L170/L169*10</f>
        <v>11.91629297458894</v>
      </c>
      <c r="M171" s="52"/>
      <c r="N171" s="52"/>
      <c r="O171" s="52"/>
      <c r="P171" s="52">
        <f>P170/P169*10</f>
        <v>10</v>
      </c>
      <c r="Q171" s="52">
        <f>Q170/Q169*10</f>
        <v>17.513227513227513</v>
      </c>
      <c r="R171" s="52">
        <f>R170/R169*10</f>
        <v>14.202626641651033</v>
      </c>
      <c r="S171" s="52">
        <f>S170/S169*10</f>
        <v>16.922492401215806</v>
      </c>
      <c r="T171" s="52"/>
      <c r="U171" s="52"/>
      <c r="V171" s="52"/>
      <c r="W171" s="52">
        <f>W170/W169*10</f>
        <v>13.907427341227125</v>
      </c>
      <c r="X171" s="52">
        <f>X170/X169*10</f>
        <v>22.86031042128603</v>
      </c>
      <c r="Y171" s="24">
        <f>Y170/Y169*10</f>
        <v>10</v>
      </c>
    </row>
    <row r="172" spans="1:26" s="11" customFormat="1" ht="30" customHeight="1" x14ac:dyDescent="0.2">
      <c r="A172" s="49" t="s">
        <v>174</v>
      </c>
      <c r="B172" s="24">
        <v>4777</v>
      </c>
      <c r="C172" s="88">
        <f t="shared" si="72"/>
        <v>7625</v>
      </c>
      <c r="D172" s="15">
        <f t="shared" si="57"/>
        <v>1.5961900774544693</v>
      </c>
      <c r="E172" s="33"/>
      <c r="F172" s="33">
        <v>520</v>
      </c>
      <c r="G172" s="33"/>
      <c r="H172" s="33">
        <v>992</v>
      </c>
      <c r="I172" s="33">
        <v>874</v>
      </c>
      <c r="J172" s="33">
        <v>1167</v>
      </c>
      <c r="K172" s="33">
        <v>566</v>
      </c>
      <c r="L172" s="33">
        <v>70</v>
      </c>
      <c r="M172" s="33">
        <v>1545</v>
      </c>
      <c r="N172" s="33">
        <v>419</v>
      </c>
      <c r="O172" s="33"/>
      <c r="P172" s="33"/>
      <c r="Q172" s="33">
        <v>400</v>
      </c>
      <c r="R172" s="33">
        <v>45</v>
      </c>
      <c r="S172" s="33"/>
      <c r="T172" s="24">
        <v>980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29" t="s">
        <v>175</v>
      </c>
      <c r="B173" s="24">
        <v>3906</v>
      </c>
      <c r="C173" s="88">
        <f t="shared" si="72"/>
        <v>5983.3</v>
      </c>
      <c r="D173" s="15">
        <f t="shared" si="57"/>
        <v>1.5318228366615463</v>
      </c>
      <c r="E173" s="33"/>
      <c r="F173" s="24">
        <v>270</v>
      </c>
      <c r="G173" s="24"/>
      <c r="H173" s="24">
        <v>893</v>
      </c>
      <c r="I173" s="24">
        <v>866</v>
      </c>
      <c r="J173" s="24">
        <v>1400</v>
      </c>
      <c r="K173" s="24">
        <v>357</v>
      </c>
      <c r="L173" s="34">
        <v>42</v>
      </c>
      <c r="M173" s="34">
        <v>852</v>
      </c>
      <c r="N173" s="24">
        <v>400</v>
      </c>
      <c r="O173" s="32"/>
      <c r="P173" s="34"/>
      <c r="Q173" s="34">
        <v>238</v>
      </c>
      <c r="R173" s="34">
        <v>13.3</v>
      </c>
      <c r="S173" s="34"/>
      <c r="T173" s="24">
        <v>606</v>
      </c>
      <c r="U173" s="32"/>
      <c r="V173" s="34"/>
      <c r="W173" s="32"/>
      <c r="X173" s="34">
        <v>46</v>
      </c>
      <c r="Y173" s="32"/>
    </row>
    <row r="174" spans="1:26" s="11" customFormat="1" ht="30" customHeight="1" x14ac:dyDescent="0.2">
      <c r="A174" s="29" t="s">
        <v>98</v>
      </c>
      <c r="B174" s="48">
        <f>B173/B172*10</f>
        <v>8.1766799246388935</v>
      </c>
      <c r="C174" s="112">
        <f>C173/C172*10</f>
        <v>7.8469508196721316</v>
      </c>
      <c r="D174" s="15">
        <f t="shared" si="57"/>
        <v>0.95967445124356832</v>
      </c>
      <c r="E174" s="48"/>
      <c r="F174" s="48">
        <f>F173/F172*10</f>
        <v>5.1923076923076925</v>
      </c>
      <c r="G174" s="48"/>
      <c r="H174" s="48">
        <f t="shared" ref="H174:N174" si="89">H173/H172*10</f>
        <v>9.002016129032258</v>
      </c>
      <c r="I174" s="48">
        <f t="shared" si="89"/>
        <v>9.9084668192219674</v>
      </c>
      <c r="J174" s="48">
        <f t="shared" si="89"/>
        <v>11.996572407883461</v>
      </c>
      <c r="K174" s="48">
        <f t="shared" si="89"/>
        <v>6.3074204946996471</v>
      </c>
      <c r="L174" s="48">
        <f t="shared" si="89"/>
        <v>6</v>
      </c>
      <c r="M174" s="48">
        <f t="shared" si="89"/>
        <v>5.5145631067961167</v>
      </c>
      <c r="N174" s="48">
        <f t="shared" si="89"/>
        <v>9.5465393794749396</v>
      </c>
      <c r="O174" s="48"/>
      <c r="P174" s="48"/>
      <c r="Q174" s="48">
        <f>Q173/Q172*10</f>
        <v>5.9499999999999993</v>
      </c>
      <c r="R174" s="154">
        <f t="shared" ref="R174" si="90">R173/R172*10</f>
        <v>2.9555555555555557</v>
      </c>
      <c r="S174" s="48"/>
      <c r="T174" s="48">
        <f>T173/T172*10</f>
        <v>6.1836734693877551</v>
      </c>
      <c r="U174" s="48"/>
      <c r="V174" s="48"/>
      <c r="W174" s="48"/>
      <c r="X174" s="48">
        <f>X173/X172*10</f>
        <v>9.787234042553191</v>
      </c>
      <c r="Y174" s="24"/>
    </row>
    <row r="175" spans="1:26" s="11" customFormat="1" ht="30" customHeight="1" x14ac:dyDescent="0.2">
      <c r="A175" s="49" t="s">
        <v>199</v>
      </c>
      <c r="B175" s="48">
        <v>71</v>
      </c>
      <c r="C175" s="112">
        <f t="shared" si="72"/>
        <v>431</v>
      </c>
      <c r="D175" s="15">
        <f t="shared" si="57"/>
        <v>6.070422535211268</v>
      </c>
      <c r="E175" s="48"/>
      <c r="F175" s="48"/>
      <c r="G175" s="24">
        <v>350</v>
      </c>
      <c r="H175" s="48"/>
      <c r="I175" s="24"/>
      <c r="J175" s="48"/>
      <c r="K175" s="48"/>
      <c r="L175" s="48"/>
      <c r="M175" s="48"/>
      <c r="N175" s="48">
        <v>6</v>
      </c>
      <c r="O175" s="48"/>
      <c r="P175" s="48"/>
      <c r="Q175" s="48"/>
      <c r="R175" s="48"/>
      <c r="S175" s="24"/>
      <c r="T175" s="24"/>
      <c r="U175" s="24">
        <v>75</v>
      </c>
      <c r="V175" s="48"/>
      <c r="W175" s="48"/>
      <c r="X175" s="48"/>
      <c r="Y175" s="24"/>
    </row>
    <row r="176" spans="1:26" s="11" customFormat="1" ht="30" customHeight="1" x14ac:dyDescent="0.2">
      <c r="A176" s="29" t="s">
        <v>200</v>
      </c>
      <c r="B176" s="48">
        <v>149</v>
      </c>
      <c r="C176" s="112">
        <f t="shared" si="72"/>
        <v>566.4</v>
      </c>
      <c r="D176" s="15">
        <f t="shared" si="57"/>
        <v>3.8013422818791947</v>
      </c>
      <c r="E176" s="48"/>
      <c r="F176" s="48"/>
      <c r="G176" s="24">
        <v>420</v>
      </c>
      <c r="H176" s="48"/>
      <c r="I176" s="48"/>
      <c r="J176" s="48"/>
      <c r="K176" s="48"/>
      <c r="L176" s="48"/>
      <c r="M176" s="48"/>
      <c r="N176" s="48">
        <v>6</v>
      </c>
      <c r="O176" s="48"/>
      <c r="P176" s="48"/>
      <c r="Q176" s="48"/>
      <c r="R176" s="48"/>
      <c r="S176" s="24"/>
      <c r="T176" s="24"/>
      <c r="U176" s="24">
        <v>140.4</v>
      </c>
      <c r="V176" s="48"/>
      <c r="W176" s="48"/>
      <c r="X176" s="48"/>
      <c r="Y176" s="24"/>
    </row>
    <row r="177" spans="1:25" s="11" customFormat="1" ht="30" customHeight="1" x14ac:dyDescent="0.2">
      <c r="A177" s="29" t="s">
        <v>98</v>
      </c>
      <c r="B177" s="48">
        <f>B176/B175*10</f>
        <v>20.985915492957744</v>
      </c>
      <c r="C177" s="112">
        <f>C176/C175*10</f>
        <v>13.141531322505799</v>
      </c>
      <c r="D177" s="15">
        <f t="shared" si="57"/>
        <v>0.62620719724692064</v>
      </c>
      <c r="E177" s="48"/>
      <c r="F177" s="48"/>
      <c r="G177" s="48">
        <f>G176/G175*10</f>
        <v>12</v>
      </c>
      <c r="H177" s="48"/>
      <c r="I177" s="48"/>
      <c r="J177" s="48"/>
      <c r="K177" s="48"/>
      <c r="L177" s="48"/>
      <c r="M177" s="48"/>
      <c r="N177" s="48">
        <f>N176/N175*10</f>
        <v>10</v>
      </c>
      <c r="O177" s="48"/>
      <c r="P177" s="48"/>
      <c r="Q177" s="48"/>
      <c r="R177" s="48"/>
      <c r="S177" s="48"/>
      <c r="T177" s="48"/>
      <c r="U177" s="48">
        <f>U176/U175*10</f>
        <v>18.720000000000002</v>
      </c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2"/>
        <v>0</v>
      </c>
      <c r="D178" s="14">
        <f t="shared" si="57"/>
        <v>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2"/>
        <v>0</v>
      </c>
      <c r="D179" s="14">
        <f t="shared" si="57"/>
        <v>0</v>
      </c>
      <c r="E179" s="33"/>
      <c r="F179" s="32"/>
      <c r="G179" s="52"/>
      <c r="H179" s="32"/>
      <c r="I179" s="32"/>
      <c r="J179" s="32"/>
      <c r="K179" s="34"/>
      <c r="L179" s="34"/>
      <c r="M179" s="34"/>
      <c r="N179" s="32"/>
      <c r="O179" s="32"/>
      <c r="P179" s="32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2"/>
        <v>0</v>
      </c>
      <c r="D180" s="14">
        <f t="shared" si="57"/>
        <v>0</v>
      </c>
      <c r="E180" s="48"/>
      <c r="F180" s="48"/>
      <c r="G180" s="48"/>
      <c r="H180" s="24"/>
      <c r="I180" s="24"/>
      <c r="J180" s="24"/>
      <c r="K180" s="48"/>
      <c r="L180" s="48"/>
      <c r="M180" s="48"/>
      <c r="N180" s="24"/>
      <c r="O180" s="24"/>
      <c r="P180" s="24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customHeight="1" outlineLevel="1" x14ac:dyDescent="0.2">
      <c r="A181" s="49" t="s">
        <v>205</v>
      </c>
      <c r="B181" s="25">
        <v>155</v>
      </c>
      <c r="C181" s="18">
        <f t="shared" si="72"/>
        <v>312</v>
      </c>
      <c r="D181" s="14">
        <f t="shared" si="57"/>
        <v>2.0129032258064514</v>
      </c>
      <c r="E181" s="33"/>
      <c r="F181" s="33"/>
      <c r="G181" s="33">
        <v>12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300</v>
      </c>
      <c r="V181" s="33"/>
      <c r="W181" s="33"/>
      <c r="X181" s="33"/>
      <c r="Y181" s="33"/>
    </row>
    <row r="182" spans="1:25" s="11" customFormat="1" ht="30" customHeight="1" outlineLevel="1" x14ac:dyDescent="0.2">
      <c r="A182" s="29" t="s">
        <v>113</v>
      </c>
      <c r="B182" s="25">
        <v>4805</v>
      </c>
      <c r="C182" s="18">
        <f t="shared" si="72"/>
        <v>7392</v>
      </c>
      <c r="D182" s="14">
        <f t="shared" si="57"/>
        <v>1.5383975026014569</v>
      </c>
      <c r="E182" s="33"/>
      <c r="F182" s="33"/>
      <c r="G182" s="33">
        <v>492</v>
      </c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>
        <v>6900</v>
      </c>
      <c r="V182" s="33"/>
      <c r="W182" s="33"/>
      <c r="X182" s="33"/>
      <c r="Y182" s="33"/>
    </row>
    <row r="183" spans="1:25" s="11" customFormat="1" ht="30" customHeight="1" x14ac:dyDescent="0.2">
      <c r="A183" s="29" t="s">
        <v>98</v>
      </c>
      <c r="B183" s="53">
        <f>B182/B181*10</f>
        <v>310</v>
      </c>
      <c r="C183" s="18">
        <f t="shared" si="72"/>
        <v>640</v>
      </c>
      <c r="D183" s="14">
        <f t="shared" si="57"/>
        <v>2.064516129032258</v>
      </c>
      <c r="E183" s="52"/>
      <c r="F183" s="52"/>
      <c r="G183" s="52">
        <f>G182/G181*10</f>
        <v>410</v>
      </c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>
        <f>U182/U181*10</f>
        <v>230</v>
      </c>
      <c r="V183" s="52"/>
      <c r="W183" s="52"/>
      <c r="X183" s="52"/>
      <c r="Y183" s="52"/>
    </row>
    <row r="184" spans="1:25" s="11" customFormat="1" ht="30" customHeight="1" outlineLevel="1" x14ac:dyDescent="0.2">
      <c r="A184" s="49" t="s">
        <v>114</v>
      </c>
      <c r="B184" s="24"/>
      <c r="C184" s="112">
        <f t="shared" si="72"/>
        <v>140</v>
      </c>
      <c r="D184" s="15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>
        <v>140</v>
      </c>
    </row>
    <row r="185" spans="1:25" s="11" customFormat="1" ht="30" customHeight="1" outlineLevel="1" x14ac:dyDescent="0.2">
      <c r="A185" s="29" t="s">
        <v>115</v>
      </c>
      <c r="B185" s="24"/>
      <c r="C185" s="112">
        <f t="shared" si="72"/>
        <v>140</v>
      </c>
      <c r="D185" s="15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>
        <v>140</v>
      </c>
    </row>
    <row r="186" spans="1:25" s="11" customFormat="1" ht="30" customHeight="1" x14ac:dyDescent="0.2">
      <c r="A186" s="29" t="s">
        <v>98</v>
      </c>
      <c r="B186" s="52"/>
      <c r="C186" s="112">
        <f t="shared" si="72"/>
        <v>10</v>
      </c>
      <c r="D186" s="15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>
        <f>Y185/Y184*10</f>
        <v>10</v>
      </c>
    </row>
    <row r="187" spans="1:25" s="108" customFormat="1" ht="30" customHeight="1" x14ac:dyDescent="0.2">
      <c r="A187" s="49" t="s">
        <v>116</v>
      </c>
      <c r="B187" s="22">
        <v>2916</v>
      </c>
      <c r="C187" s="22">
        <f t="shared" si="72"/>
        <v>7470</v>
      </c>
      <c r="D187" s="14">
        <f t="shared" si="57"/>
        <v>2.5617283950617282</v>
      </c>
      <c r="E187" s="33"/>
      <c r="F187" s="33">
        <v>336</v>
      </c>
      <c r="G187" s="33">
        <v>698</v>
      </c>
      <c r="H187" s="33">
        <v>263</v>
      </c>
      <c r="I187" s="33">
        <v>265</v>
      </c>
      <c r="J187" s="33">
        <v>320</v>
      </c>
      <c r="K187" s="33"/>
      <c r="L187" s="33"/>
      <c r="M187" s="33">
        <v>509</v>
      </c>
      <c r="N187" s="33">
        <v>290</v>
      </c>
      <c r="O187" s="33">
        <v>350</v>
      </c>
      <c r="P187" s="33">
        <v>965</v>
      </c>
      <c r="Q187" s="33"/>
      <c r="R187" s="33"/>
      <c r="S187" s="33"/>
      <c r="T187" s="33">
        <v>970</v>
      </c>
      <c r="U187" s="33"/>
      <c r="V187" s="33">
        <v>500</v>
      </c>
      <c r="W187" s="33">
        <v>295</v>
      </c>
      <c r="X187" s="33">
        <v>1064</v>
      </c>
      <c r="Y187" s="33">
        <v>645</v>
      </c>
    </row>
    <row r="188" spans="1:25" s="11" customFormat="1" ht="30" hidden="1" customHeight="1" x14ac:dyDescent="0.2">
      <c r="A188" s="49" t="s">
        <v>117</v>
      </c>
      <c r="B188" s="22"/>
      <c r="C188" s="18">
        <f t="shared" si="72"/>
        <v>0</v>
      </c>
      <c r="D188" s="14" t="e">
        <f t="shared" si="57"/>
        <v>#DIV/0!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1403</v>
      </c>
      <c r="C189" s="88">
        <f t="shared" si="72"/>
        <v>630</v>
      </c>
      <c r="D189" s="15">
        <f t="shared" si="57"/>
        <v>0.44903777619387025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>
        <v>110</v>
      </c>
      <c r="Q189" s="33">
        <v>370</v>
      </c>
      <c r="R189" s="33">
        <v>40</v>
      </c>
      <c r="S189" s="33"/>
      <c r="T189" s="33"/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29" t="s">
        <v>195</v>
      </c>
      <c r="B190" s="88">
        <v>1661</v>
      </c>
      <c r="C190" s="88">
        <f t="shared" si="72"/>
        <v>910</v>
      </c>
      <c r="D190" s="15">
        <f t="shared" si="57"/>
        <v>0.5478627332931969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>
        <v>88</v>
      </c>
      <c r="Q190" s="33">
        <v>609</v>
      </c>
      <c r="R190" s="33">
        <v>48</v>
      </c>
      <c r="S190" s="33"/>
      <c r="T190" s="33"/>
      <c r="U190" s="33"/>
      <c r="V190" s="33"/>
      <c r="W190" s="33"/>
      <c r="X190" s="33">
        <v>165</v>
      </c>
      <c r="Y190" s="33"/>
    </row>
    <row r="191" spans="1:25" s="11" customFormat="1" ht="30" customHeight="1" x14ac:dyDescent="0.2">
      <c r="A191" s="29" t="s">
        <v>196</v>
      </c>
      <c r="B191" s="112">
        <f>B190/B189*10</f>
        <v>11.838916607270136</v>
      </c>
      <c r="C191" s="112">
        <f t="shared" si="72"/>
        <v>51.45945945945946</v>
      </c>
      <c r="D191" s="15">
        <f t="shared" si="57"/>
        <v>4.3466358592186403</v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>
        <f>P190/P189*10</f>
        <v>8</v>
      </c>
      <c r="Q191" s="54">
        <f>Q190/Q189*10</f>
        <v>16.45945945945946</v>
      </c>
      <c r="R191" s="54">
        <f t="shared" ref="R191" si="91">R190/R189*10</f>
        <v>12</v>
      </c>
      <c r="S191" s="54"/>
      <c r="T191" s="54"/>
      <c r="U191" s="54"/>
      <c r="V191" s="54"/>
      <c r="W191" s="54"/>
      <c r="X191" s="54">
        <f>X190/X189*10</f>
        <v>15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2"/>
        <v>39.25</v>
      </c>
      <c r="D192" s="14" t="e">
        <f t="shared" si="57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92">SUM(E193:Y193)</f>
        <v>51.5</v>
      </c>
      <c r="D193" s="14" t="e">
        <f t="shared" si="57"/>
        <v>#DIV/0!</v>
      </c>
      <c r="E193" s="25"/>
      <c r="F193" s="25"/>
      <c r="G193" s="5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33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92"/>
        <v>42.22</v>
      </c>
      <c r="D194" s="14" t="e">
        <f t="shared" si="57"/>
        <v>#DIV/0!</v>
      </c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92"/>
        <v>67.19</v>
      </c>
      <c r="D195" s="14" t="e">
        <f t="shared" si="57"/>
        <v>#DIV/0!</v>
      </c>
      <c r="E195" s="25"/>
      <c r="F195" s="25"/>
      <c r="G195" s="5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33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7"/>
        <v>#DIV/0!</v>
      </c>
      <c r="E196" s="33"/>
      <c r="F196" s="33"/>
      <c r="G196" s="102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02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7"/>
        <v>#DIV/0!</v>
      </c>
      <c r="E197" s="102"/>
      <c r="F197" s="102"/>
      <c r="G197" s="102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02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22">
        <v>66</v>
      </c>
      <c r="C198" s="25">
        <f>SUM(E198:Y198)</f>
        <v>115.9</v>
      </c>
      <c r="D198" s="14">
        <f t="shared" ref="D198:D200" si="93">C198/B198</f>
        <v>1.7560606060606061</v>
      </c>
      <c r="E198" s="151"/>
      <c r="F198" s="151"/>
      <c r="G198" s="151"/>
      <c r="H198" s="151">
        <v>16</v>
      </c>
      <c r="I198" s="151"/>
      <c r="J198" s="151"/>
      <c r="K198" s="151"/>
      <c r="L198" s="102"/>
      <c r="M198" s="102"/>
      <c r="N198" s="102"/>
      <c r="O198" s="102">
        <v>4</v>
      </c>
      <c r="P198" s="102"/>
      <c r="Q198" s="102"/>
      <c r="R198" s="167">
        <v>36</v>
      </c>
      <c r="S198" s="102">
        <v>14.7</v>
      </c>
      <c r="T198" s="102">
        <v>3.2</v>
      </c>
      <c r="U198" s="151"/>
      <c r="V198" s="151"/>
      <c r="W198" s="151">
        <v>42</v>
      </c>
      <c r="X198" s="151"/>
      <c r="Y198" s="151"/>
    </row>
    <row r="199" spans="1:25" s="11" customFormat="1" ht="30" customHeight="1" x14ac:dyDescent="0.2">
      <c r="A199" s="29" t="s">
        <v>198</v>
      </c>
      <c r="B199" s="18">
        <v>115.6</v>
      </c>
      <c r="C199" s="47">
        <f>SUM(E199:Y199)</f>
        <v>182.9</v>
      </c>
      <c r="D199" s="14">
        <f t="shared" si="93"/>
        <v>1.582179930795848</v>
      </c>
      <c r="E199" s="151"/>
      <c r="F199" s="151"/>
      <c r="G199" s="102"/>
      <c r="H199" s="151">
        <v>28</v>
      </c>
      <c r="I199" s="151"/>
      <c r="J199" s="151"/>
      <c r="K199" s="151"/>
      <c r="L199" s="102"/>
      <c r="M199" s="102"/>
      <c r="N199" s="102"/>
      <c r="O199" s="102">
        <v>2</v>
      </c>
      <c r="P199" s="102"/>
      <c r="Q199" s="102"/>
      <c r="R199" s="102">
        <v>55.4</v>
      </c>
      <c r="S199" s="102">
        <v>14.7</v>
      </c>
      <c r="T199" s="102">
        <v>4.8</v>
      </c>
      <c r="U199" s="151"/>
      <c r="V199" s="151"/>
      <c r="W199" s="151">
        <v>78</v>
      </c>
      <c r="X199" s="151"/>
      <c r="Y199" s="151"/>
    </row>
    <row r="200" spans="1:25" s="11" customFormat="1" ht="30" customHeight="1" x14ac:dyDescent="0.2">
      <c r="A200" s="29" t="s">
        <v>98</v>
      </c>
      <c r="B200" s="47">
        <v>17.5</v>
      </c>
      <c r="C200" s="47">
        <f>C199/C198*10</f>
        <v>15.780845556514237</v>
      </c>
      <c r="D200" s="14">
        <f t="shared" si="93"/>
        <v>0.90176260322938495</v>
      </c>
      <c r="E200" s="151"/>
      <c r="F200" s="151"/>
      <c r="G200" s="102"/>
      <c r="H200" s="102">
        <f>H199/H198*10</f>
        <v>17.5</v>
      </c>
      <c r="I200" s="102"/>
      <c r="J200" s="102"/>
      <c r="K200" s="102"/>
      <c r="L200" s="102"/>
      <c r="M200" s="102"/>
      <c r="N200" s="102"/>
      <c r="O200" s="102">
        <f t="shared" ref="O200" si="94">O199/O198*10</f>
        <v>5</v>
      </c>
      <c r="P200" s="102"/>
      <c r="Q200" s="102"/>
      <c r="R200" s="102">
        <f>R199/R198*10</f>
        <v>15.388888888888888</v>
      </c>
      <c r="S200" s="102">
        <f>S199/S198*10</f>
        <v>10</v>
      </c>
      <c r="T200" s="102">
        <f>T199/T198*10</f>
        <v>14.999999999999998</v>
      </c>
      <c r="U200" s="102"/>
      <c r="V200" s="102"/>
      <c r="W200" s="102">
        <f>W199/W198*10</f>
        <v>18.571428571428573</v>
      </c>
      <c r="X200" s="151"/>
      <c r="Y200" s="151"/>
    </row>
    <row r="201" spans="1:25" s="109" customFormat="1" ht="30" customHeight="1" x14ac:dyDescent="0.2">
      <c r="A201" s="29" t="s">
        <v>118</v>
      </c>
      <c r="B201" s="22">
        <v>93357</v>
      </c>
      <c r="C201" s="25">
        <f>SUM(E201:Y201)</f>
        <v>96771</v>
      </c>
      <c r="D201" s="14">
        <f t="shared" ref="D201:D206" si="95">C201/B201</f>
        <v>1.0365692984993091</v>
      </c>
      <c r="E201" s="88">
        <v>7500</v>
      </c>
      <c r="F201" s="88">
        <v>3160</v>
      </c>
      <c r="G201" s="88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5008</v>
      </c>
      <c r="N201" s="88">
        <v>1574</v>
      </c>
      <c r="O201" s="88">
        <v>2223</v>
      </c>
      <c r="P201" s="88">
        <v>7055</v>
      </c>
      <c r="Q201" s="88">
        <v>6700</v>
      </c>
      <c r="R201" s="88">
        <v>4463</v>
      </c>
      <c r="S201" s="88">
        <v>7277</v>
      </c>
      <c r="T201" s="166">
        <v>3980</v>
      </c>
      <c r="U201" s="88">
        <v>3293</v>
      </c>
      <c r="V201" s="88">
        <v>1210</v>
      </c>
      <c r="W201" s="88">
        <v>6100</v>
      </c>
      <c r="X201" s="88">
        <v>6901</v>
      </c>
      <c r="Y201" s="166">
        <v>2780</v>
      </c>
    </row>
    <row r="202" spans="1:25" s="44" customFormat="1" ht="30" customHeight="1" x14ac:dyDescent="0.2">
      <c r="A202" s="12" t="s">
        <v>119</v>
      </c>
      <c r="B202" s="163">
        <f>B201/B204</f>
        <v>0.88911428571428575</v>
      </c>
      <c r="C202" s="163">
        <f>C201/C204</f>
        <v>0.92162857142857146</v>
      </c>
      <c r="D202" s="15">
        <f t="shared" si="95"/>
        <v>1.0365692984993091</v>
      </c>
      <c r="E202" s="159">
        <f>E201/E204</f>
        <v>1.0071169598496039</v>
      </c>
      <c r="F202" s="159">
        <f t="shared" ref="F202:Y202" si="96">F201/F204</f>
        <v>0.77337249143416542</v>
      </c>
      <c r="G202" s="159">
        <f t="shared" si="96"/>
        <v>1.0009099181073704</v>
      </c>
      <c r="H202" s="159">
        <f t="shared" si="96"/>
        <v>0.80882352941176472</v>
      </c>
      <c r="I202" s="159">
        <f t="shared" si="96"/>
        <v>0.8039157520023732</v>
      </c>
      <c r="J202" s="159">
        <f t="shared" si="96"/>
        <v>1</v>
      </c>
      <c r="K202" s="159">
        <f t="shared" si="96"/>
        <v>1.0321004884856944</v>
      </c>
      <c r="L202" s="159">
        <f t="shared" si="96"/>
        <v>0.69293209265491984</v>
      </c>
      <c r="M202" s="159">
        <f t="shared" si="96"/>
        <v>1.1077195310771952</v>
      </c>
      <c r="N202" s="159">
        <f t="shared" si="96"/>
        <v>0.7061462539255271</v>
      </c>
      <c r="O202" s="159">
        <f t="shared" si="96"/>
        <v>0.65382352941176469</v>
      </c>
      <c r="P202" s="159">
        <f t="shared" si="96"/>
        <v>1.0002835672763364</v>
      </c>
      <c r="Q202" s="159">
        <f t="shared" si="96"/>
        <v>0.93706293706293708</v>
      </c>
      <c r="R202" s="159">
        <f t="shared" si="96"/>
        <v>0.87355646897631634</v>
      </c>
      <c r="S202" s="159">
        <f t="shared" si="96"/>
        <v>0.94962808299621559</v>
      </c>
      <c r="T202" s="159">
        <f t="shared" si="96"/>
        <v>0.97429620563035491</v>
      </c>
      <c r="U202" s="159">
        <f t="shared" si="96"/>
        <v>1</v>
      </c>
      <c r="V202" s="159">
        <f t="shared" si="96"/>
        <v>0.55000000000000004</v>
      </c>
      <c r="W202" s="159">
        <f t="shared" si="96"/>
        <v>1</v>
      </c>
      <c r="X202" s="159">
        <f t="shared" si="96"/>
        <v>1</v>
      </c>
      <c r="Y202" s="159">
        <f t="shared" si="96"/>
        <v>0.97646645591851067</v>
      </c>
    </row>
    <row r="203" spans="1:25" s="108" customFormat="1" ht="30" customHeight="1" x14ac:dyDescent="0.2">
      <c r="A203" s="29" t="s">
        <v>120</v>
      </c>
      <c r="B203" s="22">
        <v>58144</v>
      </c>
      <c r="C203" s="25">
        <f>SUM(E203:Y203)</f>
        <v>121096</v>
      </c>
      <c r="D203" s="14">
        <f t="shared" si="95"/>
        <v>2.0826912493120529</v>
      </c>
      <c r="E203" s="9">
        <v>5200</v>
      </c>
      <c r="F203" s="9">
        <v>2385</v>
      </c>
      <c r="G203" s="9">
        <v>16450</v>
      </c>
      <c r="H203" s="9">
        <v>6040</v>
      </c>
      <c r="I203" s="9">
        <v>4620</v>
      </c>
      <c r="J203" s="9">
        <v>16200</v>
      </c>
      <c r="K203" s="9">
        <v>4257</v>
      </c>
      <c r="L203" s="9">
        <v>7340</v>
      </c>
      <c r="M203" s="9">
        <v>1046</v>
      </c>
      <c r="N203" s="9">
        <v>1915</v>
      </c>
      <c r="O203" s="9">
        <v>940</v>
      </c>
      <c r="P203" s="9">
        <v>1815</v>
      </c>
      <c r="Q203" s="9">
        <v>5794</v>
      </c>
      <c r="R203" s="9">
        <v>5275</v>
      </c>
      <c r="S203" s="9">
        <v>7040</v>
      </c>
      <c r="T203" s="9">
        <v>1697</v>
      </c>
      <c r="U203" s="9">
        <v>5200</v>
      </c>
      <c r="V203" s="162">
        <v>754</v>
      </c>
      <c r="W203" s="9">
        <v>2986</v>
      </c>
      <c r="X203" s="9">
        <v>21257</v>
      </c>
      <c r="Y203" s="9">
        <v>2885</v>
      </c>
    </row>
    <row r="204" spans="1:25" s="11" customFormat="1" ht="30" hidden="1" customHeight="1" outlineLevel="1" x14ac:dyDescent="0.2">
      <c r="A204" s="29" t="s">
        <v>121</v>
      </c>
      <c r="B204" s="160">
        <v>105000</v>
      </c>
      <c r="C204" s="161">
        <f>SUM(E204:Y204)</f>
        <v>105000</v>
      </c>
      <c r="D204" s="14">
        <f t="shared" si="95"/>
        <v>1</v>
      </c>
      <c r="E204" s="162">
        <v>7447</v>
      </c>
      <c r="F204" s="162">
        <v>4086</v>
      </c>
      <c r="G204" s="162">
        <v>5495</v>
      </c>
      <c r="H204" s="162">
        <v>6800</v>
      </c>
      <c r="I204" s="162">
        <v>3371</v>
      </c>
      <c r="J204" s="162">
        <v>5900</v>
      </c>
      <c r="K204" s="162">
        <v>4299</v>
      </c>
      <c r="L204" s="162">
        <v>5051</v>
      </c>
      <c r="M204" s="162">
        <v>4521</v>
      </c>
      <c r="N204" s="162">
        <v>2229</v>
      </c>
      <c r="O204" s="162">
        <v>3400</v>
      </c>
      <c r="P204" s="162">
        <v>7053</v>
      </c>
      <c r="Q204" s="162">
        <v>7150</v>
      </c>
      <c r="R204" s="162">
        <v>5109</v>
      </c>
      <c r="S204" s="162">
        <v>7663</v>
      </c>
      <c r="T204" s="162">
        <v>4085</v>
      </c>
      <c r="U204" s="162">
        <v>3293</v>
      </c>
      <c r="V204" s="162">
        <v>2200</v>
      </c>
      <c r="W204" s="162">
        <v>6100</v>
      </c>
      <c r="X204" s="162">
        <v>6901</v>
      </c>
      <c r="Y204" s="162">
        <v>2847</v>
      </c>
    </row>
    <row r="205" spans="1:25" s="108" customFormat="1" ht="30" customHeight="1" outlineLevel="1" x14ac:dyDescent="0.2">
      <c r="A205" s="29" t="s">
        <v>122</v>
      </c>
      <c r="B205" s="22">
        <v>72530</v>
      </c>
      <c r="C205" s="25">
        <f>SUM(E205:Y205)</f>
        <v>92719</v>
      </c>
      <c r="D205" s="14">
        <f t="shared" si="95"/>
        <v>1.2783537846408384</v>
      </c>
      <c r="E205" s="88">
        <v>6910</v>
      </c>
      <c r="F205" s="88">
        <v>3160</v>
      </c>
      <c r="G205" s="88">
        <v>5500</v>
      </c>
      <c r="H205" s="88">
        <v>5549</v>
      </c>
      <c r="I205" s="88">
        <v>2995</v>
      </c>
      <c r="J205" s="88">
        <v>5900</v>
      </c>
      <c r="K205" s="88">
        <v>4262</v>
      </c>
      <c r="L205" s="88">
        <v>3071</v>
      </c>
      <c r="M205" s="88">
        <v>4881</v>
      </c>
      <c r="N205" s="88">
        <v>1417</v>
      </c>
      <c r="O205" s="88">
        <v>1505</v>
      </c>
      <c r="P205" s="88">
        <v>7055</v>
      </c>
      <c r="Q205" s="88">
        <v>6450</v>
      </c>
      <c r="R205" s="88">
        <v>4463</v>
      </c>
      <c r="S205" s="88">
        <v>7439</v>
      </c>
      <c r="T205" s="88">
        <v>3468</v>
      </c>
      <c r="U205" s="88">
        <v>2800</v>
      </c>
      <c r="V205" s="88">
        <v>2025</v>
      </c>
      <c r="W205" s="88">
        <v>6104</v>
      </c>
      <c r="X205" s="88">
        <v>5162</v>
      </c>
      <c r="Y205" s="88">
        <v>2603</v>
      </c>
    </row>
    <row r="206" spans="1:25" s="11" customFormat="1" ht="30" customHeight="1" x14ac:dyDescent="0.2">
      <c r="A206" s="12" t="s">
        <v>52</v>
      </c>
      <c r="B206" s="79">
        <f>B205/B204</f>
        <v>0.6907619047619048</v>
      </c>
      <c r="C206" s="79">
        <f>C205/C204</f>
        <v>0.88303809523809529</v>
      </c>
      <c r="D206" s="15">
        <f t="shared" si="95"/>
        <v>1.2783537846408384</v>
      </c>
      <c r="E206" s="15">
        <f t="shared" ref="E206:J206" si="97">E205/E204</f>
        <v>0.92789042567476832</v>
      </c>
      <c r="F206" s="15">
        <f t="shared" si="97"/>
        <v>0.77337249143416542</v>
      </c>
      <c r="G206" s="15">
        <f t="shared" si="97"/>
        <v>1.0009099181073704</v>
      </c>
      <c r="H206" s="15">
        <f t="shared" si="97"/>
        <v>0.81602941176470589</v>
      </c>
      <c r="I206" s="15">
        <f t="shared" si="97"/>
        <v>0.88846039750815786</v>
      </c>
      <c r="J206" s="15">
        <f t="shared" si="97"/>
        <v>1</v>
      </c>
      <c r="K206" s="15">
        <f t="shared" ref="K206:Y206" si="98">K205/K204</f>
        <v>0.99139334729006745</v>
      </c>
      <c r="L206" s="15">
        <f t="shared" si="98"/>
        <v>0.60799841615521677</v>
      </c>
      <c r="M206" s="15">
        <f t="shared" si="98"/>
        <v>1.079628400796284</v>
      </c>
      <c r="N206" s="15">
        <f t="shared" si="98"/>
        <v>0.63571108120233288</v>
      </c>
      <c r="O206" s="15">
        <f t="shared" si="98"/>
        <v>0.44264705882352939</v>
      </c>
      <c r="P206" s="15">
        <f t="shared" si="98"/>
        <v>1.0002835672763364</v>
      </c>
      <c r="Q206" s="15">
        <f t="shared" si="98"/>
        <v>0.90209790209790208</v>
      </c>
      <c r="R206" s="15">
        <f t="shared" si="98"/>
        <v>0.87355646897631634</v>
      </c>
      <c r="S206" s="15">
        <f t="shared" si="98"/>
        <v>0.97076862847448775</v>
      </c>
      <c r="T206" s="15">
        <f t="shared" si="98"/>
        <v>0.84895960832313344</v>
      </c>
      <c r="U206" s="15">
        <f t="shared" si="98"/>
        <v>0.85028849073792889</v>
      </c>
      <c r="V206" s="15">
        <f t="shared" si="98"/>
        <v>0.92045454545454541</v>
      </c>
      <c r="W206" s="15">
        <f t="shared" si="98"/>
        <v>1.0006557377049181</v>
      </c>
      <c r="X206" s="15">
        <f t="shared" si="98"/>
        <v>0.74800753513983476</v>
      </c>
      <c r="Y206" s="15">
        <f t="shared" si="98"/>
        <v>0.91429574991218832</v>
      </c>
    </row>
    <row r="207" spans="1:25" s="11" customFormat="1" ht="30" customHeight="1" x14ac:dyDescent="0.2">
      <c r="A207" s="10" t="s">
        <v>123</v>
      </c>
      <c r="B207" s="24">
        <v>63399</v>
      </c>
      <c r="C207" s="24">
        <f>SUM(E207:Y207)</f>
        <v>84695</v>
      </c>
      <c r="D207" s="15">
        <f t="shared" ref="D207:D210" si="99">C207/B207</f>
        <v>1.3359043518036562</v>
      </c>
      <c r="E207" s="9">
        <v>6700</v>
      </c>
      <c r="F207" s="9">
        <v>2960</v>
      </c>
      <c r="G207" s="9">
        <v>5500</v>
      </c>
      <c r="H207" s="9">
        <v>5186</v>
      </c>
      <c r="I207" s="9">
        <v>2915</v>
      </c>
      <c r="J207" s="9">
        <v>5300</v>
      </c>
      <c r="K207" s="9">
        <v>3167</v>
      </c>
      <c r="L207" s="9">
        <v>2771</v>
      </c>
      <c r="M207" s="9">
        <v>4881</v>
      </c>
      <c r="N207" s="9">
        <v>1326</v>
      </c>
      <c r="O207" s="9">
        <v>834</v>
      </c>
      <c r="P207" s="9">
        <v>6748</v>
      </c>
      <c r="Q207" s="9">
        <f>Q205-Q208</f>
        <v>6375</v>
      </c>
      <c r="R207" s="9">
        <v>4163</v>
      </c>
      <c r="S207" s="9">
        <v>7253</v>
      </c>
      <c r="T207" s="9">
        <v>3171</v>
      </c>
      <c r="U207" s="9">
        <v>2800</v>
      </c>
      <c r="V207" s="9">
        <v>2025</v>
      </c>
      <c r="W207" s="9">
        <v>5314</v>
      </c>
      <c r="X207" s="9">
        <v>3733</v>
      </c>
      <c r="Y207" s="9">
        <v>1573</v>
      </c>
    </row>
    <row r="208" spans="1:25" s="11" customFormat="1" ht="30" customHeight="1" x14ac:dyDescent="0.2">
      <c r="A208" s="10" t="s">
        <v>124</v>
      </c>
      <c r="B208" s="24">
        <v>8227</v>
      </c>
      <c r="C208" s="24">
        <f>SUM(E208:Y208)</f>
        <v>7848</v>
      </c>
      <c r="D208" s="15">
        <f t="shared" si="99"/>
        <v>0.95393217454722257</v>
      </c>
      <c r="E208" s="9">
        <v>310</v>
      </c>
      <c r="F208" s="9">
        <v>200</v>
      </c>
      <c r="G208" s="9"/>
      <c r="H208" s="9">
        <v>363</v>
      </c>
      <c r="I208" s="9">
        <v>80</v>
      </c>
      <c r="J208" s="9">
        <v>600</v>
      </c>
      <c r="K208" s="9">
        <v>1095</v>
      </c>
      <c r="L208" s="9">
        <v>299</v>
      </c>
      <c r="M208" s="9"/>
      <c r="N208" s="9">
        <v>91</v>
      </c>
      <c r="O208" s="9">
        <v>671</v>
      </c>
      <c r="P208" s="9">
        <v>307</v>
      </c>
      <c r="Q208" s="9">
        <v>75</v>
      </c>
      <c r="R208" s="9">
        <v>300</v>
      </c>
      <c r="S208" s="9">
        <v>186</v>
      </c>
      <c r="T208" s="9">
        <v>22</v>
      </c>
      <c r="U208" s="9"/>
      <c r="V208" s="9"/>
      <c r="W208" s="9">
        <v>790</v>
      </c>
      <c r="X208" s="9">
        <v>1429</v>
      </c>
      <c r="Y208" s="9">
        <v>1030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99"/>
        <v>#DIV/0!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99"/>
        <v>0.95014942984194073</v>
      </c>
      <c r="E210" s="152">
        <v>816.89</v>
      </c>
      <c r="F210" s="152">
        <v>1875.18</v>
      </c>
      <c r="G210" s="152">
        <v>8389.4</v>
      </c>
      <c r="H210" s="152">
        <v>7207</v>
      </c>
      <c r="I210" s="152">
        <v>4622.0559999999996</v>
      </c>
      <c r="J210" s="152">
        <v>4281</v>
      </c>
      <c r="K210" s="152">
        <v>3163</v>
      </c>
      <c r="L210" s="152">
        <v>3731</v>
      </c>
      <c r="M210" s="152">
        <v>2486.1999999999998</v>
      </c>
      <c r="N210" s="152">
        <v>2754.4</v>
      </c>
      <c r="O210" s="153">
        <v>2557.6</v>
      </c>
      <c r="P210" s="153">
        <v>3906.1</v>
      </c>
      <c r="Q210" s="153">
        <v>5141</v>
      </c>
      <c r="R210" s="153">
        <v>2652</v>
      </c>
      <c r="S210" s="153">
        <v>4320.8</v>
      </c>
      <c r="T210" s="153">
        <v>4362.8</v>
      </c>
      <c r="U210" s="153">
        <v>939.3</v>
      </c>
      <c r="V210" s="153">
        <v>1557</v>
      </c>
      <c r="W210" s="153">
        <v>8202.7999999999993</v>
      </c>
      <c r="X210" s="155">
        <v>8681.4500000000007</v>
      </c>
      <c r="Y210" s="152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100">C211/B211</f>
        <v>1.047840069640072</v>
      </c>
      <c r="E211" s="33">
        <v>820</v>
      </c>
      <c r="F211" s="33">
        <v>2260</v>
      </c>
      <c r="G211" s="33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33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100"/>
        <v>1.0382582606539861</v>
      </c>
      <c r="E212" s="66">
        <f t="shared" ref="E212:Y212" si="101">E211/E210</f>
        <v>1.0038071221339471</v>
      </c>
      <c r="F212" s="66">
        <f t="shared" si="101"/>
        <v>1.205217632440619</v>
      </c>
      <c r="G212" s="66">
        <f t="shared" si="101"/>
        <v>1.0006675089994517</v>
      </c>
      <c r="H212" s="66">
        <f t="shared" si="101"/>
        <v>0.77369224365200495</v>
      </c>
      <c r="I212" s="66">
        <f t="shared" si="101"/>
        <v>0.90046507441709933</v>
      </c>
      <c r="J212" s="66">
        <f t="shared" si="101"/>
        <v>1</v>
      </c>
      <c r="K212" s="66">
        <f t="shared" si="101"/>
        <v>1.1207714195384129</v>
      </c>
      <c r="L212" s="66">
        <f t="shared" si="101"/>
        <v>1.3202894666309299</v>
      </c>
      <c r="M212" s="66">
        <f t="shared" si="101"/>
        <v>0.95905397795833014</v>
      </c>
      <c r="N212" s="66">
        <f t="shared" si="101"/>
        <v>0.99985477781004939</v>
      </c>
      <c r="O212" s="66">
        <f t="shared" si="101"/>
        <v>1.0470753831717234</v>
      </c>
      <c r="P212" s="66">
        <f t="shared" si="101"/>
        <v>1.0189191264944575</v>
      </c>
      <c r="Q212" s="66">
        <f t="shared" si="101"/>
        <v>0.97840886986967512</v>
      </c>
      <c r="R212" s="66">
        <f t="shared" si="101"/>
        <v>0.82616892911010553</v>
      </c>
      <c r="S212" s="66">
        <f t="shared" si="101"/>
        <v>1.2597204221440474</v>
      </c>
      <c r="T212" s="66">
        <f t="shared" si="101"/>
        <v>1</v>
      </c>
      <c r="U212" s="66">
        <f t="shared" si="101"/>
        <v>1.2243159799850953</v>
      </c>
      <c r="V212" s="66">
        <f t="shared" si="101"/>
        <v>0.99980732177263976</v>
      </c>
      <c r="W212" s="66">
        <f t="shared" si="101"/>
        <v>0.97430145803871859</v>
      </c>
      <c r="X212" s="66">
        <f t="shared" si="101"/>
        <v>0.99994816534104314</v>
      </c>
      <c r="Y212" s="66">
        <f t="shared" si="101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100"/>
        <v>#DIV/0!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5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33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33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9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10" customFormat="1" ht="30" customHeight="1" outlineLevel="1" x14ac:dyDescent="0.2">
      <c r="A217" s="49" t="s">
        <v>130</v>
      </c>
      <c r="B217" s="22">
        <v>109324</v>
      </c>
      <c r="C217" s="25">
        <f>SUM(E217:Y217)</f>
        <v>101705.1</v>
      </c>
      <c r="D217" s="14">
        <f t="shared" si="100"/>
        <v>0.93030898979181154</v>
      </c>
      <c r="E217" s="24">
        <v>3312</v>
      </c>
      <c r="F217" s="24">
        <v>2880</v>
      </c>
      <c r="G217" s="24">
        <v>13010</v>
      </c>
      <c r="H217" s="24">
        <v>6932</v>
      </c>
      <c r="I217" s="24">
        <v>4060</v>
      </c>
      <c r="J217" s="24">
        <v>5980</v>
      </c>
      <c r="K217" s="24">
        <v>4120</v>
      </c>
      <c r="L217" s="24">
        <v>6395</v>
      </c>
      <c r="M217" s="24">
        <v>2601</v>
      </c>
      <c r="N217" s="24">
        <v>4360</v>
      </c>
      <c r="O217" s="24">
        <v>2433</v>
      </c>
      <c r="P217" s="24">
        <v>4843</v>
      </c>
      <c r="Q217" s="24">
        <v>8464</v>
      </c>
      <c r="R217" s="24">
        <v>2703</v>
      </c>
      <c r="S217" s="24">
        <v>3579</v>
      </c>
      <c r="T217" s="24">
        <v>2860.1</v>
      </c>
      <c r="U217" s="24">
        <v>2560</v>
      </c>
      <c r="V217" s="24">
        <v>887</v>
      </c>
      <c r="W217" s="24">
        <v>5874</v>
      </c>
      <c r="X217" s="24">
        <v>6232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100"/>
        <v>0.91672434746885634</v>
      </c>
      <c r="E218" s="28">
        <v>2540.5333333333333</v>
      </c>
      <c r="F218" s="28">
        <v>3060.2</v>
      </c>
      <c r="G218" s="28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28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49195.8</v>
      </c>
      <c r="C219" s="25">
        <f>C217*0.45</f>
        <v>45767.295000000006</v>
      </c>
      <c r="D219" s="14">
        <f t="shared" si="100"/>
        <v>0.93030898979181154</v>
      </c>
      <c r="E219" s="24">
        <f>E217*0.45</f>
        <v>1490.4</v>
      </c>
      <c r="F219" s="24">
        <f t="shared" ref="F219:X219" si="102">F217*0.45</f>
        <v>1296</v>
      </c>
      <c r="G219" s="24">
        <f t="shared" si="102"/>
        <v>5854.5</v>
      </c>
      <c r="H219" s="24">
        <f t="shared" si="102"/>
        <v>3119.4</v>
      </c>
      <c r="I219" s="24">
        <f t="shared" si="102"/>
        <v>1827</v>
      </c>
      <c r="J219" s="24">
        <f t="shared" si="102"/>
        <v>2691</v>
      </c>
      <c r="K219" s="24">
        <f t="shared" si="102"/>
        <v>1854</v>
      </c>
      <c r="L219" s="24">
        <f t="shared" si="102"/>
        <v>2877.75</v>
      </c>
      <c r="M219" s="24">
        <f t="shared" si="102"/>
        <v>1170.45</v>
      </c>
      <c r="N219" s="24">
        <f t="shared" si="102"/>
        <v>1962</v>
      </c>
      <c r="O219" s="24">
        <f t="shared" si="102"/>
        <v>1094.8500000000001</v>
      </c>
      <c r="P219" s="24">
        <f t="shared" si="102"/>
        <v>2179.35</v>
      </c>
      <c r="Q219" s="24">
        <f t="shared" si="102"/>
        <v>3808.8</v>
      </c>
      <c r="R219" s="24">
        <f t="shared" si="102"/>
        <v>1216.3500000000001</v>
      </c>
      <c r="S219" s="24">
        <f t="shared" si="102"/>
        <v>1610.55</v>
      </c>
      <c r="T219" s="24">
        <f t="shared" si="102"/>
        <v>1287.0450000000001</v>
      </c>
      <c r="U219" s="24">
        <f t="shared" si="102"/>
        <v>1152</v>
      </c>
      <c r="V219" s="24">
        <f t="shared" si="102"/>
        <v>399.15000000000003</v>
      </c>
      <c r="W219" s="24">
        <f t="shared" si="102"/>
        <v>2643.3</v>
      </c>
      <c r="X219" s="24">
        <f t="shared" si="102"/>
        <v>2804.4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0.94899999999999995</v>
      </c>
      <c r="C220" s="46">
        <f>C217/C218</f>
        <v>0.96290542347969232</v>
      </c>
      <c r="D220" s="14">
        <f t="shared" si="100"/>
        <v>1.0146527117804978</v>
      </c>
      <c r="E220" s="66">
        <f t="shared" ref="E220:Y220" si="103">E217/E218</f>
        <v>1.3036632728036108</v>
      </c>
      <c r="F220" s="66">
        <f t="shared" si="103"/>
        <v>0.94111495980654869</v>
      </c>
      <c r="G220" s="66">
        <f t="shared" si="103"/>
        <v>1.0086637575043109</v>
      </c>
      <c r="H220" s="66">
        <f t="shared" si="103"/>
        <v>0.77022222222222225</v>
      </c>
      <c r="I220" s="66">
        <f t="shared" si="103"/>
        <v>0.60724983311099412</v>
      </c>
      <c r="J220" s="66">
        <f t="shared" si="103"/>
        <v>1.302648719062093</v>
      </c>
      <c r="K220" s="66">
        <f t="shared" si="103"/>
        <v>0.72424545655121031</v>
      </c>
      <c r="L220" s="66">
        <f t="shared" si="103"/>
        <v>0.83873399038898722</v>
      </c>
      <c r="M220" s="66">
        <f t="shared" si="103"/>
        <v>0.5186882933428183</v>
      </c>
      <c r="N220" s="66">
        <f t="shared" si="103"/>
        <v>1.0487061467649821</v>
      </c>
      <c r="O220" s="66">
        <f t="shared" si="103"/>
        <v>0.77918434483182686</v>
      </c>
      <c r="P220" s="66">
        <f t="shared" si="103"/>
        <v>0.9393115154975733</v>
      </c>
      <c r="Q220" s="66">
        <f t="shared" si="103"/>
        <v>3.0228571428571427</v>
      </c>
      <c r="R220" s="66">
        <f t="shared" si="103"/>
        <v>0.84445292974173836</v>
      </c>
      <c r="S220" s="66">
        <f t="shared" si="103"/>
        <v>0.73925304941022252</v>
      </c>
      <c r="T220" s="66">
        <f t="shared" si="103"/>
        <v>0.86039781478629185</v>
      </c>
      <c r="U220" s="66">
        <f t="shared" si="103"/>
        <v>1.0622445818149628</v>
      </c>
      <c r="V220" s="66">
        <f t="shared" si="103"/>
        <v>0.78331518059521366</v>
      </c>
      <c r="W220" s="66">
        <f t="shared" si="103"/>
        <v>1.0083081570996979</v>
      </c>
      <c r="X220" s="66">
        <f t="shared" si="103"/>
        <v>1.123692751532636</v>
      </c>
      <c r="Y220" s="66">
        <f t="shared" si="103"/>
        <v>1.0880258267949192</v>
      </c>
    </row>
    <row r="221" spans="1:35" s="110" customFormat="1" ht="30" customHeight="1" outlineLevel="1" x14ac:dyDescent="0.2">
      <c r="A221" s="49" t="s">
        <v>134</v>
      </c>
      <c r="B221" s="22">
        <v>297046</v>
      </c>
      <c r="C221" s="25">
        <f>SUM(E221:Y221)</f>
        <v>318066.84999999998</v>
      </c>
      <c r="D221" s="14">
        <f t="shared" si="100"/>
        <v>1.0707663122883324</v>
      </c>
      <c r="E221" s="24">
        <v>570</v>
      </c>
      <c r="F221" s="24">
        <v>9900</v>
      </c>
      <c r="G221" s="24">
        <v>27490</v>
      </c>
      <c r="H221" s="24">
        <v>24268</v>
      </c>
      <c r="I221" s="24">
        <v>10576</v>
      </c>
      <c r="J221" s="24">
        <v>11250</v>
      </c>
      <c r="K221" s="24">
        <v>4754</v>
      </c>
      <c r="L221" s="24">
        <v>17888</v>
      </c>
      <c r="M221" s="24">
        <v>15424</v>
      </c>
      <c r="N221" s="24">
        <v>13300</v>
      </c>
      <c r="O221" s="24">
        <v>9740</v>
      </c>
      <c r="P221" s="24">
        <v>24850</v>
      </c>
      <c r="Q221" s="24">
        <v>2355</v>
      </c>
      <c r="R221" s="24">
        <v>4350</v>
      </c>
      <c r="S221" s="24">
        <v>11300</v>
      </c>
      <c r="T221" s="24">
        <v>49893.85</v>
      </c>
      <c r="U221" s="24">
        <v>5500</v>
      </c>
      <c r="V221" s="24">
        <v>1100</v>
      </c>
      <c r="W221" s="24">
        <v>9891</v>
      </c>
      <c r="X221" s="24">
        <v>43367</v>
      </c>
      <c r="Y221" s="24">
        <v>20300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100"/>
        <v>1.0649924944812361</v>
      </c>
      <c r="E222" s="28">
        <v>726</v>
      </c>
      <c r="F222" s="28">
        <v>8263</v>
      </c>
      <c r="G222" s="28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28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89113.8</v>
      </c>
      <c r="C223" s="25">
        <f>C221*0.3</f>
        <v>95420.054999999993</v>
      </c>
      <c r="D223" s="14">
        <f t="shared" si="100"/>
        <v>1.0707663122883324</v>
      </c>
      <c r="E223" s="24">
        <f>E221*0.3</f>
        <v>171</v>
      </c>
      <c r="F223" s="24">
        <f t="shared" ref="F223:Y223" si="104">F221*0.3</f>
        <v>2970</v>
      </c>
      <c r="G223" s="24">
        <f t="shared" si="104"/>
        <v>8247</v>
      </c>
      <c r="H223" s="24">
        <f t="shared" si="104"/>
        <v>7280.4</v>
      </c>
      <c r="I223" s="24">
        <f t="shared" si="104"/>
        <v>3172.7999999999997</v>
      </c>
      <c r="J223" s="24">
        <f t="shared" si="104"/>
        <v>3375</v>
      </c>
      <c r="K223" s="24">
        <f t="shared" si="104"/>
        <v>1426.2</v>
      </c>
      <c r="L223" s="24">
        <f t="shared" si="104"/>
        <v>5366.4</v>
      </c>
      <c r="M223" s="24">
        <f t="shared" si="104"/>
        <v>4627.2</v>
      </c>
      <c r="N223" s="24">
        <f t="shared" si="104"/>
        <v>3990</v>
      </c>
      <c r="O223" s="24">
        <f t="shared" si="104"/>
        <v>2922</v>
      </c>
      <c r="P223" s="24">
        <f t="shared" si="104"/>
        <v>7455</v>
      </c>
      <c r="Q223" s="24">
        <f t="shared" si="104"/>
        <v>706.5</v>
      </c>
      <c r="R223" s="24">
        <f t="shared" si="104"/>
        <v>1305</v>
      </c>
      <c r="S223" s="24">
        <f t="shared" si="104"/>
        <v>3390</v>
      </c>
      <c r="T223" s="24">
        <f t="shared" si="104"/>
        <v>14968.154999999999</v>
      </c>
      <c r="U223" s="24">
        <f t="shared" si="104"/>
        <v>1650</v>
      </c>
      <c r="V223" s="24">
        <f t="shared" si="104"/>
        <v>330</v>
      </c>
      <c r="W223" s="24">
        <f t="shared" si="104"/>
        <v>2967.2999999999997</v>
      </c>
      <c r="X223" s="24">
        <f t="shared" si="104"/>
        <v>13010.1</v>
      </c>
      <c r="Y223" s="24">
        <f t="shared" si="104"/>
        <v>6090</v>
      </c>
    </row>
    <row r="224" spans="1:35" s="56" customFormat="1" ht="30" customHeight="1" collapsed="1" x14ac:dyDescent="0.2">
      <c r="A224" s="12" t="s">
        <v>133</v>
      </c>
      <c r="B224" s="8">
        <v>1.038</v>
      </c>
      <c r="C224" s="8">
        <f>C221/C222</f>
        <v>1.0548571267486053</v>
      </c>
      <c r="D224" s="14">
        <f t="shared" si="100"/>
        <v>1.0162400065015464</v>
      </c>
      <c r="E224" s="159">
        <f t="shared" ref="E224:Y224" si="105">E221/E222</f>
        <v>0.78512396694214881</v>
      </c>
      <c r="F224" s="159">
        <f t="shared" si="105"/>
        <v>1.198112065835653</v>
      </c>
      <c r="G224" s="159">
        <f t="shared" si="105"/>
        <v>1.0301281570861125</v>
      </c>
      <c r="H224" s="87">
        <f t="shared" si="105"/>
        <v>1.2621177449552736</v>
      </c>
      <c r="I224" s="87">
        <f t="shared" si="105"/>
        <v>1.1627088830255057</v>
      </c>
      <c r="J224" s="87">
        <f t="shared" si="105"/>
        <v>0.93742188150987416</v>
      </c>
      <c r="K224" s="87">
        <f t="shared" si="105"/>
        <v>1.3582857142857143</v>
      </c>
      <c r="L224" s="87">
        <f t="shared" si="105"/>
        <v>0.94570446735395186</v>
      </c>
      <c r="M224" s="87">
        <f t="shared" si="105"/>
        <v>1.115176053792206</v>
      </c>
      <c r="N224" s="87">
        <f t="shared" si="105"/>
        <v>0.93065565740675948</v>
      </c>
      <c r="O224" s="87">
        <f t="shared" si="105"/>
        <v>1.2873380914618029</v>
      </c>
      <c r="P224" s="87">
        <f t="shared" si="105"/>
        <v>1.6408055463849456</v>
      </c>
      <c r="Q224" s="87">
        <f t="shared" si="105"/>
        <v>0.71580547112462001</v>
      </c>
      <c r="R224" s="87">
        <f t="shared" si="105"/>
        <v>1.1615487316421895</v>
      </c>
      <c r="S224" s="87">
        <f t="shared" si="105"/>
        <v>1.0796866042423083</v>
      </c>
      <c r="T224" s="87">
        <f t="shared" si="105"/>
        <v>0.83385727417063593</v>
      </c>
      <c r="U224" s="87">
        <f t="shared" si="105"/>
        <v>1.3313967562333575</v>
      </c>
      <c r="V224" s="87">
        <f t="shared" si="105"/>
        <v>1.9434628975265018</v>
      </c>
      <c r="W224" s="87">
        <f t="shared" si="105"/>
        <v>1.3315831987075928</v>
      </c>
      <c r="X224" s="87">
        <f t="shared" si="105"/>
        <v>1.0176463686495365</v>
      </c>
      <c r="Y224" s="87">
        <f t="shared" si="105"/>
        <v>1.0048510048510049</v>
      </c>
    </row>
    <row r="225" spans="1:25" s="110" customFormat="1" ht="30" customHeight="1" outlineLevel="1" x14ac:dyDescent="0.2">
      <c r="A225" s="49" t="s">
        <v>135</v>
      </c>
      <c r="B225" s="22">
        <v>85114</v>
      </c>
      <c r="C225" s="25">
        <f>SUM(E225:Y225)</f>
        <v>157120</v>
      </c>
      <c r="D225" s="8">
        <f t="shared" si="100"/>
        <v>1.8459947834668797</v>
      </c>
      <c r="E225" s="158"/>
      <c r="F225" s="156">
        <v>6200</v>
      </c>
      <c r="G225" s="158">
        <v>17880</v>
      </c>
      <c r="H225" s="156">
        <v>5504</v>
      </c>
      <c r="I225" s="156">
        <v>6050</v>
      </c>
      <c r="J225" s="156">
        <v>1950</v>
      </c>
      <c r="K225" s="156">
        <v>3000</v>
      </c>
      <c r="L225" s="158">
        <v>15797</v>
      </c>
      <c r="M225" s="156">
        <v>9484</v>
      </c>
      <c r="N225" s="24">
        <v>3500</v>
      </c>
      <c r="O225" s="158">
        <v>5700</v>
      </c>
      <c r="P225" s="158">
        <v>11500</v>
      </c>
      <c r="Q225" s="157">
        <v>700</v>
      </c>
      <c r="R225" s="157">
        <v>4000</v>
      </c>
      <c r="S225" s="157">
        <v>3700</v>
      </c>
      <c r="T225" s="156">
        <v>23382</v>
      </c>
      <c r="U225" s="156">
        <v>3200</v>
      </c>
      <c r="V225" s="157"/>
      <c r="W225" s="158">
        <v>4414</v>
      </c>
      <c r="X225" s="156">
        <v>22129</v>
      </c>
      <c r="Y225" s="158">
        <v>9030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100"/>
        <v>0.79444607568356329</v>
      </c>
      <c r="E226" s="152"/>
      <c r="F226" s="152">
        <v>9181</v>
      </c>
      <c r="G226" s="152">
        <v>34469</v>
      </c>
      <c r="H226" s="152">
        <v>25100</v>
      </c>
      <c r="I226" s="152">
        <v>6997</v>
      </c>
      <c r="J226" s="152">
        <v>1312</v>
      </c>
      <c r="K226" s="152">
        <v>3702</v>
      </c>
      <c r="L226" s="152">
        <v>22727</v>
      </c>
      <c r="M226" s="152">
        <v>4853</v>
      </c>
      <c r="N226" s="152">
        <v>9095</v>
      </c>
      <c r="O226" s="152">
        <v>9608</v>
      </c>
      <c r="P226" s="152">
        <v>15575</v>
      </c>
      <c r="Q226" s="152">
        <v>7195</v>
      </c>
      <c r="R226" s="152">
        <v>1760</v>
      </c>
      <c r="S226" s="152">
        <v>6052</v>
      </c>
      <c r="T226" s="152">
        <v>58173</v>
      </c>
      <c r="U226" s="152">
        <v>4304</v>
      </c>
      <c r="V226" s="152"/>
      <c r="W226" s="152">
        <v>9467</v>
      </c>
      <c r="X226" s="152">
        <v>22129</v>
      </c>
      <c r="Y226" s="152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29852.799999999999</v>
      </c>
      <c r="D227" s="8">
        <f t="shared" si="100"/>
        <v>35.162308598351004</v>
      </c>
      <c r="E227" s="158"/>
      <c r="F227" s="158">
        <f t="shared" ref="F227:Y227" si="106">F225*0.19</f>
        <v>1178</v>
      </c>
      <c r="G227" s="158">
        <f t="shared" si="106"/>
        <v>3397.2</v>
      </c>
      <c r="H227" s="158">
        <f t="shared" si="106"/>
        <v>1045.76</v>
      </c>
      <c r="I227" s="158">
        <f t="shared" si="106"/>
        <v>1149.5</v>
      </c>
      <c r="J227" s="158">
        <f t="shared" si="106"/>
        <v>370.5</v>
      </c>
      <c r="K227" s="158">
        <f t="shared" si="106"/>
        <v>570</v>
      </c>
      <c r="L227" s="158">
        <f t="shared" si="106"/>
        <v>3001.43</v>
      </c>
      <c r="M227" s="158">
        <f t="shared" si="106"/>
        <v>1801.96</v>
      </c>
      <c r="N227" s="158">
        <f t="shared" si="106"/>
        <v>665</v>
      </c>
      <c r="O227" s="158">
        <f t="shared" si="106"/>
        <v>1083</v>
      </c>
      <c r="P227" s="158">
        <f t="shared" si="106"/>
        <v>2185</v>
      </c>
      <c r="Q227" s="158">
        <f t="shared" si="106"/>
        <v>133</v>
      </c>
      <c r="R227" s="158">
        <f t="shared" si="106"/>
        <v>760</v>
      </c>
      <c r="S227" s="158">
        <f t="shared" si="106"/>
        <v>703</v>
      </c>
      <c r="T227" s="158">
        <f t="shared" si="106"/>
        <v>4442.58</v>
      </c>
      <c r="U227" s="158">
        <f t="shared" si="106"/>
        <v>608</v>
      </c>
      <c r="V227" s="158"/>
      <c r="W227" s="158">
        <f t="shared" si="106"/>
        <v>838.66</v>
      </c>
      <c r="X227" s="158">
        <f t="shared" si="106"/>
        <v>4204.51</v>
      </c>
      <c r="Y227" s="158">
        <f t="shared" si="106"/>
        <v>1715.7</v>
      </c>
    </row>
    <row r="228" spans="1:25" s="56" customFormat="1" ht="30" customHeight="1" collapsed="1" x14ac:dyDescent="0.2">
      <c r="A228" s="12" t="s">
        <v>137</v>
      </c>
      <c r="B228" s="8">
        <v>0.32100000000000001</v>
      </c>
      <c r="C228" s="8">
        <f>C225/C226</f>
        <v>0.58657288668376506</v>
      </c>
      <c r="D228" s="8">
        <f>C228/B228</f>
        <v>1.8273298650584582</v>
      </c>
      <c r="E228" s="159"/>
      <c r="F228" s="159">
        <f t="shared" ref="F228" si="107">F225/F226</f>
        <v>0.67530770068619972</v>
      </c>
      <c r="G228" s="159">
        <f>G225/G226</f>
        <v>0.5187269720618527</v>
      </c>
      <c r="H228" s="159">
        <f>H225/H226</f>
        <v>0.2192828685258964</v>
      </c>
      <c r="I228" s="159">
        <f t="shared" ref="I228:Y228" si="108">I225/I226</f>
        <v>0.86465628126339855</v>
      </c>
      <c r="J228" s="159">
        <f t="shared" si="108"/>
        <v>1.4862804878048781</v>
      </c>
      <c r="K228" s="159">
        <f t="shared" si="108"/>
        <v>0.81037277147487841</v>
      </c>
      <c r="L228" s="159">
        <f t="shared" si="108"/>
        <v>0.69507634091609094</v>
      </c>
      <c r="M228" s="159">
        <f t="shared" si="108"/>
        <v>1.9542550999381825</v>
      </c>
      <c r="N228" s="159">
        <f t="shared" si="108"/>
        <v>0.38482682792743267</v>
      </c>
      <c r="O228" s="159">
        <f t="shared" si="108"/>
        <v>0.593255620316403</v>
      </c>
      <c r="P228" s="159">
        <f t="shared" si="108"/>
        <v>0.73836276083467089</v>
      </c>
      <c r="Q228" s="159">
        <f t="shared" si="108"/>
        <v>9.7289784572619872E-2</v>
      </c>
      <c r="R228" s="159">
        <f t="shared" si="108"/>
        <v>2.2727272727272729</v>
      </c>
      <c r="S228" s="159">
        <f t="shared" si="108"/>
        <v>0.61136814276272311</v>
      </c>
      <c r="T228" s="159">
        <f t="shared" si="108"/>
        <v>0.401939043886339</v>
      </c>
      <c r="U228" s="159">
        <f t="shared" si="108"/>
        <v>0.74349442379182151</v>
      </c>
      <c r="V228" s="159"/>
      <c r="W228" s="159">
        <f t="shared" si="108"/>
        <v>0.46625118833843876</v>
      </c>
      <c r="X228" s="159">
        <f t="shared" si="108"/>
        <v>1</v>
      </c>
      <c r="Y228" s="159">
        <f t="shared" si="108"/>
        <v>0.55871798044796439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09">C229/B229</f>
        <v>0.1</v>
      </c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43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30"/>
      <c r="F230" s="130"/>
      <c r="G230" s="130"/>
      <c r="H230" s="130"/>
      <c r="I230" s="130"/>
      <c r="J230" s="130"/>
      <c r="K230" s="130"/>
      <c r="L230" s="24"/>
      <c r="M230" s="130"/>
      <c r="N230" s="130"/>
      <c r="O230" s="130"/>
      <c r="P230" s="131">
        <f>P229*0.7</f>
        <v>8.3999999999999986</v>
      </c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09"/>
        <v>#DIV/0!</v>
      </c>
      <c r="E231" s="131"/>
      <c r="F231" s="131"/>
      <c r="G231" s="131"/>
      <c r="H231" s="131"/>
      <c r="I231" s="131"/>
      <c r="J231" s="131"/>
      <c r="K231" s="131"/>
      <c r="L231" s="43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09"/>
        <v>#DIV/0!</v>
      </c>
      <c r="E232" s="130"/>
      <c r="F232" s="130"/>
      <c r="G232" s="130"/>
      <c r="H232" s="130"/>
      <c r="I232" s="130"/>
      <c r="J232" s="130"/>
      <c r="K232" s="130"/>
      <c r="L232" s="24"/>
      <c r="M232" s="130"/>
      <c r="N232" s="130"/>
      <c r="O232" s="130"/>
      <c r="P232" s="131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1"/>
      <c r="F233" s="131"/>
      <c r="G233" s="131"/>
      <c r="H233" s="131"/>
      <c r="I233" s="131"/>
      <c r="J233" s="131"/>
      <c r="K233" s="131"/>
      <c r="L233" s="43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171048.55</v>
      </c>
      <c r="D234" s="8">
        <f t="shared" si="109"/>
        <v>1.2853725616884488</v>
      </c>
      <c r="E234" s="158">
        <f>E232+E230+E227+E223+E219</f>
        <v>1661.4</v>
      </c>
      <c r="F234" s="158">
        <f>F232+F230+F227+F223+F219</f>
        <v>5444</v>
      </c>
      <c r="G234" s="158">
        <f t="shared" ref="G234:Y234" si="110">G232+G230+G227+G223+G219</f>
        <v>17498.7</v>
      </c>
      <c r="H234" s="158">
        <f>H232+H230+H227+H223+H219</f>
        <v>11445.56</v>
      </c>
      <c r="I234" s="158">
        <f t="shared" si="110"/>
        <v>6149.2999999999993</v>
      </c>
      <c r="J234" s="158">
        <f t="shared" si="110"/>
        <v>6436.5</v>
      </c>
      <c r="K234" s="158">
        <f t="shared" si="110"/>
        <v>3850.2</v>
      </c>
      <c r="L234" s="158">
        <f t="shared" si="110"/>
        <v>11245.58</v>
      </c>
      <c r="M234" s="158">
        <f t="shared" si="110"/>
        <v>7599.61</v>
      </c>
      <c r="N234" s="158">
        <f t="shared" si="110"/>
        <v>6617</v>
      </c>
      <c r="O234" s="158">
        <f>O232+O230+O227+O223+O219</f>
        <v>5099.8500000000004</v>
      </c>
      <c r="P234" s="155">
        <f t="shared" si="110"/>
        <v>11827.75</v>
      </c>
      <c r="Q234" s="158">
        <f t="shared" si="110"/>
        <v>4648.3</v>
      </c>
      <c r="R234" s="158">
        <f t="shared" si="110"/>
        <v>3281.3500000000004</v>
      </c>
      <c r="S234" s="158">
        <f t="shared" si="110"/>
        <v>5703.55</v>
      </c>
      <c r="T234" s="158">
        <f t="shared" si="110"/>
        <v>20697.78</v>
      </c>
      <c r="U234" s="158">
        <f t="shared" si="110"/>
        <v>3410</v>
      </c>
      <c r="V234" s="158">
        <f t="shared" si="110"/>
        <v>729.15000000000009</v>
      </c>
      <c r="W234" s="158">
        <f t="shared" si="110"/>
        <v>6449.26</v>
      </c>
      <c r="X234" s="158">
        <f t="shared" si="110"/>
        <v>20019.010000000002</v>
      </c>
      <c r="Y234" s="158">
        <f t="shared" si="110"/>
        <v>11234.7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30">
        <v>680.5</v>
      </c>
      <c r="F235" s="130">
        <v>2118.6</v>
      </c>
      <c r="G235" s="130">
        <v>6456.3</v>
      </c>
      <c r="H235" s="130">
        <v>7357.6</v>
      </c>
      <c r="I235" s="130">
        <v>2660.4</v>
      </c>
      <c r="J235" s="130">
        <v>2810.6</v>
      </c>
      <c r="K235" s="130">
        <v>1252.4000000000001</v>
      </c>
      <c r="L235" s="24">
        <v>6284</v>
      </c>
      <c r="M235" s="130">
        <v>3071.4</v>
      </c>
      <c r="N235" s="130">
        <v>2998.2</v>
      </c>
      <c r="O235" s="130">
        <v>2001.6</v>
      </c>
      <c r="P235" s="131">
        <v>3718.2</v>
      </c>
      <c r="Q235" s="130">
        <v>2116.4</v>
      </c>
      <c r="R235" s="130">
        <v>1440.4</v>
      </c>
      <c r="S235" s="130">
        <v>2135.9</v>
      </c>
      <c r="T235" s="130">
        <v>9497.6</v>
      </c>
      <c r="U235" s="130">
        <v>1347.2</v>
      </c>
      <c r="V235" s="130">
        <v>295.39999999999998</v>
      </c>
      <c r="W235" s="130">
        <v>2184.6</v>
      </c>
      <c r="X235" s="130">
        <v>7966.5</v>
      </c>
      <c r="Y235" s="130">
        <v>5270.2</v>
      </c>
    </row>
    <row r="236" spans="1:25" s="44" customFormat="1" ht="22.5" x14ac:dyDescent="0.2">
      <c r="A236" s="49" t="s">
        <v>155</v>
      </c>
      <c r="B236" s="47">
        <v>21.8</v>
      </c>
      <c r="C236" s="47">
        <f>C234/C235*10</f>
        <v>23.220100727628154</v>
      </c>
      <c r="D236" s="8">
        <f>C236/B236</f>
        <v>1.0651422352123006</v>
      </c>
      <c r="E236" s="154">
        <f>E234/E235*10</f>
        <v>24.414401175606173</v>
      </c>
      <c r="F236" s="154">
        <f>F234/F235*10</f>
        <v>25.696214481261212</v>
      </c>
      <c r="G236" s="154">
        <f t="shared" ref="G236:X236" si="111">G234/G235*10</f>
        <v>27.103294456577295</v>
      </c>
      <c r="H236" s="154">
        <f>H234/H235*10</f>
        <v>15.556105251712513</v>
      </c>
      <c r="I236" s="154">
        <f t="shared" si="111"/>
        <v>23.114193354382799</v>
      </c>
      <c r="J236" s="154">
        <f t="shared" si="111"/>
        <v>22.900804098768948</v>
      </c>
      <c r="K236" s="154">
        <f>K234/K235*10</f>
        <v>30.742574257425737</v>
      </c>
      <c r="L236" s="154">
        <f>L234/L235*10</f>
        <v>17.895576066199872</v>
      </c>
      <c r="M236" s="154">
        <f>M234/M235*10</f>
        <v>24.743146447873933</v>
      </c>
      <c r="N236" s="154">
        <f t="shared" si="111"/>
        <v>22.069908611833768</v>
      </c>
      <c r="O236" s="154">
        <f>O234/O235*10</f>
        <v>25.478866906474824</v>
      </c>
      <c r="P236" s="154">
        <f t="shared" si="111"/>
        <v>31.810419019955894</v>
      </c>
      <c r="Q236" s="154">
        <f t="shared" si="111"/>
        <v>21.963239463239464</v>
      </c>
      <c r="R236" s="154">
        <f>R234/R235*10</f>
        <v>22.780824770896974</v>
      </c>
      <c r="S236" s="154">
        <f t="shared" si="111"/>
        <v>26.703263261388642</v>
      </c>
      <c r="T236" s="154">
        <f t="shared" si="111"/>
        <v>21.792642351752018</v>
      </c>
      <c r="U236" s="154">
        <f t="shared" si="111"/>
        <v>25.311757719714961</v>
      </c>
      <c r="V236" s="154">
        <f t="shared" si="111"/>
        <v>24.683480027081931</v>
      </c>
      <c r="W236" s="154">
        <f t="shared" si="111"/>
        <v>29.521468461045504</v>
      </c>
      <c r="X236" s="154">
        <f t="shared" si="111"/>
        <v>25.128990146237374</v>
      </c>
      <c r="Y236" s="154">
        <f>Y234/Y235*10</f>
        <v>21.317407309020531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92"/>
      <c r="H237" s="92"/>
      <c r="I237" s="92"/>
      <c r="J237" s="92"/>
      <c r="K237" s="92"/>
      <c r="L237" s="78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93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93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93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93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94"/>
      <c r="H240" s="94"/>
      <c r="I240" s="94"/>
      <c r="J240" s="94"/>
      <c r="K240" s="94"/>
      <c r="L240" s="59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95"/>
      <c r="H242" s="95"/>
      <c r="I242" s="95"/>
      <c r="J242" s="95"/>
      <c r="K242" s="95"/>
      <c r="L242" s="60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96"/>
      <c r="H244" s="96"/>
      <c r="I244" s="96"/>
      <c r="J244" s="96"/>
      <c r="K244" s="96"/>
      <c r="L244" s="62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97"/>
      <c r="H245" s="97"/>
      <c r="I245" s="97"/>
      <c r="J245" s="97"/>
      <c r="K245" s="97"/>
      <c r="L245" s="3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190"/>
      <c r="B246" s="190"/>
      <c r="C246" s="190"/>
      <c r="D246" s="190"/>
      <c r="E246" s="190"/>
      <c r="F246" s="190"/>
      <c r="G246" s="190"/>
      <c r="H246" s="190"/>
      <c r="I246" s="190"/>
      <c r="J246" s="190"/>
      <c r="K246" s="190"/>
      <c r="L246" s="190"/>
      <c r="M246" s="190"/>
      <c r="N246" s="190"/>
      <c r="O246" s="190"/>
      <c r="P246" s="190"/>
      <c r="Q246" s="190"/>
      <c r="R246" s="190"/>
      <c r="S246" s="190"/>
      <c r="T246" s="190"/>
      <c r="U246" s="190"/>
      <c r="V246" s="190"/>
      <c r="W246" s="190"/>
      <c r="X246" s="190"/>
      <c r="Y246" s="190"/>
    </row>
    <row r="247" spans="1:25" ht="20.25" hidden="1" customHeight="1" x14ac:dyDescent="0.25">
      <c r="A247" s="188"/>
      <c r="B247" s="189"/>
      <c r="C247" s="189"/>
      <c r="D247" s="189"/>
      <c r="E247" s="189"/>
      <c r="F247" s="189"/>
      <c r="G247" s="189"/>
      <c r="H247" s="189"/>
      <c r="I247" s="189"/>
      <c r="J247" s="189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97"/>
      <c r="H248" s="97"/>
      <c r="I248" s="97"/>
      <c r="J248" s="97"/>
      <c r="K248" s="97"/>
      <c r="L248" s="3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98"/>
      <c r="H249" s="98"/>
      <c r="I249" s="98"/>
      <c r="J249" s="98"/>
      <c r="K249" s="98"/>
      <c r="L249" s="64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9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9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99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99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99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99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100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100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99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99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100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100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99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99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30" orientation="landscape" r:id="rId1"/>
  <headerFooter alignWithMargins="0"/>
  <rowBreaks count="1" manualBreakCount="1">
    <brk id="16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2023-09-20T13:04:14Z</cp:lastPrinted>
  <dcterms:created xsi:type="dcterms:W3CDTF">2017-06-08T05:54:08Z</dcterms:created>
  <dcterms:modified xsi:type="dcterms:W3CDTF">2023-09-20T13:28:40Z</dcterms:modified>
</cp:coreProperties>
</file>