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0" yWindow="60" windowWidth="13905" windowHeight="127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B201" i="1" l="1"/>
  <c r="E117" i="1" l="1"/>
  <c r="P171" i="1" l="1"/>
  <c r="E231" i="1" l="1"/>
  <c r="B213" i="1"/>
  <c r="E131" i="1" l="1"/>
  <c r="E111" i="1"/>
  <c r="X105" i="1" l="1"/>
  <c r="X106" i="1" s="1"/>
  <c r="R105" i="1"/>
  <c r="R106" i="1" s="1"/>
  <c r="P105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V169" i="1"/>
  <c r="W169" i="1"/>
  <c r="X169" i="1"/>
  <c r="Y169" i="1"/>
  <c r="Z169" i="1"/>
  <c r="AA169" i="1"/>
  <c r="AB169" i="1"/>
  <c r="AC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B106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F141" i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H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2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G117" i="1" l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G188" i="1" l="1"/>
  <c r="G190" i="1" s="1"/>
  <c r="AE213" i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l="1"/>
  <c r="G165" i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34" i="1" l="1"/>
  <c r="E158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T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Y207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<sst xmlns="http://schemas.openxmlformats.org/spreadsheetml/2006/main" count="317" uniqueCount="248">
  <si>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</si>
  <si>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</si>
  <si>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</si>
  <si>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</si>
  <si>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</si>
  <si>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</si>
  <si>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</si>
  <si>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</si>
  <si>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</si>
  <si>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</si>
  <si>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</si>
  <si>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</si>
  <si>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</si>
  <si>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</si>
  <si>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</si>
  <si>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</si>
  <si>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</si>
  <si>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</si>
  <si>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</si>
  <si>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</si>
  <si>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</si>
  <si>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</si>
  <si>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</si>
  <si>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</si>
  <si>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</si>
  <si>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</si>
  <si>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</si>
  <si>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</si>
  <si>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</si>
  <si>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</si>
  <si>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</si>
  <si>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</si>
  <si>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</si>
  <si>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</si>
  <si>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</si>
  <si>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</si>
  <si>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</si>
  <si>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</si>
  <si>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</si>
  <si>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</si>
  <si>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</si>
  <si>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</si>
  <si>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</si>
  <si>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</si>
  <si>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</si>
  <si>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</si>
  <si>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</si>
  <si>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</si>
  <si>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</si>
  <si>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</si>
  <si>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</si>
  <si>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</si>
  <si>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</si>
  <si>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</si>
  <si>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</si>
  <si>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</si>
  <si>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</si>
  <si>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</si>
  <si>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</si>
  <si>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</si>
  <si>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</si>
  <si>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</si>
  <si>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</si>
  <si>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</si>
  <si>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</si>
  <si>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</si>
  <si>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</si>
  <si>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</si>
  <si>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</si>
  <si>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</si>
  <si>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</si>
  <si>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</si>
  <si>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</si>
  <si>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</si>
  <si>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</si>
  <si>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</si>
  <si>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</si>
  <si>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</si>
  <si>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</si>
  <si>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</si>
  <si>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</si>
  <si>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</si>
  <si>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</si>
  <si>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</si>
  <si>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</si>
  <si>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</si>
  <si>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</si>
  <si>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</si>
  <si>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</si>
  <si>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</si>
  <si>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</si>
  <si>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</si>
  <si>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</si>
  <si>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</si>
  <si>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</si>
  <si>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</si>
  <si>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</si>
  <si>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</si>
  <si>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</si>
  <si>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</si>
  <si>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</si>
  <si>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</si>
  <si>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</si>
  <si>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</si>
  <si>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</si>
  <si>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</si>
  <si>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</si>
  <si>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</si>
  <si>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</si>
  <si>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</si>
  <si>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</si>
  <si>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</si>
  <si>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</si>
  <si>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</si>
  <si>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</si>
  <si>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</si>
  <si>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</si>
  <si>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</si>
  <si>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</si>
  <si>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</si>
  <si>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</si>
  <si>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</si>
  <si>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</si>
  <si>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</si>
  <si>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</si>
  <si>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</si>
  <si>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</si>
  <si>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</si>
  <si>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</si>
  <si>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</si>
  <si>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</si>
  <si>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</si>
  <si>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</si>
  <si>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</si>
  <si>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</si>
  <si>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</si>
  <si>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</si>
  <si>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</si>
  <si>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</si>
  <si>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</si>
  <si>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</si>
  <si>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</si>
  <si>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</si>
  <si>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</si>
  <si>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</si>
  <si>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</si>
  <si>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</si>
  <si>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</si>
  <si>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</si>
  <si>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</si>
  <si>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</si>
  <si>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</si>
  <si>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</si>
  <si>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</si>
  <si>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</si>
  <si>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</si>
  <si>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</si>
  <si>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</si>
  <si>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</si>
  <si>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</si>
  <si>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</si>
  <si>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</si>
  <si>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</si>
  <si>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</si>
  <si>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</si>
  <si>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</si>
  <si>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</si>
  <si>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</si>
  <si>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</si>
  <si>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</si>
  <si>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</si>
  <si>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</si>
  <si>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</si>
  <si>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</si>
  <si>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</si>
  <si>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</si>
  <si>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</si>
  <si>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</si>
  <si>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</si>
  <si>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</si>
  <si>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</si>
  <si>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</si>
  <si>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</si>
  <si>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</si>
  <si>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</si>
  <si>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</si>
  <si>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</si>
  <si>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</si>
  <si>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</si>
  <si>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</si>
  <si>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</si>
  <si>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</si>
  <si>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</si>
  <si>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</si>
  <si>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</si>
  <si>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</si>
  <si>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</si>
  <si>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</si>
  <si>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</si>
  <si>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</si>
  <si>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</si>
  <si>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</si>
  <si>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</si>
  <si>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</si>
  <si>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</si>
  <si>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</si>
  <si>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</si>
  <si>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</si>
  <si>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</si>
  <si>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</si>
  <si>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</si>
  <si>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</si>
  <si>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</si>
  <si>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</si>
  <si>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</si>
  <si>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</si>
  <si>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</si>
  <si>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</si>
  <si>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</si>
  <si>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</si>
  <si>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</si>
  <si>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</si>
  <si>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</si>
  <si>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</si>
  <si>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</si>
  <si>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</si>
  <si>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</si>
  <si>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</si>
  <si>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</si>
  <si>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</si>
  <si>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</si>
  <si>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</si>
  <si>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</si>
  <si>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</si>
  <si>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</si>
  <si>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</si>
  <si>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</si>
  <si>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</si>
  <si>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</si>
  <si>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</si>
  <si>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</si>
  <si>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</si>
  <si>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</si>
  <si>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</si>
  <si>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</si>
  <si>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</si>
  <si>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Информация о сельскохозяйственных работах по состоянию на 23 сентября 2024 г. (сельскохозяйственные организации и крупные К(Ф)Х)</t>
  </si>
  <si>
    <t>На соответ. период 2023 г.        На 22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</si>
</sst>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95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8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66" fontId="8" fillId="0" borderId="3" xfId="2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164" fontId="8" fillId="0" borderId="4" xfId="2" applyNumberFormat="1" applyFont="1" applyFill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/>
    </xf>
    <xf numFmtId="166" fontId="8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" fontId="17" fillId="0" borderId="2" xfId="5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 wrapText="1"/>
    </xf>
    <xf numFmtId="3" fontId="17" fillId="0" borderId="3" xfId="2" applyNumberFormat="1" applyFont="1" applyFill="1" applyBorder="1" applyAlignment="1">
      <alignment horizontal="center" vertical="center"/>
    </xf>
    <xf numFmtId="0" fontId="17" fillId="0" borderId="2" xfId="2" applyNumberFormat="1" applyFont="1" applyFill="1" applyBorder="1" applyAlignment="1">
      <alignment horizontal="center" vertical="center"/>
    </xf>
    <xf numFmtId="164" fontId="16" fillId="0" borderId="2" xfId="2" applyNumberFormat="1" applyFont="1" applyFill="1" applyBorder="1" applyAlignment="1">
      <alignment horizontal="center" vertical="center" wrapText="1"/>
    </xf>
    <xf numFmtId="164" fontId="15" fillId="0" borderId="2" xfId="2" applyNumberFormat="1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" fontId="17" fillId="0" borderId="3" xfId="2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166" fontId="16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" fontId="16" fillId="0" borderId="2" xfId="0" applyNumberFormat="1" applyFont="1" applyFill="1" applyBorder="1" applyAlignment="1">
      <alignment horizontal="center" vertical="center"/>
    </xf>
    <xf numFmtId="1" fontId="17" fillId="0" borderId="3" xfId="5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6" fontId="17" fillId="0" borderId="3" xfId="2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/>
    </xf>
    <xf numFmtId="166" fontId="16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166" fontId="15" fillId="0" borderId="3" xfId="2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17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164" fontId="15" fillId="0" borderId="2" xfId="2" applyNumberFormat="1" applyFont="1" applyFill="1" applyBorder="1" applyAlignment="1">
      <alignment horizontal="center" vertical="center"/>
    </xf>
    <xf numFmtId="169" fontId="15" fillId="0" borderId="2" xfId="5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7" fillId="0" borderId="2" xfId="5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1" fontId="8" fillId="0" borderId="2" xfId="5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" fontId="15" fillId="0" borderId="3" xfId="2" applyNumberFormat="1" applyFont="1" applyFill="1" applyBorder="1" applyAlignment="1">
      <alignment horizontal="center" vertical="center"/>
    </xf>
    <xf numFmtId="166" fontId="21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16" fillId="0" borderId="3" xfId="2" applyNumberFormat="1" applyFont="1" applyFill="1" applyBorder="1" applyAlignment="1">
      <alignment horizontal="center" vertical="center"/>
    </xf>
    <xf numFmtId="166" fontId="17" fillId="0" borderId="2" xfId="2" applyNumberFormat="1" applyFont="1" applyFill="1" applyBorder="1" applyAlignment="1">
      <alignment horizontal="center" vertical="center"/>
    </xf>
    <xf numFmtId="166" fontId="15" fillId="0" borderId="2" xfId="2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 wrapText="1"/>
    </xf>
    <xf numFmtId="3" fontId="15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/>
    <xf numFmtId="0" fontId="13" fillId="0" borderId="3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3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3" fontId="12" fillId="0" borderId="3" xfId="0" applyNumberFormat="1" applyFont="1" applyFill="1" applyBorder="1"/>
    <xf numFmtId="0" fontId="7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8" fillId="0" borderId="4" xfId="0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vertical="center"/>
    </xf>
    <xf numFmtId="164" fontId="8" fillId="0" borderId="18" xfId="2" applyNumberFormat="1" applyFont="1" applyFill="1" applyBorder="1" applyAlignment="1">
      <alignment horizontal="center" vertical="center" wrapText="1"/>
    </xf>
    <xf numFmtId="164" fontId="8" fillId="0" borderId="17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" fontId="8" fillId="0" borderId="4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/>
    <xf numFmtId="0" fontId="7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7" fontId="12" fillId="0" borderId="0" xfId="0" applyNumberFormat="1" applyFont="1" applyFill="1" applyBorder="1"/>
    <xf numFmtId="4" fontId="12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/>
    <xf numFmtId="0" fontId="13" fillId="0" borderId="3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3" xfId="0" applyFont="1" applyFill="1" applyBorder="1"/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vertical="center"/>
    </xf>
    <xf numFmtId="164" fontId="26" fillId="0" borderId="3" xfId="2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66" fontId="18" fillId="0" borderId="0" xfId="0" applyNumberFormat="1" applyFont="1" applyFill="1" applyBorder="1" applyAlignment="1">
      <alignment vertical="center"/>
    </xf>
    <xf numFmtId="166" fontId="1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4"/>
    </xf>
    <xf numFmtId="0" fontId="13" fillId="0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5" fillId="0" borderId="3" xfId="0" applyNumberFormat="1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3" xfId="0" applyFont="1" applyFill="1" applyBorder="1"/>
    <xf numFmtId="0" fontId="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9" fontId="13" fillId="0" borderId="6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/>
    <xf numFmtId="0" fontId="13" fillId="0" borderId="18" xfId="0" applyFont="1" applyFill="1" applyBorder="1"/>
    <xf numFmtId="0" fontId="13" fillId="0" borderId="17" xfId="0" applyFont="1" applyFill="1" applyBorder="1"/>
    <xf numFmtId="0" fontId="28" fillId="0" borderId="3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/>
    </xf>
    <xf numFmtId="3" fontId="13" fillId="0" borderId="0" xfId="0" applyNumberFormat="1" applyFont="1" applyFill="1" applyBorder="1"/>
    <xf numFmtId="9" fontId="13" fillId="0" borderId="0" xfId="2" applyFont="1" applyFill="1" applyBorder="1"/>
    <xf numFmtId="164" fontId="13" fillId="0" borderId="0" xfId="2" applyNumberFormat="1" applyFont="1" applyFill="1" applyBorder="1"/>
    <xf numFmtId="164" fontId="13" fillId="0" borderId="3" xfId="2" applyNumberFormat="1" applyFont="1" applyFill="1" applyBorder="1"/>
    <xf numFmtId="3" fontId="13" fillId="0" borderId="3" xfId="0" applyNumberFormat="1" applyFont="1" applyFill="1" applyBorder="1"/>
    <xf numFmtId="0" fontId="0" fillId="0" borderId="0" xfId="0" applyFont="1" applyFill="1"/>
    <xf numFmtId="1" fontId="3" fillId="0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3" fontId="17" fillId="0" borderId="2" xfId="2" applyNumberFormat="1" applyFont="1" applyFill="1" applyBorder="1" applyAlignment="1">
      <alignment horizontal="center" vertical="center"/>
    </xf>
    <xf numFmtId="168" fontId="8" fillId="0" borderId="2" xfId="5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2" xfId="2" applyNumberFormat="1" applyFont="1" applyFill="1" applyBorder="1" applyAlignment="1">
      <alignment horizontal="center" vertical="center"/>
    </xf>
    <xf numFmtId="2" fontId="21" fillId="0" borderId="3" xfId="0" applyNumberFormat="1" applyFont="1" applyFill="1" applyBorder="1" applyAlignment="1">
      <alignment horizontal="center" vertical="center"/>
    </xf>
    <xf numFmtId="168" fontId="15" fillId="0" borderId="2" xfId="5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6" fontId="16" fillId="0" borderId="2" xfId="2" applyNumberFormat="1" applyFont="1" applyFill="1" applyBorder="1" applyAlignment="1">
      <alignment horizontal="center" vertical="center"/>
    </xf>
    <xf numFmtId="3" fontId="15" fillId="0" borderId="3" xfId="2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25" fillId="0" borderId="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textRotation="90" wrapText="1"/>
    </xf>
    <xf numFmtId="0" fontId="5" fillId="0" borderId="10" xfId="0" applyFont="1" applyFill="1" applyBorder="1" applyAlignment="1">
      <alignment horizontal="center" textRotation="90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166" fontId="8" fillId="0" borderId="2" xfId="2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60" zoomScaleNormal="60" zoomScalePageLayoutView="82" workbookViewId="0">
      <pane xSplit="5" ySplit="5" topLeftCell="P181" activePane="bottomRight" state="frozen"/>
      <selection activeCell="A2" sqref="A2"/>
      <selection pane="topRight" activeCell="F2" sqref="F2"/>
      <selection pane="bottomLeft" activeCell="A7" sqref="A7"/>
      <selection pane="bottomRight" activeCell="T274" sqref="T274"/>
    </sheetView>
  </sheetViews>
  <sheetFormatPr defaultColWidth="9.140625" defaultRowHeight="16.5" outlineLevelRow="1" x14ac:dyDescent="0.25"/>
  <cols>
    <col min="1" max="1" width="100.28515625" style="236" customWidth="1"/>
    <col min="2" max="2" width="17.42578125" style="145" customWidth="1"/>
    <col min="3" max="4" width="17.42578125" style="145" hidden="1" customWidth="1"/>
    <col min="5" max="5" width="23.42578125" style="145" customWidth="1"/>
    <col min="6" max="6" width="19.5703125" style="145" customWidth="1"/>
    <col min="7" max="7" width="19.5703125" style="145" hidden="1" customWidth="1"/>
    <col min="8" max="8" width="15" style="145" customWidth="1"/>
    <col min="9" max="9" width="20.140625" style="144" customWidth="1"/>
    <col min="10" max="10" width="19.140625" style="144" customWidth="1"/>
    <col min="11" max="11" width="19" style="144" customWidth="1"/>
    <col min="12" max="12" width="18" style="144" customWidth="1"/>
    <col min="13" max="13" width="20" style="144" customWidth="1"/>
    <col min="14" max="14" width="23.42578125" style="144" customWidth="1"/>
    <col min="15" max="16" width="18.28515625" style="144" customWidth="1"/>
    <col min="17" max="17" width="18.5703125" style="144" customWidth="1"/>
    <col min="18" max="18" width="19.140625" style="144" customWidth="1"/>
    <col min="19" max="19" width="21.28515625" style="144" customWidth="1"/>
    <col min="20" max="20" width="20.7109375" style="144" customWidth="1"/>
    <col min="21" max="21" width="21" style="144" customWidth="1"/>
    <col min="22" max="22" width="21.5703125" style="144" customWidth="1"/>
    <col min="23" max="23" width="18" style="144" customWidth="1"/>
    <col min="24" max="24" width="18.28515625" style="144" customWidth="1"/>
    <col min="25" max="25" width="22" style="144" customWidth="1"/>
    <col min="26" max="26" width="20.85546875" style="144" customWidth="1"/>
    <col min="27" max="27" width="22" style="144" customWidth="1"/>
    <col min="28" max="28" width="18.42578125" style="144" customWidth="1"/>
    <col min="29" max="29" width="18.5703125" style="144" customWidth="1"/>
    <col min="30" max="30" width="3.7109375" style="144" customWidth="1"/>
    <col min="31" max="35" width="14.85546875" style="147" customWidth="1"/>
    <col min="36" max="41" width="14.85546875" style="144" customWidth="1"/>
    <col min="42" max="42" width="9.140625" style="144" customWidth="1"/>
    <col min="43" max="43" width="9.140625" style="144" hidden="1" customWidth="1"/>
    <col min="44" max="44" width="9.140625" style="147" hidden="1" customWidth="1"/>
    <col min="45" max="45" width="10.5703125" style="147" hidden="1" customWidth="1"/>
    <col min="46" max="46" width="12.140625" style="144" hidden="1" customWidth="1"/>
    <col min="47" max="47" width="0" style="144" hidden="1" customWidth="1"/>
    <col min="48" max="48" width="10.85546875" style="144" bestFit="1" customWidth="1"/>
    <col min="49" max="49" width="9.140625" style="144"/>
    <col min="50" max="50" width="9.28515625" style="144" bestFit="1" customWidth="1"/>
    <col min="51" max="51" width="9.140625" style="144"/>
    <col min="52" max="52" width="11.140625" style="144" bestFit="1" customWidth="1"/>
    <col min="53" max="16384" width="9.140625" style="144"/>
  </cols>
  <sheetData>
    <row r="1" spans="1:46" ht="26.25" hidden="1" x14ac:dyDescent="0.4">
      <c r="A1" s="144"/>
      <c r="AC1" s="146"/>
    </row>
    <row r="2" spans="1:46" s="148" customFormat="1" ht="29.25" customHeight="1" x14ac:dyDescent="0.25">
      <c r="A2" s="271" t="s">
        <v>246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E2" s="46"/>
      <c r="AF2" s="46"/>
      <c r="AG2" s="46"/>
      <c r="AH2" s="46"/>
      <c r="AI2" s="46"/>
      <c r="AR2" s="46"/>
      <c r="AS2" s="46"/>
    </row>
    <row r="3" spans="1:46" s="148" customFormat="1" ht="17.25" customHeight="1" thickBot="1" x14ac:dyDescent="0.3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 t="s">
        <v>1</v>
      </c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50" t="s">
        <v>2</v>
      </c>
      <c r="AC3" s="150"/>
      <c r="AE3" s="46"/>
      <c r="AF3" s="46"/>
      <c r="AG3" s="46"/>
      <c r="AH3" s="46"/>
      <c r="AI3" s="46"/>
      <c r="AR3" s="46"/>
      <c r="AS3" s="46"/>
    </row>
    <row r="4" spans="1:46" s="145" customFormat="1" ht="17.25" customHeight="1" thickBot="1" x14ac:dyDescent="0.35">
      <c r="A4" s="272" t="s">
        <v>3</v>
      </c>
      <c r="B4" s="292" t="s">
        <v>247</v>
      </c>
      <c r="C4" s="265"/>
      <c r="D4" s="275" t="s">
        <v>216</v>
      </c>
      <c r="E4" s="275" t="s">
        <v>194</v>
      </c>
      <c r="F4" s="275" t="s">
        <v>195</v>
      </c>
      <c r="G4" s="275" t="s">
        <v>226</v>
      </c>
      <c r="H4" s="281" t="s">
        <v>197</v>
      </c>
      <c r="I4" s="278" t="s">
        <v>4</v>
      </c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80"/>
      <c r="AD4" s="145" t="s">
        <v>0</v>
      </c>
      <c r="AE4" s="151"/>
      <c r="AF4" s="151"/>
      <c r="AG4" s="151"/>
      <c r="AH4" s="151"/>
      <c r="AI4" s="151"/>
      <c r="AR4" s="151"/>
      <c r="AS4" s="151"/>
    </row>
    <row r="5" spans="1:46" s="145" customFormat="1" ht="133.5" hidden="1" customHeight="1" x14ac:dyDescent="0.25">
      <c r="A5" s="273"/>
      <c r="B5" s="293"/>
      <c r="C5" s="266"/>
      <c r="D5" s="276"/>
      <c r="E5" s="276"/>
      <c r="F5" s="276"/>
      <c r="G5" s="276"/>
      <c r="H5" s="282"/>
      <c r="I5" s="287" t="s">
        <v>5</v>
      </c>
      <c r="J5" s="287" t="s">
        <v>6</v>
      </c>
      <c r="K5" s="287" t="s">
        <v>7</v>
      </c>
      <c r="L5" s="287" t="s">
        <v>8</v>
      </c>
      <c r="M5" s="287" t="s">
        <v>9</v>
      </c>
      <c r="N5" s="287" t="s">
        <v>10</v>
      </c>
      <c r="O5" s="287" t="s">
        <v>11</v>
      </c>
      <c r="P5" s="287" t="s">
        <v>12</v>
      </c>
      <c r="Q5" s="287" t="s">
        <v>13</v>
      </c>
      <c r="R5" s="287" t="s">
        <v>14</v>
      </c>
      <c r="S5" s="287" t="s">
        <v>15</v>
      </c>
      <c r="T5" s="287" t="s">
        <v>16</v>
      </c>
      <c r="U5" s="287" t="s">
        <v>17</v>
      </c>
      <c r="V5" s="287" t="s">
        <v>18</v>
      </c>
      <c r="W5" s="287" t="s">
        <v>19</v>
      </c>
      <c r="X5" s="287" t="s">
        <v>20</v>
      </c>
      <c r="Y5" s="287" t="s">
        <v>21</v>
      </c>
      <c r="Z5" s="287" t="s">
        <v>22</v>
      </c>
      <c r="AA5" s="287" t="s">
        <v>23</v>
      </c>
      <c r="AB5" s="287" t="s">
        <v>24</v>
      </c>
      <c r="AC5" s="287" t="s">
        <v>25</v>
      </c>
      <c r="AE5" s="151"/>
      <c r="AF5" s="151"/>
      <c r="AG5" s="151"/>
      <c r="AH5" s="151"/>
      <c r="AI5" s="151"/>
      <c r="AR5" s="151"/>
      <c r="AS5" s="151" t="e">
        <f>+  неделя</f>
        <v>#NAME?</v>
      </c>
    </row>
    <row r="6" spans="1:46" s="145" customFormat="1" ht="192" customHeight="1" thickBot="1" x14ac:dyDescent="0.3">
      <c r="A6" s="274"/>
      <c r="B6" s="294"/>
      <c r="C6" s="267" t="s">
        <v>227</v>
      </c>
      <c r="D6" s="277"/>
      <c r="E6" s="277"/>
      <c r="F6" s="277"/>
      <c r="G6" s="277"/>
      <c r="H6" s="283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E6" s="151"/>
      <c r="AF6" s="151"/>
      <c r="AG6" s="151"/>
      <c r="AH6" s="151"/>
      <c r="AI6" s="151"/>
      <c r="AR6" s="151"/>
      <c r="AS6" s="151"/>
    </row>
    <row r="7" spans="1:46" s="145" customFormat="1" ht="43.5" hidden="1" customHeight="1" x14ac:dyDescent="0.25">
      <c r="A7" s="152" t="s">
        <v>26</v>
      </c>
      <c r="B7" s="2">
        <v>48111</v>
      </c>
      <c r="C7" s="2"/>
      <c r="D7" s="2"/>
      <c r="E7" s="2">
        <f>SUM(I7:AC7)</f>
        <v>48111</v>
      </c>
      <c r="F7" s="3">
        <f>E7/B7</f>
        <v>1</v>
      </c>
      <c r="G7" s="3"/>
      <c r="H7" s="4">
        <v>21</v>
      </c>
      <c r="I7" s="5">
        <v>2068</v>
      </c>
      <c r="J7" s="5">
        <v>1426</v>
      </c>
      <c r="K7" s="5">
        <v>3311</v>
      </c>
      <c r="L7" s="5">
        <v>3013</v>
      </c>
      <c r="M7" s="5">
        <v>1381</v>
      </c>
      <c r="N7" s="5">
        <v>3235</v>
      </c>
      <c r="O7" s="5">
        <v>2215</v>
      </c>
      <c r="P7" s="5">
        <v>2793</v>
      </c>
      <c r="Q7" s="5">
        <v>2281</v>
      </c>
      <c r="R7" s="5">
        <v>692</v>
      </c>
      <c r="S7" s="5">
        <v>1579</v>
      </c>
      <c r="T7" s="5">
        <v>1997</v>
      </c>
      <c r="U7" s="5">
        <v>2796</v>
      </c>
      <c r="V7" s="5">
        <v>3011</v>
      </c>
      <c r="W7" s="5">
        <v>3199</v>
      </c>
      <c r="X7" s="5">
        <v>2334</v>
      </c>
      <c r="Y7" s="5">
        <v>2066</v>
      </c>
      <c r="Z7" s="5">
        <v>685</v>
      </c>
      <c r="AA7" s="5">
        <v>1885</v>
      </c>
      <c r="AB7" s="5">
        <v>3999</v>
      </c>
      <c r="AC7" s="5">
        <v>2145</v>
      </c>
      <c r="AE7" s="151"/>
      <c r="AF7" s="151"/>
      <c r="AG7" s="151"/>
      <c r="AH7" s="151"/>
      <c r="AI7" s="151"/>
      <c r="AR7" s="151"/>
      <c r="AS7" s="153">
        <f>E7-AR7</f>
        <v>48111</v>
      </c>
      <c r="AT7" s="145" t="e">
        <f>AS7/AR7</f>
        <v>#DIV/0!</v>
      </c>
    </row>
    <row r="8" spans="1:46" s="94" customFormat="1" ht="30" hidden="1" customHeight="1" x14ac:dyDescent="0.25">
      <c r="A8" s="154" t="s">
        <v>27</v>
      </c>
      <c r="B8" s="2">
        <v>54735</v>
      </c>
      <c r="C8" s="2"/>
      <c r="D8" s="2"/>
      <c r="E8" s="2">
        <f>SUM(I8:AC8)</f>
        <v>55236.36</v>
      </c>
      <c r="F8" s="3">
        <f>E8/B8</f>
        <v>1.0091597697999453</v>
      </c>
      <c r="G8" s="3"/>
      <c r="H8" s="4">
        <v>21</v>
      </c>
      <c r="I8" s="5">
        <v>2068</v>
      </c>
      <c r="J8" s="5">
        <v>1883</v>
      </c>
      <c r="K8" s="5">
        <v>3390</v>
      </c>
      <c r="L8" s="5">
        <v>3326</v>
      </c>
      <c r="M8" s="5">
        <v>1893</v>
      </c>
      <c r="N8" s="5">
        <v>3249</v>
      </c>
      <c r="O8" s="5">
        <v>2129</v>
      </c>
      <c r="P8" s="5">
        <v>3684</v>
      </c>
      <c r="Q8" s="5">
        <v>2906</v>
      </c>
      <c r="R8" s="5">
        <v>1002</v>
      </c>
      <c r="S8" s="5">
        <v>1731</v>
      </c>
      <c r="T8" s="5">
        <v>2041</v>
      </c>
      <c r="U8" s="5">
        <v>3534</v>
      </c>
      <c r="V8" s="5">
        <v>3133</v>
      </c>
      <c r="W8" s="5">
        <v>4306</v>
      </c>
      <c r="X8" s="5">
        <v>2384</v>
      </c>
      <c r="Y8" s="5">
        <v>2205</v>
      </c>
      <c r="Z8" s="5">
        <v>696</v>
      </c>
      <c r="AA8" s="5">
        <v>2134</v>
      </c>
      <c r="AB8" s="5">
        <v>4830.3600000000006</v>
      </c>
      <c r="AC8" s="5">
        <v>2712</v>
      </c>
      <c r="AE8" s="155"/>
      <c r="AF8" s="155"/>
      <c r="AG8" s="155"/>
      <c r="AH8" s="155"/>
      <c r="AI8" s="155"/>
      <c r="AR8" s="155"/>
      <c r="AS8" s="153">
        <f>E8-AR8</f>
        <v>55236.36</v>
      </c>
      <c r="AT8" s="145" t="e">
        <f t="shared" ref="AT8:AT70" si="0">AS8/AR8</f>
        <v>#DIV/0!</v>
      </c>
    </row>
    <row r="9" spans="1:46" s="94" customFormat="1" ht="30" hidden="1" customHeight="1" x14ac:dyDescent="0.25">
      <c r="A9" s="156" t="s">
        <v>28</v>
      </c>
      <c r="B9" s="6">
        <f>B8/B7</f>
        <v>1.137681611273929</v>
      </c>
      <c r="C9" s="6"/>
      <c r="D9" s="6"/>
      <c r="E9" s="6">
        <f t="shared" ref="E9:AC9" si="1">E8/E7</f>
        <v>1.1481025129388289</v>
      </c>
      <c r="F9" s="6">
        <f t="shared" si="1"/>
        <v>1.0091597697999453</v>
      </c>
      <c r="G9" s="6"/>
      <c r="H9" s="4"/>
      <c r="I9" s="7">
        <f t="shared" si="1"/>
        <v>1</v>
      </c>
      <c r="J9" s="7">
        <f t="shared" si="1"/>
        <v>1.320476858345021</v>
      </c>
      <c r="K9" s="7">
        <f t="shared" si="1"/>
        <v>1.0238598610691634</v>
      </c>
      <c r="L9" s="7">
        <f t="shared" si="1"/>
        <v>1.1038831729173582</v>
      </c>
      <c r="M9" s="7">
        <f t="shared" si="1"/>
        <v>1.3707458363504708</v>
      </c>
      <c r="N9" s="7">
        <f t="shared" si="1"/>
        <v>1.0043276661514684</v>
      </c>
      <c r="O9" s="7">
        <f t="shared" si="1"/>
        <v>0.96117381489841991</v>
      </c>
      <c r="P9" s="7">
        <f t="shared" si="1"/>
        <v>1.3190118152524168</v>
      </c>
      <c r="Q9" s="7">
        <f t="shared" si="1"/>
        <v>1.2740026304252521</v>
      </c>
      <c r="R9" s="7">
        <f t="shared" si="1"/>
        <v>1.4479768786127167</v>
      </c>
      <c r="S9" s="7">
        <f t="shared" si="1"/>
        <v>1.0962634578847372</v>
      </c>
      <c r="T9" s="7">
        <f t="shared" si="1"/>
        <v>1.0220330495743615</v>
      </c>
      <c r="U9" s="7">
        <f t="shared" si="1"/>
        <v>1.2639484978540771</v>
      </c>
      <c r="V9" s="7">
        <f t="shared" si="1"/>
        <v>1.0405181002989041</v>
      </c>
      <c r="W9" s="7">
        <f t="shared" si="1"/>
        <v>1.3460456392622695</v>
      </c>
      <c r="X9" s="7">
        <f t="shared" si="1"/>
        <v>1.0214224507283634</v>
      </c>
      <c r="Y9" s="7">
        <f t="shared" si="1"/>
        <v>1.0672797676669894</v>
      </c>
      <c r="Z9" s="7">
        <f t="shared" si="1"/>
        <v>1.0160583941605839</v>
      </c>
      <c r="AA9" s="7">
        <f t="shared" si="1"/>
        <v>1.1320954907161804</v>
      </c>
      <c r="AB9" s="7">
        <f t="shared" si="1"/>
        <v>1.2078919729932485</v>
      </c>
      <c r="AC9" s="7">
        <f t="shared" si="1"/>
        <v>1.2643356643356642</v>
      </c>
      <c r="AE9" s="155"/>
      <c r="AF9" s="155"/>
      <c r="AG9" s="155"/>
      <c r="AH9" s="155"/>
      <c r="AI9" s="155"/>
      <c r="AR9" s="155"/>
      <c r="AS9" s="153">
        <f t="shared" ref="AS9:AS70" si="2">E9-AR9</f>
        <v>1.1481025129388289</v>
      </c>
      <c r="AT9" s="145" t="e">
        <f t="shared" si="0"/>
        <v>#DIV/0!</v>
      </c>
    </row>
    <row r="10" spans="1:46" s="94" customFormat="1" ht="30" hidden="1" customHeight="1" x14ac:dyDescent="0.25">
      <c r="A10" s="154" t="s">
        <v>29</v>
      </c>
      <c r="B10" s="2">
        <v>53686</v>
      </c>
      <c r="C10" s="2"/>
      <c r="D10" s="2"/>
      <c r="E10" s="2">
        <f>SUM(I10:AC10)</f>
        <v>52262.7</v>
      </c>
      <c r="F10" s="3">
        <f>E10/B10</f>
        <v>0.97348843273851648</v>
      </c>
      <c r="G10" s="3"/>
      <c r="H10" s="4">
        <v>21</v>
      </c>
      <c r="I10" s="5">
        <v>1430</v>
      </c>
      <c r="J10" s="5">
        <v>1883</v>
      </c>
      <c r="K10" s="5">
        <v>3390</v>
      </c>
      <c r="L10" s="5">
        <v>3032</v>
      </c>
      <c r="M10" s="5">
        <v>1804.3000000000002</v>
      </c>
      <c r="N10" s="5">
        <v>3249</v>
      </c>
      <c r="O10" s="5">
        <v>1861</v>
      </c>
      <c r="P10" s="5">
        <v>3572.4</v>
      </c>
      <c r="Q10" s="5">
        <v>2762</v>
      </c>
      <c r="R10" s="5">
        <v>1002</v>
      </c>
      <c r="S10" s="5">
        <v>1531</v>
      </c>
      <c r="T10" s="5">
        <v>2041</v>
      </c>
      <c r="U10" s="5">
        <v>3514</v>
      </c>
      <c r="V10" s="5">
        <v>3133</v>
      </c>
      <c r="W10" s="5">
        <v>4298</v>
      </c>
      <c r="X10" s="5">
        <v>1736</v>
      </c>
      <c r="Y10" s="5">
        <v>2165</v>
      </c>
      <c r="Z10" s="5">
        <v>696</v>
      </c>
      <c r="AA10" s="5">
        <v>1982</v>
      </c>
      <c r="AB10" s="5">
        <v>4830</v>
      </c>
      <c r="AC10" s="5">
        <v>2351</v>
      </c>
      <c r="AD10" s="157">
        <v>1964</v>
      </c>
      <c r="AE10" s="158"/>
      <c r="AF10" s="158"/>
      <c r="AG10" s="158"/>
      <c r="AH10" s="158"/>
      <c r="AI10" s="158"/>
      <c r="AJ10" s="159"/>
      <c r="AK10" s="159"/>
      <c r="AL10" s="159"/>
      <c r="AM10" s="159"/>
      <c r="AN10" s="159"/>
      <c r="AO10" s="159"/>
      <c r="AR10" s="155"/>
      <c r="AS10" s="153">
        <f t="shared" si="2"/>
        <v>52262.7</v>
      </c>
      <c r="AT10" s="145" t="e">
        <f t="shared" si="0"/>
        <v>#DIV/0!</v>
      </c>
    </row>
    <row r="11" spans="1:46" s="94" customFormat="1" ht="30" hidden="1" customHeight="1" x14ac:dyDescent="0.25">
      <c r="A11" s="154" t="s">
        <v>30</v>
      </c>
      <c r="B11" s="7">
        <f t="shared" ref="B11:E11" si="3">B10/B8</f>
        <v>0.98083493194482507</v>
      </c>
      <c r="C11" s="7"/>
      <c r="D11" s="7"/>
      <c r="E11" s="7">
        <f t="shared" si="3"/>
        <v>0.94616480883244292</v>
      </c>
      <c r="F11" s="3">
        <f>E11/B11</f>
        <v>0.96465243846521931</v>
      </c>
      <c r="G11" s="3"/>
      <c r="H11" s="4"/>
      <c r="I11" s="7">
        <f>I10/I8</f>
        <v>0.69148936170212771</v>
      </c>
      <c r="J11" s="7">
        <f>J10/J8</f>
        <v>1</v>
      </c>
      <c r="K11" s="7">
        <f t="shared" ref="K11:AC11" si="4">K10/K8</f>
        <v>1</v>
      </c>
      <c r="L11" s="7">
        <f t="shared" si="4"/>
        <v>0.91160553217077567</v>
      </c>
      <c r="M11" s="7">
        <f t="shared" si="4"/>
        <v>0.95314315900686752</v>
      </c>
      <c r="N11" s="7">
        <f t="shared" si="4"/>
        <v>1</v>
      </c>
      <c r="O11" s="7">
        <v>0.97</v>
      </c>
      <c r="P11" s="7">
        <f t="shared" si="4"/>
        <v>0.96970684039087951</v>
      </c>
      <c r="Q11" s="7">
        <f t="shared" si="4"/>
        <v>0.95044735030970406</v>
      </c>
      <c r="R11" s="7">
        <f t="shared" si="4"/>
        <v>1</v>
      </c>
      <c r="S11" s="7">
        <v>0.94</v>
      </c>
      <c r="T11" s="7">
        <f t="shared" si="4"/>
        <v>1</v>
      </c>
      <c r="U11" s="7">
        <f t="shared" si="4"/>
        <v>0.99434069043576678</v>
      </c>
      <c r="V11" s="7">
        <f>V10/V8</f>
        <v>1</v>
      </c>
      <c r="W11" s="7">
        <f t="shared" si="4"/>
        <v>0.99814212726428242</v>
      </c>
      <c r="X11" s="7">
        <f t="shared" si="4"/>
        <v>0.72818791946308725</v>
      </c>
      <c r="Y11" s="7">
        <f t="shared" si="4"/>
        <v>0.98185941043083902</v>
      </c>
      <c r="Z11" s="7">
        <v>0.97</v>
      </c>
      <c r="AA11" s="7">
        <f t="shared" si="4"/>
        <v>0.92877225866916591</v>
      </c>
      <c r="AB11" s="7">
        <f t="shared" si="4"/>
        <v>0.99992547139343635</v>
      </c>
      <c r="AC11" s="7">
        <f t="shared" si="4"/>
        <v>0.86688790560471973</v>
      </c>
      <c r="AE11" s="155"/>
      <c r="AF11" s="155"/>
      <c r="AG11" s="155"/>
      <c r="AH11" s="155"/>
      <c r="AI11" s="155"/>
      <c r="AR11" s="155"/>
      <c r="AS11" s="153">
        <f t="shared" si="2"/>
        <v>0.94616480883244292</v>
      </c>
      <c r="AT11" s="145" t="e">
        <f t="shared" si="0"/>
        <v>#DIV/0!</v>
      </c>
    </row>
    <row r="12" spans="1:46" s="94" customFormat="1" ht="30" hidden="1" customHeight="1" x14ac:dyDescent="0.25">
      <c r="A12" s="156" t="s">
        <v>31</v>
      </c>
      <c r="B12" s="2">
        <v>27592</v>
      </c>
      <c r="C12" s="2"/>
      <c r="D12" s="2"/>
      <c r="E12" s="2">
        <f>SUM(I12:AC12)</f>
        <v>28828</v>
      </c>
      <c r="F12" s="3">
        <f>E12/B12</f>
        <v>1.0447955929254857</v>
      </c>
      <c r="G12" s="3"/>
      <c r="H12" s="4">
        <v>20</v>
      </c>
      <c r="I12" s="8">
        <v>1410</v>
      </c>
      <c r="J12" s="8">
        <v>1325</v>
      </c>
      <c r="K12" s="8">
        <v>2710</v>
      </c>
      <c r="L12" s="8">
        <v>1700</v>
      </c>
      <c r="M12" s="8">
        <v>590</v>
      </c>
      <c r="N12" s="8">
        <v>1998</v>
      </c>
      <c r="O12" s="8">
        <v>583</v>
      </c>
      <c r="P12" s="8">
        <v>2200</v>
      </c>
      <c r="Q12" s="8">
        <v>732</v>
      </c>
      <c r="R12" s="8">
        <v>428</v>
      </c>
      <c r="S12" s="8">
        <v>368</v>
      </c>
      <c r="T12" s="8">
        <v>790</v>
      </c>
      <c r="U12" s="8">
        <v>3534</v>
      </c>
      <c r="V12" s="8">
        <v>579</v>
      </c>
      <c r="W12" s="8">
        <v>2366</v>
      </c>
      <c r="X12" s="8">
        <v>676</v>
      </c>
      <c r="Y12" s="8">
        <v>639</v>
      </c>
      <c r="Z12" s="8"/>
      <c r="AA12" s="8">
        <v>1500</v>
      </c>
      <c r="AB12" s="8">
        <v>3800</v>
      </c>
      <c r="AC12" s="8">
        <v>900</v>
      </c>
      <c r="AE12" s="155"/>
      <c r="AF12" s="155"/>
      <c r="AG12" s="155"/>
      <c r="AH12" s="155"/>
      <c r="AI12" s="155"/>
      <c r="AR12" s="155">
        <v>1795</v>
      </c>
      <c r="AS12" s="153">
        <f t="shared" si="2"/>
        <v>27033</v>
      </c>
      <c r="AT12" s="145">
        <f t="shared" si="0"/>
        <v>15.06016713091922</v>
      </c>
    </row>
    <row r="13" spans="1:46" s="94" customFormat="1" ht="30" hidden="1" customHeight="1" x14ac:dyDescent="0.25">
      <c r="A13" s="156" t="s">
        <v>32</v>
      </c>
      <c r="B13" s="3">
        <f>B12/B8</f>
        <v>0.50410158034164609</v>
      </c>
      <c r="C13" s="3"/>
      <c r="D13" s="3"/>
      <c r="E13" s="3">
        <f>E12/E8</f>
        <v>0.52190260183690595</v>
      </c>
      <c r="F13" s="3">
        <f t="shared" ref="F13:AC13" si="5">F12/F8</f>
        <v>1.0353123699457469</v>
      </c>
      <c r="G13" s="3"/>
      <c r="H13" s="4"/>
      <c r="I13" s="3">
        <f t="shared" si="5"/>
        <v>0.68181818181818177</v>
      </c>
      <c r="J13" s="3">
        <f t="shared" si="5"/>
        <v>0.70366436537440258</v>
      </c>
      <c r="K13" s="3">
        <f t="shared" si="5"/>
        <v>0.79941002949852502</v>
      </c>
      <c r="L13" s="3">
        <f t="shared" si="5"/>
        <v>0.51112447384245341</v>
      </c>
      <c r="M13" s="3">
        <f t="shared" si="5"/>
        <v>0.31167459059693609</v>
      </c>
      <c r="N13" s="3">
        <f t="shared" si="5"/>
        <v>0.61495844875346262</v>
      </c>
      <c r="O13" s="3">
        <f t="shared" si="5"/>
        <v>0.27383748238609679</v>
      </c>
      <c r="P13" s="3">
        <f t="shared" si="5"/>
        <v>0.59717698154180243</v>
      </c>
      <c r="Q13" s="3">
        <f t="shared" si="5"/>
        <v>0.25189263592567102</v>
      </c>
      <c r="R13" s="3">
        <f t="shared" si="5"/>
        <v>0.42714570858283435</v>
      </c>
      <c r="S13" s="3">
        <f t="shared" si="5"/>
        <v>0.21259387637203928</v>
      </c>
      <c r="T13" s="3">
        <f t="shared" si="5"/>
        <v>0.38706516413522785</v>
      </c>
      <c r="U13" s="3">
        <f t="shared" si="5"/>
        <v>1</v>
      </c>
      <c r="V13" s="3">
        <f t="shared" si="5"/>
        <v>0.18480689435046282</v>
      </c>
      <c r="W13" s="3">
        <f t="shared" si="5"/>
        <v>0.54946586158848121</v>
      </c>
      <c r="X13" s="3">
        <f t="shared" si="5"/>
        <v>0.28355704697986578</v>
      </c>
      <c r="Y13" s="3">
        <f t="shared" si="5"/>
        <v>0.28979591836734692</v>
      </c>
      <c r="Z13" s="3">
        <f t="shared" si="5"/>
        <v>0</v>
      </c>
      <c r="AA13" s="3">
        <f t="shared" si="5"/>
        <v>0.70290534208059985</v>
      </c>
      <c r="AB13" s="3">
        <f t="shared" si="5"/>
        <v>0.78669084705901826</v>
      </c>
      <c r="AC13" s="3">
        <f t="shared" si="5"/>
        <v>0.33185840707964603</v>
      </c>
      <c r="AE13" s="155"/>
      <c r="AF13" s="155"/>
      <c r="AG13" s="155"/>
      <c r="AH13" s="155"/>
      <c r="AI13" s="155"/>
      <c r="AR13" s="155"/>
      <c r="AS13" s="153">
        <f t="shared" si="2"/>
        <v>0.52190260183690595</v>
      </c>
      <c r="AT13" s="145" t="e">
        <f t="shared" si="0"/>
        <v>#DIV/0!</v>
      </c>
    </row>
    <row r="14" spans="1:46" s="94" customFormat="1" ht="30" hidden="1" customHeight="1" x14ac:dyDescent="0.25">
      <c r="A14" s="160" t="s">
        <v>33</v>
      </c>
      <c r="B14" s="2">
        <v>4491</v>
      </c>
      <c r="C14" s="2"/>
      <c r="D14" s="2"/>
      <c r="E14" s="1">
        <f t="shared" ref="E14:E21" si="6">SUM(I14:AC14)</f>
        <v>5606</v>
      </c>
      <c r="F14" s="3">
        <f>E14/B14</f>
        <v>1.2482743264306391</v>
      </c>
      <c r="G14" s="3"/>
      <c r="H14" s="4">
        <v>12</v>
      </c>
      <c r="I14" s="5">
        <v>100</v>
      </c>
      <c r="J14" s="5">
        <v>201</v>
      </c>
      <c r="K14" s="5">
        <v>1625</v>
      </c>
      <c r="L14" s="5">
        <v>575</v>
      </c>
      <c r="M14" s="5"/>
      <c r="N14" s="5">
        <v>275</v>
      </c>
      <c r="O14" s="5"/>
      <c r="P14" s="5"/>
      <c r="Q14" s="5">
        <v>600</v>
      </c>
      <c r="R14" s="5">
        <v>75</v>
      </c>
      <c r="S14" s="5"/>
      <c r="T14" s="5">
        <v>500</v>
      </c>
      <c r="U14" s="5"/>
      <c r="V14" s="5">
        <v>585</v>
      </c>
      <c r="W14" s="5">
        <v>295</v>
      </c>
      <c r="X14" s="5"/>
      <c r="Y14" s="5">
        <v>145</v>
      </c>
      <c r="Z14" s="5"/>
      <c r="AA14" s="5"/>
      <c r="AB14" s="5">
        <v>630</v>
      </c>
      <c r="AC14" s="5"/>
      <c r="AE14" s="155"/>
      <c r="AF14" s="155"/>
      <c r="AG14" s="155"/>
      <c r="AH14" s="155"/>
      <c r="AI14" s="155"/>
      <c r="AR14" s="155"/>
      <c r="AS14" s="153">
        <f t="shared" si="2"/>
        <v>5606</v>
      </c>
      <c r="AT14" s="145" t="e">
        <f t="shared" si="0"/>
        <v>#DIV/0!</v>
      </c>
    </row>
    <row r="15" spans="1:46" s="94" customFormat="1" ht="30" hidden="1" customHeight="1" x14ac:dyDescent="0.25">
      <c r="A15" s="154" t="s">
        <v>34</v>
      </c>
      <c r="B15" s="2">
        <v>19999</v>
      </c>
      <c r="C15" s="2"/>
      <c r="D15" s="2"/>
      <c r="E15" s="1">
        <f t="shared" si="6"/>
        <v>19999.399999999998</v>
      </c>
      <c r="F15" s="3">
        <f>E15/B15</f>
        <v>1.00002000100005</v>
      </c>
      <c r="G15" s="3"/>
      <c r="H15" s="4"/>
      <c r="I15" s="5">
        <v>1214</v>
      </c>
      <c r="J15" s="5">
        <v>599</v>
      </c>
      <c r="K15" s="5">
        <v>1456</v>
      </c>
      <c r="L15" s="5">
        <v>1166.4000000000001</v>
      </c>
      <c r="M15" s="5">
        <v>648</v>
      </c>
      <c r="N15" s="5">
        <v>1046</v>
      </c>
      <c r="O15" s="5">
        <v>965.7</v>
      </c>
      <c r="P15" s="5">
        <v>1272</v>
      </c>
      <c r="Q15" s="5">
        <v>779.2</v>
      </c>
      <c r="R15" s="5">
        <v>418</v>
      </c>
      <c r="S15" s="5">
        <v>542</v>
      </c>
      <c r="T15" s="5">
        <v>1129</v>
      </c>
      <c r="U15" s="5">
        <v>1318</v>
      </c>
      <c r="V15" s="5">
        <v>1036</v>
      </c>
      <c r="W15" s="5">
        <v>1268.5</v>
      </c>
      <c r="X15" s="5">
        <v>857</v>
      </c>
      <c r="Y15" s="5">
        <v>661</v>
      </c>
      <c r="Z15" s="5">
        <v>187.6</v>
      </c>
      <c r="AA15" s="5">
        <v>1099</v>
      </c>
      <c r="AB15" s="5">
        <v>1550</v>
      </c>
      <c r="AC15" s="5">
        <v>787</v>
      </c>
      <c r="AE15" s="155"/>
      <c r="AF15" s="155"/>
      <c r="AG15" s="155"/>
      <c r="AH15" s="155"/>
      <c r="AI15" s="155"/>
      <c r="AR15" s="155"/>
      <c r="AS15" s="153">
        <f t="shared" si="2"/>
        <v>19999.399999999998</v>
      </c>
      <c r="AT15" s="145" t="e">
        <f t="shared" si="0"/>
        <v>#DIV/0!</v>
      </c>
    </row>
    <row r="16" spans="1:46" s="145" customFormat="1" ht="48.75" hidden="1" customHeight="1" x14ac:dyDescent="0.25">
      <c r="A16" s="154" t="s">
        <v>35</v>
      </c>
      <c r="B16" s="9">
        <v>11554</v>
      </c>
      <c r="C16" s="9"/>
      <c r="D16" s="9"/>
      <c r="E16" s="1">
        <f t="shared" si="6"/>
        <v>11553.500000000002</v>
      </c>
      <c r="F16" s="3">
        <f>E16/B16</f>
        <v>0.99995672494374255</v>
      </c>
      <c r="G16" s="3"/>
      <c r="H16" s="4"/>
      <c r="I16" s="10">
        <v>268.39999999999998</v>
      </c>
      <c r="J16" s="10">
        <v>181.8</v>
      </c>
      <c r="K16" s="10">
        <v>597.6</v>
      </c>
      <c r="L16" s="10">
        <v>1396.4</v>
      </c>
      <c r="M16" s="10">
        <v>363.2</v>
      </c>
      <c r="N16" s="10">
        <v>496.3</v>
      </c>
      <c r="O16" s="10">
        <v>781</v>
      </c>
      <c r="P16" s="10">
        <v>850.5</v>
      </c>
      <c r="Q16" s="10">
        <v>782.1</v>
      </c>
      <c r="R16" s="10">
        <v>210</v>
      </c>
      <c r="S16" s="10">
        <v>484.8</v>
      </c>
      <c r="T16" s="10">
        <v>248.3</v>
      </c>
      <c r="U16" s="10">
        <v>516.20000000000005</v>
      </c>
      <c r="V16" s="10">
        <v>356</v>
      </c>
      <c r="W16" s="10">
        <v>868</v>
      </c>
      <c r="X16" s="10">
        <v>561.20000000000005</v>
      </c>
      <c r="Y16" s="10">
        <v>219.8</v>
      </c>
      <c r="Z16" s="10">
        <v>145.1</v>
      </c>
      <c r="AA16" s="10">
        <v>605.70000000000005</v>
      </c>
      <c r="AB16" s="10">
        <v>1368.7</v>
      </c>
      <c r="AC16" s="10">
        <v>252.4</v>
      </c>
      <c r="AD16" s="161"/>
      <c r="AE16" s="162"/>
      <c r="AF16" s="162"/>
      <c r="AG16" s="162"/>
      <c r="AH16" s="162"/>
      <c r="AI16" s="162"/>
      <c r="AJ16" s="161"/>
      <c r="AK16" s="161"/>
      <c r="AL16" s="161"/>
      <c r="AM16" s="161"/>
      <c r="AN16" s="161"/>
      <c r="AO16" s="161"/>
      <c r="AR16" s="151"/>
      <c r="AS16" s="153">
        <f t="shared" si="2"/>
        <v>11553.500000000002</v>
      </c>
      <c r="AT16" s="145" t="e">
        <f t="shared" si="0"/>
        <v>#DIV/0!</v>
      </c>
    </row>
    <row r="17" spans="1:46" s="145" customFormat="1" ht="30" hidden="1" customHeight="1" x14ac:dyDescent="0.25">
      <c r="A17" s="160" t="s">
        <v>36</v>
      </c>
      <c r="B17" s="3">
        <f>B16/B15</f>
        <v>0.57772888644432219</v>
      </c>
      <c r="C17" s="3"/>
      <c r="D17" s="3"/>
      <c r="E17" s="1">
        <f t="shared" si="6"/>
        <v>12.044296902083078</v>
      </c>
      <c r="F17" s="3"/>
      <c r="G17" s="3"/>
      <c r="H17" s="4"/>
      <c r="I17" s="11">
        <f t="shared" ref="I17:AA17" si="7">I16/I15</f>
        <v>0.22108731466227347</v>
      </c>
      <c r="J17" s="11">
        <f t="shared" si="7"/>
        <v>0.30350584307178635</v>
      </c>
      <c r="K17" s="11">
        <f t="shared" si="7"/>
        <v>0.41043956043956048</v>
      </c>
      <c r="L17" s="11">
        <f t="shared" si="7"/>
        <v>1.19718792866941</v>
      </c>
      <c r="M17" s="11">
        <f t="shared" si="7"/>
        <v>0.56049382716049378</v>
      </c>
      <c r="N17" s="11">
        <f t="shared" si="7"/>
        <v>0.47447418738049713</v>
      </c>
      <c r="O17" s="11">
        <f t="shared" si="7"/>
        <v>0.8087397742570156</v>
      </c>
      <c r="P17" s="11">
        <f t="shared" si="7"/>
        <v>0.66863207547169812</v>
      </c>
      <c r="Q17" s="11">
        <f t="shared" si="7"/>
        <v>1.0037217659137576</v>
      </c>
      <c r="R17" s="11">
        <f t="shared" si="7"/>
        <v>0.50239234449760761</v>
      </c>
      <c r="S17" s="11">
        <f t="shared" si="7"/>
        <v>0.89446494464944648</v>
      </c>
      <c r="T17" s="11">
        <f t="shared" si="7"/>
        <v>0.21992914083259524</v>
      </c>
      <c r="U17" s="11">
        <f t="shared" si="7"/>
        <v>0.39165402124430959</v>
      </c>
      <c r="V17" s="11">
        <f t="shared" si="7"/>
        <v>0.34362934362934361</v>
      </c>
      <c r="W17" s="11">
        <f t="shared" si="7"/>
        <v>0.68427276310603069</v>
      </c>
      <c r="X17" s="11">
        <f t="shared" si="7"/>
        <v>0.65484247374562432</v>
      </c>
      <c r="Y17" s="11">
        <f t="shared" si="7"/>
        <v>0.33252647503782151</v>
      </c>
      <c r="Z17" s="11">
        <f t="shared" si="7"/>
        <v>0.77345415778251603</v>
      </c>
      <c r="AA17" s="11">
        <f t="shared" si="7"/>
        <v>0.55113739763421299</v>
      </c>
      <c r="AB17" s="11">
        <v>0.72699999999999998</v>
      </c>
      <c r="AC17" s="11">
        <f>AC16/AC15</f>
        <v>0.32071156289707753</v>
      </c>
      <c r="AD17" s="163"/>
      <c r="AE17" s="164"/>
      <c r="AF17" s="164"/>
      <c r="AG17" s="164"/>
      <c r="AH17" s="164"/>
      <c r="AI17" s="164"/>
      <c r="AJ17" s="163"/>
      <c r="AK17" s="163"/>
      <c r="AL17" s="163"/>
      <c r="AM17" s="163"/>
      <c r="AN17" s="163"/>
      <c r="AO17" s="163"/>
      <c r="AR17" s="151"/>
      <c r="AS17" s="153">
        <f t="shared" si="2"/>
        <v>12.044296902083078</v>
      </c>
      <c r="AT17" s="145" t="e">
        <f t="shared" si="0"/>
        <v>#DIV/0!</v>
      </c>
    </row>
    <row r="18" spans="1:46" s="145" customFormat="1" ht="24" hidden="1" customHeight="1" x14ac:dyDescent="0.25">
      <c r="A18" s="154" t="s">
        <v>37</v>
      </c>
      <c r="B18" s="3">
        <v>0.19</v>
      </c>
      <c r="C18" s="3"/>
      <c r="D18" s="3"/>
      <c r="E18" s="1">
        <f t="shared" si="6"/>
        <v>18.514999999999997</v>
      </c>
      <c r="F18" s="3"/>
      <c r="G18" s="3"/>
      <c r="H18" s="4"/>
      <c r="I18" s="11">
        <v>0.46400000000000002</v>
      </c>
      <c r="J18" s="11">
        <v>0.46700000000000003</v>
      </c>
      <c r="K18" s="11">
        <v>0.84199999999999997</v>
      </c>
      <c r="L18" s="11">
        <v>0.81100000000000005</v>
      </c>
      <c r="M18" s="11">
        <v>1.038</v>
      </c>
      <c r="N18" s="11">
        <v>1.083</v>
      </c>
      <c r="O18" s="11">
        <v>2.1429999999999998</v>
      </c>
      <c r="P18" s="11">
        <v>1.0509999999999999</v>
      </c>
      <c r="Q18" s="11">
        <v>0.63500000000000001</v>
      </c>
      <c r="R18" s="11">
        <v>1.077</v>
      </c>
      <c r="S18" s="11">
        <v>0.67700000000000005</v>
      </c>
      <c r="T18" s="11">
        <v>0.59299999999999997</v>
      </c>
      <c r="U18" s="11">
        <v>0.6</v>
      </c>
      <c r="V18" s="11">
        <v>0.85699999999999998</v>
      </c>
      <c r="W18" s="11">
        <v>0.88300000000000001</v>
      </c>
      <c r="X18" s="11">
        <v>0.30599999999999999</v>
      </c>
      <c r="Y18" s="11">
        <v>0.8</v>
      </c>
      <c r="Z18" s="11">
        <v>0.69299999999999995</v>
      </c>
      <c r="AA18" s="11">
        <v>0.75</v>
      </c>
      <c r="AB18" s="11">
        <v>1.319</v>
      </c>
      <c r="AC18" s="11">
        <v>1.4259999999999999</v>
      </c>
      <c r="AD18" s="163"/>
      <c r="AE18" s="164"/>
      <c r="AF18" s="164"/>
      <c r="AG18" s="164"/>
      <c r="AH18" s="164"/>
      <c r="AI18" s="164"/>
      <c r="AJ18" s="163"/>
      <c r="AK18" s="163"/>
      <c r="AL18" s="163"/>
      <c r="AM18" s="163"/>
      <c r="AN18" s="163"/>
      <c r="AO18" s="163"/>
      <c r="AR18" s="151"/>
      <c r="AS18" s="153">
        <f t="shared" si="2"/>
        <v>18.514999999999997</v>
      </c>
      <c r="AT18" s="145" t="e">
        <f t="shared" si="0"/>
        <v>#DIV/0!</v>
      </c>
    </row>
    <row r="19" spans="1:46" s="145" customFormat="1" ht="30" hidden="1" customHeight="1" x14ac:dyDescent="0.25">
      <c r="A19" s="154" t="s">
        <v>38</v>
      </c>
      <c r="B19" s="3">
        <v>0.16</v>
      </c>
      <c r="C19" s="3"/>
      <c r="D19" s="3"/>
      <c r="E19" s="1">
        <f t="shared" si="6"/>
        <v>16.073999999999998</v>
      </c>
      <c r="F19" s="3"/>
      <c r="G19" s="3"/>
      <c r="H19" s="4"/>
      <c r="I19" s="11">
        <v>0.95099999999999996</v>
      </c>
      <c r="J19" s="11">
        <v>0.26700000000000002</v>
      </c>
      <c r="K19" s="11">
        <v>1.1719999999999999</v>
      </c>
      <c r="L19" s="11">
        <v>0.52600000000000002</v>
      </c>
      <c r="M19" s="11">
        <v>0.625</v>
      </c>
      <c r="N19" s="11">
        <v>1.1180000000000001</v>
      </c>
      <c r="O19" s="11">
        <v>3.464</v>
      </c>
      <c r="P19" s="11">
        <v>0.377</v>
      </c>
      <c r="Q19" s="11">
        <v>0.4</v>
      </c>
      <c r="R19" s="11">
        <v>1.548</v>
      </c>
      <c r="S19" s="11">
        <v>0.63300000000000001</v>
      </c>
      <c r="T19" s="11">
        <v>5.6000000000000001E-2</v>
      </c>
      <c r="U19" s="11">
        <v>0.42199999999999999</v>
      </c>
      <c r="V19" s="11">
        <v>8.6999999999999994E-2</v>
      </c>
      <c r="W19" s="11">
        <v>0.97899999999999998</v>
      </c>
      <c r="X19" s="11">
        <v>0.313</v>
      </c>
      <c r="Y19" s="11">
        <v>0</v>
      </c>
      <c r="Z19" s="11">
        <v>1.6830000000000001</v>
      </c>
      <c r="AA19" s="11">
        <v>0.752</v>
      </c>
      <c r="AB19" s="11">
        <v>0.54900000000000004</v>
      </c>
      <c r="AC19" s="11">
        <v>0.152</v>
      </c>
      <c r="AD19" s="163"/>
      <c r="AE19" s="164"/>
      <c r="AF19" s="164"/>
      <c r="AG19" s="164"/>
      <c r="AH19" s="164"/>
      <c r="AI19" s="164"/>
      <c r="AJ19" s="163"/>
      <c r="AK19" s="163"/>
      <c r="AL19" s="163"/>
      <c r="AM19" s="163"/>
      <c r="AN19" s="163"/>
      <c r="AO19" s="163"/>
      <c r="AR19" s="151"/>
      <c r="AS19" s="153">
        <f t="shared" si="2"/>
        <v>16.073999999999998</v>
      </c>
      <c r="AT19" s="145" t="e">
        <f t="shared" si="0"/>
        <v>#DIV/0!</v>
      </c>
    </row>
    <row r="20" spans="1:46" s="94" customFormat="1" ht="30" hidden="1" customHeight="1" x14ac:dyDescent="0.25">
      <c r="A20" s="165" t="s">
        <v>39</v>
      </c>
      <c r="B20" s="1">
        <v>81796</v>
      </c>
      <c r="C20" s="1"/>
      <c r="D20" s="1"/>
      <c r="E20" s="1">
        <f t="shared" si="6"/>
        <v>87495.9</v>
      </c>
      <c r="F20" s="3">
        <f>E20/B20</f>
        <v>1.0696843366423785</v>
      </c>
      <c r="G20" s="3"/>
      <c r="H20" s="4">
        <v>21</v>
      </c>
      <c r="I20" s="12">
        <v>5715</v>
      </c>
      <c r="J20" s="12">
        <v>3241.6</v>
      </c>
      <c r="K20" s="12">
        <v>2270</v>
      </c>
      <c r="L20" s="12">
        <v>4408</v>
      </c>
      <c r="M20" s="12">
        <v>2314</v>
      </c>
      <c r="N20" s="12">
        <v>6682.8</v>
      </c>
      <c r="O20" s="12">
        <v>3927</v>
      </c>
      <c r="P20" s="12">
        <v>2926</v>
      </c>
      <c r="Q20" s="12">
        <v>5009</v>
      </c>
      <c r="R20" s="12">
        <v>1364</v>
      </c>
      <c r="S20" s="12">
        <v>2344</v>
      </c>
      <c r="T20" s="12">
        <v>6712</v>
      </c>
      <c r="U20" s="12">
        <v>6729</v>
      </c>
      <c r="V20" s="12">
        <v>4409</v>
      </c>
      <c r="W20" s="12">
        <v>7858</v>
      </c>
      <c r="X20" s="12">
        <v>4433.5</v>
      </c>
      <c r="Y20" s="12">
        <v>2712</v>
      </c>
      <c r="Z20" s="12">
        <v>1496</v>
      </c>
      <c r="AA20" s="12">
        <v>5809</v>
      </c>
      <c r="AB20" s="12">
        <v>4885</v>
      </c>
      <c r="AC20" s="12">
        <v>2251</v>
      </c>
      <c r="AE20" s="155"/>
      <c r="AF20" s="155"/>
      <c r="AG20" s="155"/>
      <c r="AH20" s="155"/>
      <c r="AI20" s="155"/>
      <c r="AR20" s="155"/>
      <c r="AS20" s="153">
        <f t="shared" si="2"/>
        <v>87495.9</v>
      </c>
      <c r="AT20" s="145" t="e">
        <f t="shared" si="0"/>
        <v>#DIV/0!</v>
      </c>
    </row>
    <row r="21" spans="1:46" s="94" customFormat="1" ht="30" hidden="1" customHeight="1" x14ac:dyDescent="0.25">
      <c r="A21" s="166" t="s">
        <v>40</v>
      </c>
      <c r="B21" s="1">
        <v>0</v>
      </c>
      <c r="C21" s="1"/>
      <c r="D21" s="1"/>
      <c r="E21" s="1">
        <f t="shared" si="6"/>
        <v>1518</v>
      </c>
      <c r="F21" s="3" t="e">
        <f t="shared" ref="F21:F22" si="8">E21/B21</f>
        <v>#DIV/0!</v>
      </c>
      <c r="G21" s="3"/>
      <c r="H21" s="4">
        <v>10</v>
      </c>
      <c r="I21" s="13"/>
      <c r="J21" s="13">
        <v>60</v>
      </c>
      <c r="K21" s="13">
        <v>218</v>
      </c>
      <c r="L21" s="13">
        <v>100</v>
      </c>
      <c r="M21" s="13"/>
      <c r="N21" s="13"/>
      <c r="O21" s="13">
        <v>140</v>
      </c>
      <c r="P21" s="13">
        <v>250</v>
      </c>
      <c r="Q21" s="13"/>
      <c r="R21" s="13"/>
      <c r="S21" s="13"/>
      <c r="T21" s="13"/>
      <c r="U21" s="13"/>
      <c r="V21" s="13"/>
      <c r="W21" s="13">
        <v>190</v>
      </c>
      <c r="X21" s="13"/>
      <c r="Y21" s="13">
        <v>201</v>
      </c>
      <c r="Z21" s="13">
        <v>50</v>
      </c>
      <c r="AA21" s="13"/>
      <c r="AB21" s="13">
        <v>250</v>
      </c>
      <c r="AC21" s="13">
        <v>59</v>
      </c>
      <c r="AE21" s="155"/>
      <c r="AF21" s="155"/>
      <c r="AG21" s="155"/>
      <c r="AH21" s="155"/>
      <c r="AI21" s="155"/>
      <c r="AR21" s="155"/>
      <c r="AS21" s="153">
        <f t="shared" si="2"/>
        <v>1518</v>
      </c>
      <c r="AT21" s="145" t="e">
        <f t="shared" si="0"/>
        <v>#DIV/0!</v>
      </c>
    </row>
    <row r="22" spans="1:46" s="94" customFormat="1" ht="30" hidden="1" customHeight="1" x14ac:dyDescent="0.25">
      <c r="A22" s="166" t="s">
        <v>41</v>
      </c>
      <c r="B22" s="14">
        <f>B21/B20</f>
        <v>0</v>
      </c>
      <c r="C22" s="14"/>
      <c r="D22" s="14"/>
      <c r="E22" s="14">
        <f>E21/E20</f>
        <v>1.7349384371153392E-2</v>
      </c>
      <c r="F22" s="3" t="e">
        <f t="shared" si="8"/>
        <v>#DIV/0!</v>
      </c>
      <c r="G22" s="3"/>
      <c r="H22" s="4"/>
      <c r="I22" s="15">
        <f t="shared" ref="I22:AC22" si="9">I21/I20</f>
        <v>0</v>
      </c>
      <c r="J22" s="15">
        <f t="shared" si="9"/>
        <v>1.8509378084896347E-2</v>
      </c>
      <c r="K22" s="15">
        <f t="shared" si="9"/>
        <v>9.6035242290748904E-2</v>
      </c>
      <c r="L22" s="15">
        <f t="shared" si="9"/>
        <v>2.2686025408348458E-2</v>
      </c>
      <c r="M22" s="15">
        <f t="shared" si="9"/>
        <v>0</v>
      </c>
      <c r="N22" s="15">
        <f t="shared" si="9"/>
        <v>0</v>
      </c>
      <c r="O22" s="15">
        <f t="shared" si="9"/>
        <v>3.5650623885918005E-2</v>
      </c>
      <c r="P22" s="15">
        <f t="shared" si="9"/>
        <v>8.5440874914559123E-2</v>
      </c>
      <c r="Q22" s="15">
        <f t="shared" si="9"/>
        <v>0</v>
      </c>
      <c r="R22" s="15">
        <f t="shared" si="9"/>
        <v>0</v>
      </c>
      <c r="S22" s="15">
        <f t="shared" si="9"/>
        <v>0</v>
      </c>
      <c r="T22" s="15">
        <f t="shared" si="9"/>
        <v>0</v>
      </c>
      <c r="U22" s="15">
        <f t="shared" si="9"/>
        <v>0</v>
      </c>
      <c r="V22" s="15">
        <f t="shared" si="9"/>
        <v>0</v>
      </c>
      <c r="W22" s="15">
        <f t="shared" si="9"/>
        <v>2.4179180453041488E-2</v>
      </c>
      <c r="X22" s="15">
        <f t="shared" si="9"/>
        <v>0</v>
      </c>
      <c r="Y22" s="15">
        <f t="shared" si="9"/>
        <v>7.4115044247787615E-2</v>
      </c>
      <c r="Z22" s="15">
        <f t="shared" si="9"/>
        <v>3.342245989304813E-2</v>
      </c>
      <c r="AA22" s="15">
        <f t="shared" si="9"/>
        <v>0</v>
      </c>
      <c r="AB22" s="15">
        <f t="shared" si="9"/>
        <v>5.1177072671443197E-2</v>
      </c>
      <c r="AC22" s="15">
        <f t="shared" si="9"/>
        <v>2.621057307863172E-2</v>
      </c>
      <c r="AE22" s="155"/>
      <c r="AF22" s="155"/>
      <c r="AG22" s="155"/>
      <c r="AH22" s="155"/>
      <c r="AI22" s="155"/>
      <c r="AR22" s="155"/>
      <c r="AS22" s="153">
        <f t="shared" si="2"/>
        <v>1.7349384371153392E-2</v>
      </c>
      <c r="AT22" s="145" t="e">
        <f t="shared" si="0"/>
        <v>#DIV/0!</v>
      </c>
    </row>
    <row r="23" spans="1:46" s="94" customFormat="1" ht="30" hidden="1" customHeight="1" x14ac:dyDescent="0.25">
      <c r="A23" s="166" t="s">
        <v>42</v>
      </c>
      <c r="B23" s="1">
        <v>0</v>
      </c>
      <c r="C23" s="1"/>
      <c r="D23" s="1"/>
      <c r="E23" s="16">
        <f>SUM(I23:AC23)</f>
        <v>124</v>
      </c>
      <c r="F23" s="3" t="e">
        <f>E23/B23</f>
        <v>#DIV/0!</v>
      </c>
      <c r="G23" s="3"/>
      <c r="H23" s="4">
        <v>2</v>
      </c>
      <c r="I23" s="13"/>
      <c r="J23" s="13"/>
      <c r="K23" s="13"/>
      <c r="L23" s="13">
        <v>30</v>
      </c>
      <c r="M23" s="13">
        <v>94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E23" s="155"/>
      <c r="AF23" s="155"/>
      <c r="AG23" s="155"/>
      <c r="AH23" s="155"/>
      <c r="AI23" s="155"/>
      <c r="AR23" s="155"/>
      <c r="AS23" s="153">
        <f t="shared" si="2"/>
        <v>124</v>
      </c>
      <c r="AT23" s="145" t="e">
        <f t="shared" si="0"/>
        <v>#DIV/0!</v>
      </c>
    </row>
    <row r="24" spans="1:46" s="94" customFormat="1" ht="30" hidden="1" customHeight="1" x14ac:dyDescent="0.25">
      <c r="A24" s="166" t="s">
        <v>43</v>
      </c>
      <c r="B24" s="3" t="e">
        <f>B23/B21</f>
        <v>#DIV/0!</v>
      </c>
      <c r="C24" s="3"/>
      <c r="D24" s="3"/>
      <c r="E24" s="3">
        <f>E23/E21</f>
        <v>8.1686429512516465E-2</v>
      </c>
      <c r="F24" s="3" t="e">
        <f>E24/B24</f>
        <v>#DIV/0!</v>
      </c>
      <c r="G24" s="3"/>
      <c r="H24" s="4"/>
      <c r="I24" s="11" t="e">
        <f>I23/I21</f>
        <v>#DIV/0!</v>
      </c>
      <c r="J24" s="11">
        <f t="shared" ref="J24:AC24" si="10">J23/J21</f>
        <v>0</v>
      </c>
      <c r="K24" s="11">
        <f t="shared" si="10"/>
        <v>0</v>
      </c>
      <c r="L24" s="11">
        <f t="shared" si="10"/>
        <v>0.3</v>
      </c>
      <c r="M24" s="11" t="e">
        <f t="shared" si="10"/>
        <v>#DIV/0!</v>
      </c>
      <c r="N24" s="11" t="e">
        <f t="shared" si="10"/>
        <v>#DIV/0!</v>
      </c>
      <c r="O24" s="11">
        <f t="shared" si="10"/>
        <v>0</v>
      </c>
      <c r="P24" s="11">
        <f t="shared" si="10"/>
        <v>0</v>
      </c>
      <c r="Q24" s="11" t="e">
        <f t="shared" si="10"/>
        <v>#DIV/0!</v>
      </c>
      <c r="R24" s="11" t="e">
        <f t="shared" si="10"/>
        <v>#DIV/0!</v>
      </c>
      <c r="S24" s="11" t="e">
        <f t="shared" si="10"/>
        <v>#DIV/0!</v>
      </c>
      <c r="T24" s="11" t="e">
        <f t="shared" si="10"/>
        <v>#DIV/0!</v>
      </c>
      <c r="U24" s="11" t="e">
        <f t="shared" si="10"/>
        <v>#DIV/0!</v>
      </c>
      <c r="V24" s="11" t="e">
        <f t="shared" si="10"/>
        <v>#DIV/0!</v>
      </c>
      <c r="W24" s="11">
        <f t="shared" si="10"/>
        <v>0</v>
      </c>
      <c r="X24" s="11" t="e">
        <f t="shared" si="10"/>
        <v>#DIV/0!</v>
      </c>
      <c r="Y24" s="11">
        <f t="shared" si="10"/>
        <v>0</v>
      </c>
      <c r="Z24" s="11">
        <f t="shared" si="10"/>
        <v>0</v>
      </c>
      <c r="AA24" s="11" t="e">
        <f t="shared" si="10"/>
        <v>#DIV/0!</v>
      </c>
      <c r="AB24" s="11">
        <f t="shared" si="10"/>
        <v>0</v>
      </c>
      <c r="AC24" s="11">
        <f t="shared" si="10"/>
        <v>0</v>
      </c>
      <c r="AE24" s="155"/>
      <c r="AF24" s="155"/>
      <c r="AG24" s="155"/>
      <c r="AH24" s="155"/>
      <c r="AI24" s="155"/>
      <c r="AR24" s="155"/>
      <c r="AS24" s="153">
        <f t="shared" si="2"/>
        <v>8.1686429512516465E-2</v>
      </c>
      <c r="AT24" s="145" t="e">
        <f t="shared" si="0"/>
        <v>#DIV/0!</v>
      </c>
    </row>
    <row r="25" spans="1:46" s="94" customFormat="1" ht="30" hidden="1" customHeight="1" x14ac:dyDescent="0.25">
      <c r="A25" s="156" t="s">
        <v>44</v>
      </c>
      <c r="B25" s="1">
        <v>79751</v>
      </c>
      <c r="C25" s="1"/>
      <c r="D25" s="1"/>
      <c r="E25" s="1">
        <f>SUM(I25:AC25)</f>
        <v>84886</v>
      </c>
      <c r="F25" s="3">
        <f>E25/B25</f>
        <v>1.0643879073616631</v>
      </c>
      <c r="G25" s="3"/>
      <c r="H25" s="4">
        <v>21</v>
      </c>
      <c r="I25" s="13">
        <v>5500</v>
      </c>
      <c r="J25" s="13">
        <v>2920</v>
      </c>
      <c r="K25" s="13">
        <v>3500</v>
      </c>
      <c r="L25" s="13">
        <v>4732</v>
      </c>
      <c r="M25" s="13">
        <v>2149</v>
      </c>
      <c r="N25" s="13">
        <v>5120</v>
      </c>
      <c r="O25" s="13">
        <v>4262</v>
      </c>
      <c r="P25" s="13">
        <v>3134</v>
      </c>
      <c r="Q25" s="13">
        <v>4100</v>
      </c>
      <c r="R25" s="13">
        <v>1208</v>
      </c>
      <c r="S25" s="13">
        <v>1547</v>
      </c>
      <c r="T25" s="13">
        <v>6626</v>
      </c>
      <c r="U25" s="13">
        <v>5989</v>
      </c>
      <c r="V25" s="13">
        <v>4480</v>
      </c>
      <c r="W25" s="13">
        <v>8058</v>
      </c>
      <c r="X25" s="13">
        <v>4368</v>
      </c>
      <c r="Y25" s="13">
        <v>2800</v>
      </c>
      <c r="Z25" s="13">
        <v>1317</v>
      </c>
      <c r="AA25" s="13">
        <v>6184</v>
      </c>
      <c r="AB25" s="13">
        <v>4912</v>
      </c>
      <c r="AC25" s="13">
        <v>1980</v>
      </c>
      <c r="AE25" s="155"/>
      <c r="AF25" s="155"/>
      <c r="AG25" s="155"/>
      <c r="AH25" s="155"/>
      <c r="AI25" s="155"/>
      <c r="AR25" s="155">
        <v>14063</v>
      </c>
      <c r="AS25" s="153">
        <f t="shared" si="2"/>
        <v>70823</v>
      </c>
      <c r="AT25" s="145">
        <f t="shared" si="0"/>
        <v>5.0361231600654195</v>
      </c>
    </row>
    <row r="26" spans="1:46" s="94" customFormat="1" ht="30" hidden="1" customHeight="1" x14ac:dyDescent="0.25">
      <c r="A26" s="160" t="s">
        <v>45</v>
      </c>
      <c r="B26" s="17">
        <f t="shared" ref="B26" si="11">B25/B20</f>
        <v>0.9749987774463299</v>
      </c>
      <c r="C26" s="17"/>
      <c r="D26" s="17"/>
      <c r="E26" s="17">
        <f>E25/E20</f>
        <v>0.97017117373499795</v>
      </c>
      <c r="F26" s="17">
        <f t="shared" ref="F26:AC26" si="12">F25/F20</f>
        <v>0.99504860536956141</v>
      </c>
      <c r="G26" s="18"/>
      <c r="H26" s="4"/>
      <c r="I26" s="17">
        <f t="shared" si="12"/>
        <v>0.96237970253718286</v>
      </c>
      <c r="J26" s="17">
        <f t="shared" si="12"/>
        <v>0.90078973346495561</v>
      </c>
      <c r="K26" s="17">
        <f t="shared" si="12"/>
        <v>1.5418502202643172</v>
      </c>
      <c r="L26" s="17">
        <f t="shared" si="12"/>
        <v>1.0735027223230491</v>
      </c>
      <c r="M26" s="17">
        <f t="shared" si="12"/>
        <v>0.92869490060501292</v>
      </c>
      <c r="N26" s="17">
        <f t="shared" si="12"/>
        <v>0.766145926857006</v>
      </c>
      <c r="O26" s="17">
        <f t="shared" si="12"/>
        <v>1.0853068500127323</v>
      </c>
      <c r="P26" s="17">
        <f t="shared" si="12"/>
        <v>1.0710868079289131</v>
      </c>
      <c r="Q26" s="17">
        <f t="shared" si="12"/>
        <v>0.81852665202635255</v>
      </c>
      <c r="R26" s="17">
        <f t="shared" si="12"/>
        <v>0.88563049853372433</v>
      </c>
      <c r="S26" s="17">
        <f t="shared" si="12"/>
        <v>0.65998293515358364</v>
      </c>
      <c r="T26" s="17">
        <f t="shared" si="12"/>
        <v>0.98718712753277715</v>
      </c>
      <c r="U26" s="17">
        <f t="shared" si="12"/>
        <v>0.89002823599346115</v>
      </c>
      <c r="V26" s="17">
        <f t="shared" si="12"/>
        <v>1.0161034248128828</v>
      </c>
      <c r="W26" s="17">
        <f t="shared" si="12"/>
        <v>1.0254517688979383</v>
      </c>
      <c r="X26" s="17">
        <f t="shared" si="12"/>
        <v>0.98522611931882265</v>
      </c>
      <c r="Y26" s="17">
        <f t="shared" si="12"/>
        <v>1.0324483775811208</v>
      </c>
      <c r="Z26" s="17">
        <f t="shared" si="12"/>
        <v>0.88034759358288772</v>
      </c>
      <c r="AA26" s="17">
        <f t="shared" si="12"/>
        <v>1.0645550008607334</v>
      </c>
      <c r="AB26" s="17">
        <f t="shared" si="12"/>
        <v>1.0055271238485159</v>
      </c>
      <c r="AC26" s="17">
        <f t="shared" si="12"/>
        <v>0.87960906263882721</v>
      </c>
      <c r="AE26" s="155"/>
      <c r="AF26" s="155"/>
      <c r="AG26" s="155"/>
      <c r="AH26" s="155"/>
      <c r="AI26" s="155"/>
      <c r="AR26" s="155"/>
      <c r="AS26" s="153">
        <f t="shared" si="2"/>
        <v>0.97017117373499795</v>
      </c>
      <c r="AT26" s="145" t="e">
        <f t="shared" si="0"/>
        <v>#DIV/0!</v>
      </c>
    </row>
    <row r="27" spans="1:46" s="168" customFormat="1" ht="30" hidden="1" customHeight="1" x14ac:dyDescent="0.25">
      <c r="A27" s="167" t="s">
        <v>173</v>
      </c>
      <c r="B27" s="19">
        <v>6</v>
      </c>
      <c r="C27" s="19"/>
      <c r="D27" s="19"/>
      <c r="E27" s="1">
        <f t="shared" ref="E27:E33" si="13">SUM(I27:AC27)</f>
        <v>0</v>
      </c>
      <c r="F27" s="20"/>
      <c r="G27" s="20"/>
      <c r="H27" s="4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E27" s="169"/>
      <c r="AF27" s="169"/>
      <c r="AG27" s="169"/>
      <c r="AH27" s="169"/>
      <c r="AI27" s="169"/>
      <c r="AR27" s="169"/>
      <c r="AS27" s="153">
        <f t="shared" si="2"/>
        <v>0</v>
      </c>
      <c r="AT27" s="145" t="e">
        <f t="shared" si="0"/>
        <v>#DIV/0!</v>
      </c>
    </row>
    <row r="28" spans="1:46" s="94" customFormat="1" ht="30" hidden="1" customHeight="1" x14ac:dyDescent="0.25">
      <c r="A28" s="166" t="s">
        <v>46</v>
      </c>
      <c r="B28" s="1">
        <v>66395</v>
      </c>
      <c r="C28" s="1"/>
      <c r="D28" s="1"/>
      <c r="E28" s="1">
        <f t="shared" si="13"/>
        <v>61981</v>
      </c>
      <c r="F28" s="3">
        <f t="shared" ref="F28:F55" si="14">E28/B28</f>
        <v>0.93351909029294378</v>
      </c>
      <c r="G28" s="3"/>
      <c r="H28" s="4">
        <v>18</v>
      </c>
      <c r="I28" s="13">
        <v>5500</v>
      </c>
      <c r="J28" s="13">
        <v>550</v>
      </c>
      <c r="K28" s="13">
        <v>3010</v>
      </c>
      <c r="L28" s="13"/>
      <c r="M28" s="13">
        <v>1789</v>
      </c>
      <c r="N28" s="13">
        <v>5100</v>
      </c>
      <c r="O28" s="13">
        <v>4262</v>
      </c>
      <c r="P28" s="13">
        <v>3134</v>
      </c>
      <c r="Q28" s="13"/>
      <c r="R28" s="13">
        <v>976</v>
      </c>
      <c r="S28" s="13">
        <v>1547</v>
      </c>
      <c r="T28" s="13">
        <v>6626</v>
      </c>
      <c r="U28" s="13">
        <v>6900</v>
      </c>
      <c r="V28" s="13">
        <v>2946</v>
      </c>
      <c r="W28" s="13">
        <v>8058</v>
      </c>
      <c r="X28" s="13">
        <v>855</v>
      </c>
      <c r="Y28" s="13">
        <v>1977</v>
      </c>
      <c r="Z28" s="13"/>
      <c r="AA28" s="13">
        <v>1339</v>
      </c>
      <c r="AB28" s="13">
        <v>4912</v>
      </c>
      <c r="AC28" s="13">
        <v>2500</v>
      </c>
      <c r="AE28" s="155"/>
      <c r="AF28" s="155"/>
      <c r="AG28" s="155"/>
      <c r="AH28" s="155"/>
      <c r="AI28" s="155"/>
      <c r="AR28" s="155">
        <v>1523</v>
      </c>
      <c r="AS28" s="153">
        <f t="shared" si="2"/>
        <v>60458</v>
      </c>
      <c r="AT28" s="145">
        <f t="shared" si="0"/>
        <v>39.696651346027579</v>
      </c>
    </row>
    <row r="29" spans="1:46" s="94" customFormat="1" ht="30" hidden="1" customHeight="1" x14ac:dyDescent="0.25">
      <c r="A29" s="160" t="s">
        <v>45</v>
      </c>
      <c r="B29" s="14">
        <v>0.17</v>
      </c>
      <c r="C29" s="3"/>
      <c r="D29" s="3"/>
      <c r="E29" s="1">
        <f t="shared" si="13"/>
        <v>14.500943840331145</v>
      </c>
      <c r="F29" s="3">
        <f t="shared" si="14"/>
        <v>85.299669649006731</v>
      </c>
      <c r="G29" s="3"/>
      <c r="H29" s="4"/>
      <c r="I29" s="15">
        <f t="shared" ref="I29:U29" si="15">I28/I20</f>
        <v>0.96237970253718286</v>
      </c>
      <c r="J29" s="15">
        <f t="shared" si="15"/>
        <v>0.16966929911154985</v>
      </c>
      <c r="K29" s="15">
        <f t="shared" si="15"/>
        <v>1.3259911894273129</v>
      </c>
      <c r="L29" s="15">
        <f t="shared" si="15"/>
        <v>0</v>
      </c>
      <c r="M29" s="15">
        <f t="shared" si="15"/>
        <v>0.77312013828867765</v>
      </c>
      <c r="N29" s="15">
        <f t="shared" si="15"/>
        <v>0.76315316933022082</v>
      </c>
      <c r="O29" s="15">
        <f t="shared" si="15"/>
        <v>1.0853068500127323</v>
      </c>
      <c r="P29" s="15">
        <f t="shared" si="15"/>
        <v>1.0710868079289131</v>
      </c>
      <c r="Q29" s="15">
        <f t="shared" si="15"/>
        <v>0</v>
      </c>
      <c r="R29" s="15">
        <f t="shared" si="15"/>
        <v>0.71554252199413493</v>
      </c>
      <c r="S29" s="15">
        <f t="shared" si="15"/>
        <v>0.65998293515358364</v>
      </c>
      <c r="T29" s="15">
        <f t="shared" si="15"/>
        <v>0.98718712753277715</v>
      </c>
      <c r="U29" s="15">
        <f t="shared" si="15"/>
        <v>1.0254123941150246</v>
      </c>
      <c r="V29" s="15">
        <f t="shared" ref="V29:AC29" si="16">V28/V20</f>
        <v>0.66817872533454303</v>
      </c>
      <c r="W29" s="15">
        <f t="shared" si="16"/>
        <v>1.0254517688979383</v>
      </c>
      <c r="X29" s="15">
        <f t="shared" si="16"/>
        <v>0.19284989286117063</v>
      </c>
      <c r="Y29" s="15">
        <f t="shared" si="16"/>
        <v>0.72898230088495575</v>
      </c>
      <c r="Z29" s="15">
        <f t="shared" si="16"/>
        <v>0</v>
      </c>
      <c r="AA29" s="15">
        <f t="shared" si="16"/>
        <v>0.23050438974005852</v>
      </c>
      <c r="AB29" s="15">
        <f t="shared" si="16"/>
        <v>1.0055271238485159</v>
      </c>
      <c r="AC29" s="15">
        <f t="shared" si="16"/>
        <v>1.1106175033318526</v>
      </c>
      <c r="AE29" s="155"/>
      <c r="AF29" s="155"/>
      <c r="AG29" s="155"/>
      <c r="AH29" s="155"/>
      <c r="AI29" s="155"/>
      <c r="AR29" s="155"/>
      <c r="AS29" s="153">
        <f t="shared" si="2"/>
        <v>14.500943840331145</v>
      </c>
      <c r="AT29" s="145" t="e">
        <f t="shared" si="0"/>
        <v>#DIV/0!</v>
      </c>
    </row>
    <row r="30" spans="1:46" s="94" customFormat="1" ht="30" hidden="1" customHeight="1" x14ac:dyDescent="0.25">
      <c r="A30" s="154" t="s">
        <v>196</v>
      </c>
      <c r="B30" s="1">
        <v>111691</v>
      </c>
      <c r="C30" s="1"/>
      <c r="D30" s="1"/>
      <c r="E30" s="1">
        <f t="shared" si="13"/>
        <v>84259</v>
      </c>
      <c r="F30" s="3">
        <f t="shared" si="14"/>
        <v>0.75439381866041133</v>
      </c>
      <c r="G30" s="3"/>
      <c r="H30" s="4">
        <v>21</v>
      </c>
      <c r="I30" s="22">
        <v>631</v>
      </c>
      <c r="J30" s="22">
        <v>1875</v>
      </c>
      <c r="K30" s="22">
        <v>8471</v>
      </c>
      <c r="L30" s="22">
        <v>5090</v>
      </c>
      <c r="M30" s="22">
        <v>4621</v>
      </c>
      <c r="N30" s="22">
        <v>4515</v>
      </c>
      <c r="O30" s="22">
        <v>2838</v>
      </c>
      <c r="P30" s="22">
        <v>4385</v>
      </c>
      <c r="Q30" s="22">
        <v>2423</v>
      </c>
      <c r="R30" s="22">
        <v>2773</v>
      </c>
      <c r="S30" s="22">
        <v>2777</v>
      </c>
      <c r="T30" s="22">
        <v>3720</v>
      </c>
      <c r="U30" s="22">
        <v>4459</v>
      </c>
      <c r="V30" s="22">
        <v>2652</v>
      </c>
      <c r="W30" s="22">
        <v>4348</v>
      </c>
      <c r="X30" s="22">
        <v>4506</v>
      </c>
      <c r="Y30" s="22">
        <v>1054</v>
      </c>
      <c r="Z30" s="22">
        <v>1557</v>
      </c>
      <c r="AA30" s="22">
        <v>8190</v>
      </c>
      <c r="AB30" s="22">
        <v>8783</v>
      </c>
      <c r="AC30" s="22">
        <v>4591</v>
      </c>
      <c r="AE30" s="155"/>
      <c r="AF30" s="155"/>
      <c r="AG30" s="155"/>
      <c r="AH30" s="155"/>
      <c r="AI30" s="155"/>
      <c r="AR30" s="155"/>
      <c r="AS30" s="153">
        <f t="shared" si="2"/>
        <v>84259</v>
      </c>
      <c r="AT30" s="145" t="e">
        <f t="shared" si="0"/>
        <v>#DIV/0!</v>
      </c>
    </row>
    <row r="31" spans="1:46" s="94" customFormat="1" ht="31.5" hidden="1" customHeight="1" x14ac:dyDescent="0.25">
      <c r="A31" s="156" t="s">
        <v>47</v>
      </c>
      <c r="B31" s="1"/>
      <c r="C31" s="1"/>
      <c r="D31" s="1"/>
      <c r="E31" s="1">
        <f t="shared" si="13"/>
        <v>0</v>
      </c>
      <c r="F31" s="3" t="e">
        <f t="shared" si="14"/>
        <v>#DIV/0!</v>
      </c>
      <c r="G31" s="3"/>
      <c r="H31" s="4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E31" s="155"/>
      <c r="AF31" s="155"/>
      <c r="AG31" s="155"/>
      <c r="AH31" s="155"/>
      <c r="AI31" s="155"/>
      <c r="AR31" s="155"/>
      <c r="AS31" s="153">
        <f t="shared" si="2"/>
        <v>0</v>
      </c>
      <c r="AT31" s="145" t="e">
        <f t="shared" si="0"/>
        <v>#DIV/0!</v>
      </c>
    </row>
    <row r="32" spans="1:46" s="94" customFormat="1" ht="30" hidden="1" customHeight="1" x14ac:dyDescent="0.25">
      <c r="A32" s="160" t="s">
        <v>41</v>
      </c>
      <c r="B32" s="15">
        <f>B31/B30</f>
        <v>0</v>
      </c>
      <c r="C32" s="11"/>
      <c r="D32" s="11"/>
      <c r="E32" s="1">
        <f t="shared" si="13"/>
        <v>0</v>
      </c>
      <c r="F32" s="3" t="e">
        <f t="shared" si="14"/>
        <v>#DIV/0!</v>
      </c>
      <c r="G32" s="3"/>
      <c r="H32" s="4"/>
      <c r="I32" s="15">
        <f>I31/I30</f>
        <v>0</v>
      </c>
      <c r="J32" s="15">
        <f t="shared" ref="J32:AC32" si="17">J31/J30</f>
        <v>0</v>
      </c>
      <c r="K32" s="15">
        <f t="shared" si="17"/>
        <v>0</v>
      </c>
      <c r="L32" s="15">
        <f t="shared" si="17"/>
        <v>0</v>
      </c>
      <c r="M32" s="15">
        <f t="shared" si="17"/>
        <v>0</v>
      </c>
      <c r="N32" s="15">
        <f t="shared" si="17"/>
        <v>0</v>
      </c>
      <c r="O32" s="15">
        <f t="shared" si="17"/>
        <v>0</v>
      </c>
      <c r="P32" s="15">
        <f t="shared" si="17"/>
        <v>0</v>
      </c>
      <c r="Q32" s="15">
        <f t="shared" si="17"/>
        <v>0</v>
      </c>
      <c r="R32" s="15">
        <f t="shared" si="17"/>
        <v>0</v>
      </c>
      <c r="S32" s="15">
        <f t="shared" si="17"/>
        <v>0</v>
      </c>
      <c r="T32" s="15">
        <f>T31/U30</f>
        <v>0</v>
      </c>
      <c r="U32" s="15">
        <f>U31/V30</f>
        <v>0</v>
      </c>
      <c r="V32" s="15">
        <f>V31/W30</f>
        <v>0</v>
      </c>
      <c r="W32" s="15">
        <f>W31/X30</f>
        <v>0</v>
      </c>
      <c r="X32" s="15">
        <f t="shared" si="17"/>
        <v>0</v>
      </c>
      <c r="Y32" s="15">
        <f t="shared" si="17"/>
        <v>0</v>
      </c>
      <c r="Z32" s="15">
        <f t="shared" si="17"/>
        <v>0</v>
      </c>
      <c r="AA32" s="15">
        <f t="shared" si="17"/>
        <v>0</v>
      </c>
      <c r="AB32" s="15">
        <f t="shared" si="17"/>
        <v>0</v>
      </c>
      <c r="AC32" s="15">
        <f t="shared" si="17"/>
        <v>0</v>
      </c>
      <c r="AE32" s="155"/>
      <c r="AF32" s="155"/>
      <c r="AG32" s="155"/>
      <c r="AH32" s="155"/>
      <c r="AI32" s="155"/>
      <c r="AR32" s="155"/>
      <c r="AS32" s="153">
        <f t="shared" si="2"/>
        <v>0</v>
      </c>
      <c r="AT32" s="145" t="e">
        <f t="shared" si="0"/>
        <v>#DIV/0!</v>
      </c>
    </row>
    <row r="33" spans="1:52" s="94" customFormat="1" ht="30" hidden="1" customHeight="1" x14ac:dyDescent="0.25">
      <c r="A33" s="156" t="s">
        <v>48</v>
      </c>
      <c r="B33" s="1">
        <v>39441</v>
      </c>
      <c r="C33" s="1"/>
      <c r="D33" s="1"/>
      <c r="E33" s="1">
        <f t="shared" si="13"/>
        <v>41507</v>
      </c>
      <c r="F33" s="3">
        <f t="shared" si="14"/>
        <v>1.0523820389949545</v>
      </c>
      <c r="G33" s="3"/>
      <c r="H33" s="4">
        <v>20</v>
      </c>
      <c r="I33" s="13">
        <v>612</v>
      </c>
      <c r="J33" s="13">
        <v>930</v>
      </c>
      <c r="K33" s="13">
        <v>7949</v>
      </c>
      <c r="L33" s="13">
        <v>1162</v>
      </c>
      <c r="M33" s="13">
        <v>302</v>
      </c>
      <c r="N33" s="13">
        <v>3850</v>
      </c>
      <c r="O33" s="13">
        <v>1500</v>
      </c>
      <c r="P33" s="13">
        <v>4385</v>
      </c>
      <c r="Q33" s="13">
        <v>307</v>
      </c>
      <c r="R33" s="13">
        <v>1481</v>
      </c>
      <c r="S33" s="13">
        <v>770</v>
      </c>
      <c r="T33" s="13">
        <v>1680</v>
      </c>
      <c r="U33" s="13"/>
      <c r="V33" s="13">
        <v>2170</v>
      </c>
      <c r="W33" s="13">
        <v>2421</v>
      </c>
      <c r="X33" s="13">
        <v>3805</v>
      </c>
      <c r="Y33" s="13">
        <v>363</v>
      </c>
      <c r="Z33" s="13">
        <v>373</v>
      </c>
      <c r="AA33" s="13">
        <v>241</v>
      </c>
      <c r="AB33" s="13">
        <v>5830</v>
      </c>
      <c r="AC33" s="13">
        <v>1376</v>
      </c>
      <c r="AE33" s="155"/>
      <c r="AF33" s="155"/>
      <c r="AG33" s="155"/>
      <c r="AH33" s="155"/>
      <c r="AI33" s="155"/>
      <c r="AR33" s="155">
        <v>8146</v>
      </c>
      <c r="AS33" s="153">
        <f t="shared" si="2"/>
        <v>33361</v>
      </c>
      <c r="AT33" s="145">
        <f t="shared" si="0"/>
        <v>4.0953842376626568</v>
      </c>
    </row>
    <row r="34" spans="1:52" s="94" customFormat="1" ht="30" hidden="1" customHeight="1" x14ac:dyDescent="0.25">
      <c r="A34" s="156" t="s">
        <v>45</v>
      </c>
      <c r="B34" s="17">
        <v>0.35299999999999998</v>
      </c>
      <c r="C34" s="17"/>
      <c r="D34" s="17"/>
      <c r="E34" s="17">
        <f t="shared" ref="E34:AC34" si="18">E33/E30</f>
        <v>0.4926120651799808</v>
      </c>
      <c r="F34" s="3">
        <f t="shared" si="14"/>
        <v>1.395501601076433</v>
      </c>
      <c r="G34" s="3"/>
      <c r="H34" s="4"/>
      <c r="I34" s="23">
        <f t="shared" si="18"/>
        <v>0.96988906497622818</v>
      </c>
      <c r="J34" s="23">
        <f t="shared" si="18"/>
        <v>0.496</v>
      </c>
      <c r="K34" s="23">
        <f t="shared" si="18"/>
        <v>0.93837799551410694</v>
      </c>
      <c r="L34" s="23">
        <f t="shared" si="18"/>
        <v>0.22829076620825148</v>
      </c>
      <c r="M34" s="23">
        <f t="shared" si="18"/>
        <v>6.5353819519584508E-2</v>
      </c>
      <c r="N34" s="23">
        <f t="shared" si="18"/>
        <v>0.8527131782945736</v>
      </c>
      <c r="O34" s="23">
        <f t="shared" si="18"/>
        <v>0.52854122621564481</v>
      </c>
      <c r="P34" s="23">
        <f t="shared" si="18"/>
        <v>1</v>
      </c>
      <c r="Q34" s="23">
        <f t="shared" si="18"/>
        <v>0.12670243499793643</v>
      </c>
      <c r="R34" s="23">
        <f t="shared" si="18"/>
        <v>0.53407861521817523</v>
      </c>
      <c r="S34" s="23">
        <f t="shared" si="18"/>
        <v>0.27727763773856678</v>
      </c>
      <c r="T34" s="23">
        <f>T33/U30</f>
        <v>0.37676609105180536</v>
      </c>
      <c r="U34" s="23">
        <f>U33/V30</f>
        <v>0</v>
      </c>
      <c r="V34" s="23">
        <f>V33/W30</f>
        <v>0.49908003679852808</v>
      </c>
      <c r="W34" s="23">
        <f>W33/X30</f>
        <v>0.53728362183754996</v>
      </c>
      <c r="X34" s="23">
        <f t="shared" si="18"/>
        <v>0.84442964935641363</v>
      </c>
      <c r="Y34" s="23">
        <f t="shared" si="18"/>
        <v>0.34440227703984821</v>
      </c>
      <c r="Z34" s="23">
        <f t="shared" si="18"/>
        <v>0.23956326268464997</v>
      </c>
      <c r="AA34" s="23">
        <f t="shared" si="18"/>
        <v>2.9426129426129426E-2</v>
      </c>
      <c r="AB34" s="23">
        <f t="shared" si="18"/>
        <v>0.66378230672890814</v>
      </c>
      <c r="AC34" s="23">
        <f t="shared" si="18"/>
        <v>0.2997168372903507</v>
      </c>
      <c r="AE34" s="155"/>
      <c r="AF34" s="155"/>
      <c r="AG34" s="155"/>
      <c r="AH34" s="155"/>
      <c r="AI34" s="155"/>
      <c r="AR34" s="155"/>
      <c r="AS34" s="153">
        <f t="shared" si="2"/>
        <v>0.4926120651799808</v>
      </c>
      <c r="AT34" s="145" t="e">
        <f t="shared" si="0"/>
        <v>#DIV/0!</v>
      </c>
    </row>
    <row r="35" spans="1:52" s="94" customFormat="1" ht="30" hidden="1" customHeight="1" x14ac:dyDescent="0.25">
      <c r="A35" s="166" t="s">
        <v>49</v>
      </c>
      <c r="B35" s="1">
        <v>78690</v>
      </c>
      <c r="C35" s="1"/>
      <c r="D35" s="1"/>
      <c r="E35" s="1">
        <f>SUM(I35:AC35)</f>
        <v>62498</v>
      </c>
      <c r="F35" s="3">
        <f t="shared" si="14"/>
        <v>0.79423052484432588</v>
      </c>
      <c r="G35" s="3"/>
      <c r="H35" s="4">
        <v>21</v>
      </c>
      <c r="I35" s="13">
        <v>612</v>
      </c>
      <c r="J35" s="13">
        <v>2036</v>
      </c>
      <c r="K35" s="13">
        <v>8474</v>
      </c>
      <c r="L35" s="13">
        <v>209</v>
      </c>
      <c r="M35" s="13">
        <v>3462</v>
      </c>
      <c r="N35" s="13">
        <v>4500</v>
      </c>
      <c r="O35" s="13">
        <v>1670</v>
      </c>
      <c r="P35" s="13">
        <v>4385</v>
      </c>
      <c r="Q35" s="13">
        <v>930</v>
      </c>
      <c r="R35" s="13">
        <v>2448</v>
      </c>
      <c r="S35" s="13">
        <v>2272</v>
      </c>
      <c r="T35" s="13">
        <v>2850</v>
      </c>
      <c r="U35" s="13">
        <v>4459</v>
      </c>
      <c r="V35" s="13">
        <v>2432</v>
      </c>
      <c r="W35" s="13">
        <v>3401</v>
      </c>
      <c r="X35" s="13">
        <v>2373</v>
      </c>
      <c r="Y35" s="13">
        <v>363</v>
      </c>
      <c r="Z35" s="13">
        <v>373</v>
      </c>
      <c r="AA35" s="13">
        <v>1850</v>
      </c>
      <c r="AB35" s="13">
        <v>8664</v>
      </c>
      <c r="AC35" s="13">
        <v>4735</v>
      </c>
      <c r="AE35" s="155"/>
      <c r="AF35" s="155"/>
      <c r="AG35" s="155"/>
      <c r="AH35" s="155"/>
      <c r="AI35" s="155"/>
      <c r="AR35" s="155">
        <v>5837</v>
      </c>
      <c r="AS35" s="153">
        <f t="shared" si="2"/>
        <v>56661</v>
      </c>
      <c r="AT35" s="145">
        <f>AS35/AR35</f>
        <v>9.7072126092170627</v>
      </c>
    </row>
    <row r="36" spans="1:52" s="94" customFormat="1" ht="30" hidden="1" customHeight="1" x14ac:dyDescent="0.25">
      <c r="A36" s="160" t="s">
        <v>45</v>
      </c>
      <c r="B36" s="14">
        <f>B35/B30</f>
        <v>0.70453304205352263</v>
      </c>
      <c r="C36" s="14"/>
      <c r="D36" s="14"/>
      <c r="E36" s="14">
        <f>E35/E30</f>
        <v>0.74173678776154472</v>
      </c>
      <c r="F36" s="3">
        <f t="shared" si="14"/>
        <v>1.0528062468150299</v>
      </c>
      <c r="G36" s="3"/>
      <c r="H36" s="4"/>
      <c r="I36" s="15">
        <f>I35/I30</f>
        <v>0.96988906497622818</v>
      </c>
      <c r="J36" s="15">
        <f t="shared" ref="J36:AC36" si="19">J35/J30</f>
        <v>1.0858666666666668</v>
      </c>
      <c r="K36" s="15">
        <f t="shared" si="19"/>
        <v>1.0003541494510684</v>
      </c>
      <c r="L36" s="15">
        <f t="shared" si="19"/>
        <v>4.1060903732809427E-2</v>
      </c>
      <c r="M36" s="15">
        <f t="shared" si="19"/>
        <v>0.74918848734040255</v>
      </c>
      <c r="N36" s="15">
        <f t="shared" si="19"/>
        <v>0.99667774086378735</v>
      </c>
      <c r="O36" s="15">
        <f t="shared" si="19"/>
        <v>0.5884425651867512</v>
      </c>
      <c r="P36" s="15">
        <f t="shared" si="19"/>
        <v>1</v>
      </c>
      <c r="Q36" s="15">
        <f t="shared" si="19"/>
        <v>0.38382170862567067</v>
      </c>
      <c r="R36" s="15">
        <f t="shared" si="19"/>
        <v>0.88279841327082587</v>
      </c>
      <c r="S36" s="15">
        <f t="shared" si="19"/>
        <v>0.81814908174288803</v>
      </c>
      <c r="T36" s="15">
        <f t="shared" si="19"/>
        <v>0.7661290322580645</v>
      </c>
      <c r="U36" s="15">
        <f t="shared" si="19"/>
        <v>1</v>
      </c>
      <c r="V36" s="15">
        <f t="shared" si="19"/>
        <v>0.9170437405731523</v>
      </c>
      <c r="W36" s="15">
        <f t="shared" si="19"/>
        <v>0.78219871205151792</v>
      </c>
      <c r="X36" s="15">
        <f t="shared" si="19"/>
        <v>0.52663115845539277</v>
      </c>
      <c r="Y36" s="15">
        <f t="shared" si="19"/>
        <v>0.34440227703984821</v>
      </c>
      <c r="Z36" s="15">
        <f t="shared" si="19"/>
        <v>0.23956326268464997</v>
      </c>
      <c r="AA36" s="15">
        <f t="shared" si="19"/>
        <v>0.22588522588522589</v>
      </c>
      <c r="AB36" s="15">
        <f t="shared" si="19"/>
        <v>0.98645109871342362</v>
      </c>
      <c r="AC36" s="15">
        <f t="shared" si="19"/>
        <v>1.0313657155303855</v>
      </c>
      <c r="AD36" s="170"/>
      <c r="AE36" s="15"/>
      <c r="AF36" s="15"/>
      <c r="AG36" s="15"/>
      <c r="AH36" s="15"/>
      <c r="AI36" s="15"/>
      <c r="AJ36" s="171"/>
      <c r="AK36" s="15"/>
      <c r="AL36" s="15"/>
      <c r="AM36" s="15"/>
      <c r="AN36" s="15"/>
      <c r="AO36" s="15"/>
      <c r="AP36" s="15"/>
      <c r="AQ36" s="170"/>
      <c r="AR36" s="15"/>
      <c r="AS36" s="153">
        <f t="shared" si="2"/>
        <v>0.74173678776154472</v>
      </c>
      <c r="AT36" s="145" t="e">
        <f t="shared" si="0"/>
        <v>#DIV/0!</v>
      </c>
    </row>
    <row r="37" spans="1:52" s="94" customFormat="1" ht="30" hidden="1" customHeight="1" x14ac:dyDescent="0.25">
      <c r="A37" s="172" t="s">
        <v>50</v>
      </c>
      <c r="B37" s="1"/>
      <c r="C37" s="1"/>
      <c r="D37" s="1"/>
      <c r="E37" s="16">
        <f>SUM(I37:AC37)</f>
        <v>0</v>
      </c>
      <c r="F37" s="3" t="e">
        <f t="shared" si="14"/>
        <v>#DIV/0!</v>
      </c>
      <c r="G37" s="3"/>
      <c r="H37" s="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E37" s="155"/>
      <c r="AF37" s="155"/>
      <c r="AG37" s="155"/>
      <c r="AH37" s="155"/>
      <c r="AI37" s="155"/>
      <c r="AR37" s="155"/>
      <c r="AS37" s="153">
        <f t="shared" si="2"/>
        <v>0</v>
      </c>
      <c r="AT37" s="145" t="e">
        <f t="shared" si="0"/>
        <v>#DIV/0!</v>
      </c>
    </row>
    <row r="38" spans="1:52" s="94" customFormat="1" ht="30" hidden="1" customHeight="1" x14ac:dyDescent="0.25">
      <c r="A38" s="166" t="s">
        <v>51</v>
      </c>
      <c r="B38" s="1">
        <v>189948</v>
      </c>
      <c r="C38" s="1"/>
      <c r="D38" s="1"/>
      <c r="E38" s="1">
        <f>SUM(I38:AC38)</f>
        <v>160028</v>
      </c>
      <c r="F38" s="3">
        <f t="shared" si="14"/>
        <v>0.842483205930044</v>
      </c>
      <c r="G38" s="3"/>
      <c r="H38" s="4">
        <v>21</v>
      </c>
      <c r="I38" s="13">
        <v>13500</v>
      </c>
      <c r="J38" s="13">
        <v>5200</v>
      </c>
      <c r="K38" s="13">
        <v>16840</v>
      </c>
      <c r="L38" s="13">
        <v>6850</v>
      </c>
      <c r="M38" s="13">
        <v>3777</v>
      </c>
      <c r="N38" s="13">
        <v>4540</v>
      </c>
      <c r="O38" s="13">
        <v>4306</v>
      </c>
      <c r="P38" s="13">
        <v>10238</v>
      </c>
      <c r="Q38" s="13">
        <v>3002</v>
      </c>
      <c r="R38" s="13">
        <v>3786</v>
      </c>
      <c r="S38" s="13">
        <v>2574</v>
      </c>
      <c r="T38" s="13">
        <v>8200</v>
      </c>
      <c r="U38" s="13">
        <v>12344</v>
      </c>
      <c r="V38" s="13">
        <v>5450</v>
      </c>
      <c r="W38" s="13">
        <v>10518</v>
      </c>
      <c r="X38" s="13">
        <v>6413</v>
      </c>
      <c r="Y38" s="13">
        <v>6677</v>
      </c>
      <c r="Z38" s="13">
        <v>2150</v>
      </c>
      <c r="AA38" s="13">
        <v>2900</v>
      </c>
      <c r="AB38" s="13">
        <v>25343</v>
      </c>
      <c r="AC38" s="13">
        <v>5420</v>
      </c>
      <c r="AE38" s="155"/>
      <c r="AF38" s="155"/>
      <c r="AG38" s="155"/>
      <c r="AH38" s="155"/>
      <c r="AI38" s="155"/>
      <c r="AR38" s="155">
        <v>1757</v>
      </c>
      <c r="AS38" s="153">
        <f t="shared" si="2"/>
        <v>158271</v>
      </c>
      <c r="AT38" s="145">
        <f t="shared" si="0"/>
        <v>90.080250426863969</v>
      </c>
    </row>
    <row r="39" spans="1:52" s="94" customFormat="1" ht="30" hidden="1" customHeight="1" x14ac:dyDescent="0.25">
      <c r="A39" s="160" t="s">
        <v>52</v>
      </c>
      <c r="B39" s="14"/>
      <c r="C39" s="14"/>
      <c r="D39" s="14"/>
      <c r="E39" s="14" t="e">
        <f>E38/E37</f>
        <v>#DIV/0!</v>
      </c>
      <c r="F39" s="3" t="e">
        <f t="shared" si="14"/>
        <v>#DIV/0!</v>
      </c>
      <c r="G39" s="3"/>
      <c r="H39" s="4"/>
      <c r="I39" s="15" t="e">
        <f>I38/I37</f>
        <v>#DIV/0!</v>
      </c>
      <c r="J39" s="15" t="e">
        <f t="shared" ref="J39:AC39" si="20">J38/J37</f>
        <v>#DIV/0!</v>
      </c>
      <c r="K39" s="15" t="e">
        <f t="shared" si="20"/>
        <v>#DIV/0!</v>
      </c>
      <c r="L39" s="15" t="e">
        <f t="shared" si="20"/>
        <v>#DIV/0!</v>
      </c>
      <c r="M39" s="15" t="e">
        <f t="shared" si="20"/>
        <v>#DIV/0!</v>
      </c>
      <c r="N39" s="15" t="e">
        <f t="shared" si="20"/>
        <v>#DIV/0!</v>
      </c>
      <c r="O39" s="15" t="e">
        <f t="shared" si="20"/>
        <v>#DIV/0!</v>
      </c>
      <c r="P39" s="15" t="e">
        <f t="shared" si="20"/>
        <v>#DIV/0!</v>
      </c>
      <c r="Q39" s="15" t="e">
        <f t="shared" si="20"/>
        <v>#DIV/0!</v>
      </c>
      <c r="R39" s="15" t="e">
        <f t="shared" si="20"/>
        <v>#DIV/0!</v>
      </c>
      <c r="S39" s="15" t="e">
        <f t="shared" si="20"/>
        <v>#DIV/0!</v>
      </c>
      <c r="T39" s="15" t="e">
        <f t="shared" si="20"/>
        <v>#DIV/0!</v>
      </c>
      <c r="U39" s="15" t="e">
        <f t="shared" si="20"/>
        <v>#DIV/0!</v>
      </c>
      <c r="V39" s="15" t="e">
        <f t="shared" si="20"/>
        <v>#DIV/0!</v>
      </c>
      <c r="W39" s="15" t="e">
        <f t="shared" si="20"/>
        <v>#DIV/0!</v>
      </c>
      <c r="X39" s="15" t="e">
        <f t="shared" si="20"/>
        <v>#DIV/0!</v>
      </c>
      <c r="Y39" s="15" t="e">
        <f t="shared" si="20"/>
        <v>#DIV/0!</v>
      </c>
      <c r="Z39" s="15" t="e">
        <f t="shared" si="20"/>
        <v>#DIV/0!</v>
      </c>
      <c r="AA39" s="15" t="e">
        <f t="shared" si="20"/>
        <v>#DIV/0!</v>
      </c>
      <c r="AB39" s="15" t="e">
        <f t="shared" si="20"/>
        <v>#DIV/0!</v>
      </c>
      <c r="AC39" s="15" t="e">
        <f t="shared" si="20"/>
        <v>#DIV/0!</v>
      </c>
      <c r="AE39" s="155"/>
      <c r="AF39" s="155"/>
      <c r="AG39" s="155"/>
      <c r="AH39" s="155"/>
      <c r="AI39" s="155"/>
      <c r="AR39" s="155"/>
      <c r="AS39" s="153" t="e">
        <f t="shared" si="2"/>
        <v>#DIV/0!</v>
      </c>
      <c r="AT39" s="145" t="e">
        <f t="shared" si="0"/>
        <v>#DIV/0!</v>
      </c>
    </row>
    <row r="40" spans="1:52" s="94" customFormat="1" ht="30" hidden="1" customHeight="1" x14ac:dyDescent="0.25">
      <c r="A40" s="173" t="s">
        <v>53</v>
      </c>
      <c r="B40" s="1">
        <v>174978</v>
      </c>
      <c r="C40" s="1"/>
      <c r="D40" s="1"/>
      <c r="E40" s="1">
        <f>SUM(I40:AC40)</f>
        <v>135847</v>
      </c>
      <c r="F40" s="3">
        <f t="shared" si="14"/>
        <v>0.77636617174730538</v>
      </c>
      <c r="G40" s="3"/>
      <c r="H40" s="4">
        <v>20</v>
      </c>
      <c r="I40" s="13">
        <v>10000</v>
      </c>
      <c r="J40" s="13">
        <v>5896</v>
      </c>
      <c r="K40" s="13">
        <v>14375</v>
      </c>
      <c r="L40" s="13">
        <v>6615</v>
      </c>
      <c r="M40" s="13">
        <v>3268</v>
      </c>
      <c r="N40" s="13">
        <v>4110</v>
      </c>
      <c r="O40" s="13">
        <v>3097</v>
      </c>
      <c r="P40" s="13">
        <v>9518</v>
      </c>
      <c r="Q40" s="13">
        <v>1471</v>
      </c>
      <c r="R40" s="13">
        <v>3836</v>
      </c>
      <c r="S40" s="13">
        <v>2653</v>
      </c>
      <c r="T40" s="13">
        <v>6250</v>
      </c>
      <c r="U40" s="13">
        <v>14823</v>
      </c>
      <c r="V40" s="13">
        <v>1399</v>
      </c>
      <c r="W40" s="13">
        <v>10885</v>
      </c>
      <c r="X40" s="13"/>
      <c r="Y40" s="13">
        <v>4068</v>
      </c>
      <c r="Z40" s="13">
        <v>2150</v>
      </c>
      <c r="AA40" s="13">
        <v>2670</v>
      </c>
      <c r="AB40" s="13">
        <v>23343</v>
      </c>
      <c r="AC40" s="13">
        <v>5420</v>
      </c>
      <c r="AE40" s="155"/>
      <c r="AF40" s="155"/>
      <c r="AG40" s="155"/>
      <c r="AH40" s="155"/>
      <c r="AI40" s="155"/>
      <c r="AR40" s="155">
        <v>261</v>
      </c>
      <c r="AS40" s="153">
        <f t="shared" si="2"/>
        <v>135586</v>
      </c>
      <c r="AT40" s="145">
        <f t="shared" si="0"/>
        <v>519.48659003831415</v>
      </c>
    </row>
    <row r="41" spans="1:52" s="145" customFormat="1" ht="31.5" hidden="1" customHeight="1" x14ac:dyDescent="0.25">
      <c r="A41" s="154" t="s">
        <v>148</v>
      </c>
      <c r="B41" s="1">
        <v>222814</v>
      </c>
      <c r="C41" s="1"/>
      <c r="D41" s="1"/>
      <c r="E41" s="1">
        <f>SUM(I41:AC41)</f>
        <v>220897.8</v>
      </c>
      <c r="F41" s="3">
        <f t="shared" si="14"/>
        <v>0.99140000179521925</v>
      </c>
      <c r="G41" s="3"/>
      <c r="H41" s="4"/>
      <c r="I41" s="5">
        <v>21387</v>
      </c>
      <c r="J41" s="5">
        <v>6370</v>
      </c>
      <c r="K41" s="5">
        <v>14804</v>
      </c>
      <c r="L41" s="5">
        <v>11519</v>
      </c>
      <c r="M41" s="5">
        <v>6216</v>
      </c>
      <c r="N41" s="5">
        <v>14257</v>
      </c>
      <c r="O41" s="5">
        <v>7235</v>
      </c>
      <c r="P41" s="5">
        <v>11166</v>
      </c>
      <c r="Q41" s="5">
        <v>10677</v>
      </c>
      <c r="R41" s="5">
        <f>SUM(R45:R50)</f>
        <v>3874.8</v>
      </c>
      <c r="S41" s="5">
        <v>6645</v>
      </c>
      <c r="T41" s="5">
        <v>10016</v>
      </c>
      <c r="U41" s="5">
        <v>13361</v>
      </c>
      <c r="V41" s="5">
        <v>13059</v>
      </c>
      <c r="W41" s="5">
        <v>11222</v>
      </c>
      <c r="X41" s="5">
        <v>9636</v>
      </c>
      <c r="Y41" s="5">
        <v>8357</v>
      </c>
      <c r="Z41" s="5">
        <v>4627</v>
      </c>
      <c r="AA41" s="5">
        <v>8804</v>
      </c>
      <c r="AB41" s="5">
        <v>18008</v>
      </c>
      <c r="AC41" s="5">
        <v>9657</v>
      </c>
      <c r="AD41" s="161"/>
      <c r="AE41" s="162"/>
      <c r="AF41" s="162"/>
      <c r="AG41" s="162"/>
      <c r="AH41" s="162"/>
      <c r="AI41" s="162"/>
      <c r="AJ41" s="161"/>
      <c r="AK41" s="161"/>
      <c r="AL41" s="161"/>
      <c r="AM41" s="161"/>
      <c r="AN41" s="161"/>
      <c r="AO41" s="161"/>
      <c r="AR41" s="151"/>
      <c r="AS41" s="153">
        <f t="shared" si="2"/>
        <v>220897.8</v>
      </c>
      <c r="AT41" s="145" t="e">
        <f t="shared" si="0"/>
        <v>#DIV/0!</v>
      </c>
    </row>
    <row r="42" spans="1:52" s="145" customFormat="1" ht="30" hidden="1" customHeight="1" x14ac:dyDescent="0.25">
      <c r="A42" s="174" t="s">
        <v>200</v>
      </c>
      <c r="B42" s="1">
        <v>223108</v>
      </c>
      <c r="C42" s="1"/>
      <c r="D42" s="1"/>
      <c r="E42" s="1">
        <f>SUM(I42:AC42)</f>
        <v>199104.80000000002</v>
      </c>
      <c r="F42" s="3">
        <f t="shared" si="14"/>
        <v>0.89241443605787341</v>
      </c>
      <c r="G42" s="3"/>
      <c r="H42" s="25">
        <v>21</v>
      </c>
      <c r="I42" s="26">
        <f>SUM(I45:I50)+90</f>
        <v>19349</v>
      </c>
      <c r="J42" s="26">
        <f t="shared" ref="J42:N42" si="21">SUM(J45:J50)</f>
        <v>6046</v>
      </c>
      <c r="K42" s="26">
        <f t="shared" si="21"/>
        <v>12776.800000000001</v>
      </c>
      <c r="L42" s="26">
        <f>SUM(L45:L50)+633</f>
        <v>13992</v>
      </c>
      <c r="M42" s="26">
        <f t="shared" si="21"/>
        <v>7522</v>
      </c>
      <c r="N42" s="26">
        <f t="shared" si="21"/>
        <v>11925</v>
      </c>
      <c r="O42" s="26">
        <f>SUM(O45:O50)+90</f>
        <v>6271</v>
      </c>
      <c r="P42" s="26">
        <f t="shared" ref="P42:Q42" si="22">SUM(P45:P50)</f>
        <v>9426</v>
      </c>
      <c r="Q42" s="26">
        <f t="shared" si="22"/>
        <v>8638</v>
      </c>
      <c r="R42" s="26">
        <f>SUM(R45:R50)+255.5</f>
        <v>4130.3</v>
      </c>
      <c r="S42" s="26">
        <f>SUM(S45:S50)</f>
        <v>4025</v>
      </c>
      <c r="T42" s="26">
        <f>SUM(T45:T50)+60</f>
        <v>8766</v>
      </c>
      <c r="U42" s="26">
        <f>SUM(U45:U50)+200</f>
        <v>11109</v>
      </c>
      <c r="V42" s="26">
        <f>SUM(V45:V50)</f>
        <v>10714</v>
      </c>
      <c r="W42" s="26">
        <f>SUM(W45:W50)</f>
        <v>11297</v>
      </c>
      <c r="X42" s="26">
        <f>SUM(X45:X50)</f>
        <v>7624.2</v>
      </c>
      <c r="Y42" s="26">
        <f>SUM(Y45:Y50)</f>
        <v>7456.5</v>
      </c>
      <c r="Z42" s="26">
        <f>SUM(Z45:Z50)</f>
        <v>3772</v>
      </c>
      <c r="AA42" s="26">
        <f t="shared" ref="AA42:AC42" si="23">SUM(AA45:AA50)</f>
        <v>7888</v>
      </c>
      <c r="AB42" s="26">
        <f t="shared" si="23"/>
        <v>17937</v>
      </c>
      <c r="AC42" s="26">
        <f t="shared" si="23"/>
        <v>8440</v>
      </c>
      <c r="AD42" s="175">
        <f>AD45+AD46+AD50</f>
        <v>0</v>
      </c>
      <c r="AE42" s="26"/>
      <c r="AF42" s="26"/>
      <c r="AG42" s="26"/>
      <c r="AH42" s="26"/>
      <c r="AI42" s="26"/>
      <c r="AJ42" s="176"/>
      <c r="AK42" s="176"/>
      <c r="AL42" s="176"/>
      <c r="AM42" s="176"/>
      <c r="AN42" s="176"/>
      <c r="AO42" s="176"/>
      <c r="AR42" s="151">
        <v>166</v>
      </c>
      <c r="AS42" s="153">
        <f t="shared" si="2"/>
        <v>198938.80000000002</v>
      </c>
      <c r="AT42" s="145">
        <f t="shared" si="0"/>
        <v>1198.4265060240964</v>
      </c>
      <c r="AX42" s="145">
        <v>87514.7</v>
      </c>
      <c r="AZ42" s="177">
        <f>E42+AX42</f>
        <v>286619.5</v>
      </c>
    </row>
    <row r="43" spans="1:52" s="145" customFormat="1" ht="30" hidden="1" customHeight="1" x14ac:dyDescent="0.25">
      <c r="A43" s="178" t="s">
        <v>172</v>
      </c>
      <c r="B43" s="1">
        <v>633</v>
      </c>
      <c r="C43" s="1"/>
      <c r="D43" s="1"/>
      <c r="E43" s="1">
        <f>SUM(I43:AC43)</f>
        <v>458</v>
      </c>
      <c r="F43" s="3">
        <f t="shared" si="14"/>
        <v>0.7235387045813586</v>
      </c>
      <c r="G43" s="3"/>
      <c r="H43" s="4"/>
      <c r="I43" s="5"/>
      <c r="J43" s="5"/>
      <c r="K43" s="5"/>
      <c r="L43" s="5"/>
      <c r="M43" s="5"/>
      <c r="N43" s="5"/>
      <c r="O43" s="5"/>
      <c r="P43" s="5">
        <v>458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161"/>
      <c r="AE43" s="162"/>
      <c r="AF43" s="162"/>
      <c r="AG43" s="162"/>
      <c r="AH43" s="162"/>
      <c r="AI43" s="162"/>
      <c r="AJ43" s="161"/>
      <c r="AK43" s="161"/>
      <c r="AL43" s="161"/>
      <c r="AM43" s="161"/>
      <c r="AN43" s="161"/>
      <c r="AO43" s="161"/>
      <c r="AR43" s="151"/>
      <c r="AS43" s="153">
        <f t="shared" si="2"/>
        <v>458</v>
      </c>
      <c r="AT43" s="145" t="e">
        <f t="shared" si="0"/>
        <v>#DIV/0!</v>
      </c>
    </row>
    <row r="44" spans="1:52" s="145" customFormat="1" ht="30" hidden="1" customHeight="1" x14ac:dyDescent="0.25">
      <c r="A44" s="179" t="s">
        <v>52</v>
      </c>
      <c r="B44" s="27">
        <f>B42/B41</f>
        <v>1.0013194862082275</v>
      </c>
      <c r="C44" s="27"/>
      <c r="D44" s="27"/>
      <c r="E44" s="27">
        <f>E42/E41</f>
        <v>0.90134351722832928</v>
      </c>
      <c r="F44" s="3">
        <f t="shared" si="14"/>
        <v>0.90015577409914904</v>
      </c>
      <c r="G44" s="3"/>
      <c r="H44" s="4"/>
      <c r="I44" s="27">
        <f>I42/I41</f>
        <v>0.90470846776078928</v>
      </c>
      <c r="J44" s="27">
        <f t="shared" ref="J44:AC44" si="24">J42/J41</f>
        <v>0.9491365777080063</v>
      </c>
      <c r="K44" s="27">
        <f t="shared" si="24"/>
        <v>0.8630640367468253</v>
      </c>
      <c r="L44" s="27">
        <f t="shared" si="24"/>
        <v>1.2146887750672801</v>
      </c>
      <c r="M44" s="27">
        <f t="shared" si="24"/>
        <v>1.21010296010296</v>
      </c>
      <c r="N44" s="27">
        <f t="shared" si="24"/>
        <v>0.83643122676579928</v>
      </c>
      <c r="O44" s="27">
        <f t="shared" si="24"/>
        <v>0.86675881133379407</v>
      </c>
      <c r="P44" s="27">
        <f t="shared" si="24"/>
        <v>0.84416980118216012</v>
      </c>
      <c r="Q44" s="27">
        <f t="shared" si="24"/>
        <v>0.80902875339514846</v>
      </c>
      <c r="R44" s="27">
        <f t="shared" si="24"/>
        <v>1.0659388871683699</v>
      </c>
      <c r="S44" s="27">
        <f t="shared" si="24"/>
        <v>0.6057185854025583</v>
      </c>
      <c r="T44" s="27">
        <f t="shared" si="24"/>
        <v>0.87519968051118213</v>
      </c>
      <c r="U44" s="27">
        <f t="shared" si="24"/>
        <v>0.83144974178579445</v>
      </c>
      <c r="V44" s="27">
        <f t="shared" si="24"/>
        <v>0.82043035454475843</v>
      </c>
      <c r="W44" s="27">
        <f t="shared" si="24"/>
        <v>1.0066833006594189</v>
      </c>
      <c r="X44" s="27">
        <f t="shared" si="24"/>
        <v>0.79122042341220422</v>
      </c>
      <c r="Y44" s="27">
        <f t="shared" si="24"/>
        <v>0.89224602129950936</v>
      </c>
      <c r="Z44" s="27">
        <f t="shared" si="24"/>
        <v>0.81521504214393781</v>
      </c>
      <c r="AA44" s="27">
        <f t="shared" si="24"/>
        <v>0.89595638346206274</v>
      </c>
      <c r="AB44" s="27">
        <f t="shared" si="24"/>
        <v>0.99605730786317193</v>
      </c>
      <c r="AC44" s="27">
        <f t="shared" si="24"/>
        <v>0.87397742570156367</v>
      </c>
      <c r="AD44" s="163"/>
      <c r="AE44" s="164"/>
      <c r="AF44" s="164"/>
      <c r="AG44" s="164"/>
      <c r="AH44" s="164"/>
      <c r="AI44" s="164"/>
      <c r="AJ44" s="163"/>
      <c r="AK44" s="163"/>
      <c r="AL44" s="163"/>
      <c r="AM44" s="163"/>
      <c r="AN44" s="163"/>
      <c r="AO44" s="163"/>
      <c r="AR44" s="151"/>
      <c r="AS44" s="153">
        <f t="shared" si="2"/>
        <v>0.90134351722832928</v>
      </c>
      <c r="AT44" s="145" t="e">
        <f t="shared" si="0"/>
        <v>#DIV/0!</v>
      </c>
      <c r="AZ44" s="145">
        <v>301400</v>
      </c>
    </row>
    <row r="45" spans="1:52" s="145" customFormat="1" ht="30" hidden="1" customHeight="1" x14ac:dyDescent="0.25">
      <c r="A45" s="160" t="s">
        <v>147</v>
      </c>
      <c r="B45" s="1">
        <v>96740</v>
      </c>
      <c r="C45" s="1"/>
      <c r="D45" s="1"/>
      <c r="E45" s="1">
        <f>SUM(I45:AC45)</f>
        <v>82840</v>
      </c>
      <c r="F45" s="3">
        <f t="shared" si="14"/>
        <v>0.85631589828406041</v>
      </c>
      <c r="G45" s="3"/>
      <c r="H45" s="4">
        <v>21</v>
      </c>
      <c r="I45" s="28">
        <v>13006</v>
      </c>
      <c r="J45" s="28">
        <v>2826</v>
      </c>
      <c r="K45" s="28">
        <v>3870.5</v>
      </c>
      <c r="L45" s="28">
        <v>4787</v>
      </c>
      <c r="M45" s="28">
        <v>2313</v>
      </c>
      <c r="N45" s="28">
        <v>7002</v>
      </c>
      <c r="O45" s="28">
        <v>3182</v>
      </c>
      <c r="P45" s="28">
        <v>3392</v>
      </c>
      <c r="Q45" s="28">
        <v>2860</v>
      </c>
      <c r="R45" s="28">
        <v>1047</v>
      </c>
      <c r="S45" s="28">
        <v>952</v>
      </c>
      <c r="T45" s="28">
        <v>2818</v>
      </c>
      <c r="U45" s="28">
        <v>5980</v>
      </c>
      <c r="V45" s="28">
        <v>6043</v>
      </c>
      <c r="W45" s="28">
        <v>3526</v>
      </c>
      <c r="X45" s="28">
        <v>1938.5</v>
      </c>
      <c r="Y45" s="28">
        <v>2888</v>
      </c>
      <c r="Z45" s="28">
        <v>1069</v>
      </c>
      <c r="AA45" s="28">
        <v>1485</v>
      </c>
      <c r="AB45" s="28">
        <v>7689</v>
      </c>
      <c r="AC45" s="28">
        <v>4166</v>
      </c>
      <c r="AD45" s="163"/>
      <c r="AE45" s="164"/>
      <c r="AF45" s="164"/>
      <c r="AG45" s="164"/>
      <c r="AH45" s="164"/>
      <c r="AI45" s="164"/>
      <c r="AJ45" s="163"/>
      <c r="AK45" s="163"/>
      <c r="AL45" s="163"/>
      <c r="AM45" s="163"/>
      <c r="AN45" s="163"/>
      <c r="AO45" s="163"/>
      <c r="AR45" s="151"/>
      <c r="AS45" s="153">
        <f t="shared" si="2"/>
        <v>82840</v>
      </c>
      <c r="AT45" s="145" t="e">
        <f t="shared" si="0"/>
        <v>#DIV/0!</v>
      </c>
      <c r="AY45" s="177"/>
      <c r="AZ45" s="180">
        <f>AZ42/AZ44</f>
        <v>0.9509605175846052</v>
      </c>
    </row>
    <row r="46" spans="1:52" s="145" customFormat="1" ht="30" hidden="1" customHeight="1" x14ac:dyDescent="0.25">
      <c r="A46" s="160" t="s">
        <v>54</v>
      </c>
      <c r="B46" s="1">
        <v>97963</v>
      </c>
      <c r="C46" s="1"/>
      <c r="D46" s="1"/>
      <c r="E46" s="1">
        <f>SUM(I46:AC46)</f>
        <v>75468.600000000006</v>
      </c>
      <c r="F46" s="3">
        <f t="shared" si="14"/>
        <v>0.77037861233322791</v>
      </c>
      <c r="G46" s="3"/>
      <c r="H46" s="4">
        <v>21</v>
      </c>
      <c r="I46" s="13">
        <v>392</v>
      </c>
      <c r="J46" s="13">
        <v>2066</v>
      </c>
      <c r="K46" s="13">
        <v>5787.6</v>
      </c>
      <c r="L46" s="13">
        <v>7096</v>
      </c>
      <c r="M46" s="13">
        <v>2723</v>
      </c>
      <c r="N46" s="13">
        <v>3788</v>
      </c>
      <c r="O46" s="13">
        <v>2060</v>
      </c>
      <c r="P46" s="13">
        <v>4544</v>
      </c>
      <c r="Q46" s="13">
        <v>2992</v>
      </c>
      <c r="R46" s="13">
        <v>1590</v>
      </c>
      <c r="S46" s="13">
        <v>2391</v>
      </c>
      <c r="T46" s="13">
        <v>3795</v>
      </c>
      <c r="U46" s="13">
        <v>3312</v>
      </c>
      <c r="V46" s="13">
        <v>4121</v>
      </c>
      <c r="W46" s="13">
        <v>5352</v>
      </c>
      <c r="X46" s="13">
        <v>3565</v>
      </c>
      <c r="Y46" s="13">
        <v>2700</v>
      </c>
      <c r="Z46" s="13">
        <v>2104</v>
      </c>
      <c r="AA46" s="13">
        <v>4606</v>
      </c>
      <c r="AB46" s="13">
        <v>6739</v>
      </c>
      <c r="AC46" s="13">
        <v>3745</v>
      </c>
      <c r="AD46" s="163"/>
      <c r="AE46" s="164"/>
      <c r="AF46" s="164"/>
      <c r="AG46" s="164"/>
      <c r="AH46" s="164"/>
      <c r="AI46" s="164"/>
      <c r="AJ46" s="163"/>
      <c r="AK46" s="163"/>
      <c r="AL46" s="163"/>
      <c r="AM46" s="163"/>
      <c r="AN46" s="163"/>
      <c r="AO46" s="163"/>
      <c r="AR46" s="151">
        <v>166</v>
      </c>
      <c r="AS46" s="153">
        <f t="shared" si="2"/>
        <v>75302.600000000006</v>
      </c>
      <c r="AT46" s="145">
        <f t="shared" si="0"/>
        <v>453.63012048192775</v>
      </c>
      <c r="AV46" s="181"/>
      <c r="AY46" s="177"/>
    </row>
    <row r="47" spans="1:52" s="145" customFormat="1" ht="30" hidden="1" customHeight="1" x14ac:dyDescent="0.25">
      <c r="A47" s="160" t="s">
        <v>55</v>
      </c>
      <c r="B47" s="1">
        <v>1835</v>
      </c>
      <c r="C47" s="1"/>
      <c r="D47" s="1"/>
      <c r="E47" s="1">
        <f t="shared" ref="E47:E49" si="25">SUM(I47:AC47)</f>
        <v>944.5</v>
      </c>
      <c r="F47" s="3">
        <f t="shared" si="14"/>
        <v>0.51471389645776566</v>
      </c>
      <c r="G47" s="3"/>
      <c r="H47" s="4">
        <v>6</v>
      </c>
      <c r="I47" s="28">
        <v>284</v>
      </c>
      <c r="J47" s="28"/>
      <c r="K47" s="28">
        <v>50</v>
      </c>
      <c r="L47" s="28">
        <v>200</v>
      </c>
      <c r="M47" s="28"/>
      <c r="N47" s="28"/>
      <c r="O47" s="28"/>
      <c r="P47" s="28"/>
      <c r="Q47" s="28">
        <v>110</v>
      </c>
      <c r="R47" s="28"/>
      <c r="S47" s="28"/>
      <c r="T47" s="28"/>
      <c r="U47" s="28"/>
      <c r="V47" s="28"/>
      <c r="W47" s="28">
        <v>225</v>
      </c>
      <c r="X47" s="28"/>
      <c r="Y47" s="28">
        <v>75.5</v>
      </c>
      <c r="Z47" s="28"/>
      <c r="AA47" s="28"/>
      <c r="AB47" s="28"/>
      <c r="AC47" s="28"/>
      <c r="AD47" s="163"/>
      <c r="AE47" s="164"/>
      <c r="AF47" s="164"/>
      <c r="AG47" s="164"/>
      <c r="AH47" s="164"/>
      <c r="AI47" s="164"/>
      <c r="AJ47" s="163"/>
      <c r="AK47" s="163"/>
      <c r="AL47" s="163"/>
      <c r="AM47" s="163"/>
      <c r="AN47" s="163"/>
      <c r="AO47" s="163"/>
      <c r="AR47" s="151"/>
      <c r="AS47" s="153">
        <f t="shared" si="2"/>
        <v>944.5</v>
      </c>
      <c r="AT47" s="145" t="e">
        <f t="shared" si="0"/>
        <v>#DIV/0!</v>
      </c>
      <c r="AV47" s="177"/>
    </row>
    <row r="48" spans="1:52" s="145" customFormat="1" ht="30" hidden="1" customHeight="1" x14ac:dyDescent="0.25">
      <c r="A48" s="160" t="s">
        <v>56</v>
      </c>
      <c r="B48" s="1">
        <v>998</v>
      </c>
      <c r="C48" s="1"/>
      <c r="D48" s="1"/>
      <c r="E48" s="1">
        <f t="shared" si="25"/>
        <v>959</v>
      </c>
      <c r="F48" s="3">
        <f t="shared" si="14"/>
        <v>0.96092184368737477</v>
      </c>
      <c r="G48" s="3"/>
      <c r="H48" s="4">
        <v>8</v>
      </c>
      <c r="I48" s="28">
        <v>224</v>
      </c>
      <c r="J48" s="28">
        <v>24</v>
      </c>
      <c r="K48" s="28">
        <v>173</v>
      </c>
      <c r="L48" s="28">
        <v>50</v>
      </c>
      <c r="M48" s="28"/>
      <c r="N48" s="28"/>
      <c r="O48" s="28"/>
      <c r="P48" s="28"/>
      <c r="Q48" s="28"/>
      <c r="R48" s="28"/>
      <c r="S48" s="28"/>
      <c r="T48" s="28"/>
      <c r="U48" s="28">
        <v>76</v>
      </c>
      <c r="V48" s="28"/>
      <c r="W48" s="28"/>
      <c r="X48" s="28"/>
      <c r="Y48" s="28">
        <v>80</v>
      </c>
      <c r="Z48" s="28">
        <v>100</v>
      </c>
      <c r="AA48" s="28"/>
      <c r="AB48" s="28">
        <v>232</v>
      </c>
      <c r="AC48" s="28"/>
      <c r="AD48" s="163"/>
      <c r="AE48" s="164"/>
      <c r="AF48" s="164"/>
      <c r="AG48" s="164"/>
      <c r="AH48" s="164"/>
      <c r="AI48" s="164"/>
      <c r="AJ48" s="163"/>
      <c r="AK48" s="163"/>
      <c r="AL48" s="163"/>
      <c r="AM48" s="163"/>
      <c r="AN48" s="163"/>
      <c r="AO48" s="163"/>
      <c r="AR48" s="151"/>
      <c r="AS48" s="153">
        <f t="shared" si="2"/>
        <v>959</v>
      </c>
      <c r="AT48" s="145" t="e">
        <f t="shared" si="0"/>
        <v>#DIV/0!</v>
      </c>
    </row>
    <row r="49" spans="1:46" s="145" customFormat="1" ht="30" hidden="1" customHeight="1" x14ac:dyDescent="0.25">
      <c r="A49" s="160" t="s">
        <v>198</v>
      </c>
      <c r="B49" s="1"/>
      <c r="C49" s="1"/>
      <c r="D49" s="1"/>
      <c r="E49" s="1">
        <f t="shared" si="25"/>
        <v>11460.7</v>
      </c>
      <c r="F49" s="3"/>
      <c r="G49" s="3"/>
      <c r="H49" s="4">
        <v>21</v>
      </c>
      <c r="I49" s="28">
        <v>100</v>
      </c>
      <c r="J49" s="28">
        <v>395</v>
      </c>
      <c r="K49" s="28">
        <v>1577.7</v>
      </c>
      <c r="L49" s="28">
        <v>148</v>
      </c>
      <c r="M49" s="28">
        <v>646</v>
      </c>
      <c r="N49" s="28">
        <v>595</v>
      </c>
      <c r="O49" s="28">
        <v>563</v>
      </c>
      <c r="P49" s="28">
        <v>1103</v>
      </c>
      <c r="Q49" s="28">
        <v>240</v>
      </c>
      <c r="R49" s="28">
        <v>552</v>
      </c>
      <c r="S49" s="28">
        <v>394</v>
      </c>
      <c r="T49" s="28">
        <v>1120</v>
      </c>
      <c r="U49" s="28">
        <v>827</v>
      </c>
      <c r="V49" s="28">
        <v>254</v>
      </c>
      <c r="W49" s="28">
        <v>70</v>
      </c>
      <c r="X49" s="28">
        <v>262</v>
      </c>
      <c r="Y49" s="28">
        <v>455</v>
      </c>
      <c r="Z49" s="28">
        <v>434</v>
      </c>
      <c r="AA49" s="28">
        <v>774</v>
      </c>
      <c r="AB49" s="28">
        <v>612</v>
      </c>
      <c r="AC49" s="260">
        <v>339</v>
      </c>
      <c r="AD49" s="163"/>
      <c r="AE49" s="164"/>
      <c r="AF49" s="164"/>
      <c r="AG49" s="164"/>
      <c r="AH49" s="164"/>
      <c r="AI49" s="164"/>
      <c r="AJ49" s="163"/>
      <c r="AK49" s="163"/>
      <c r="AL49" s="163"/>
      <c r="AM49" s="163"/>
      <c r="AN49" s="163"/>
      <c r="AO49" s="163"/>
      <c r="AR49" s="151"/>
      <c r="AS49" s="153"/>
    </row>
    <row r="50" spans="1:46" s="145" customFormat="1" ht="30" hidden="1" customHeight="1" x14ac:dyDescent="0.25">
      <c r="A50" s="160" t="s">
        <v>57</v>
      </c>
      <c r="B50" s="1">
        <v>13150</v>
      </c>
      <c r="C50" s="1"/>
      <c r="D50" s="1"/>
      <c r="E50" s="1">
        <f>SUM(I50:AC50)</f>
        <v>26103.5</v>
      </c>
      <c r="F50" s="3">
        <f t="shared" si="14"/>
        <v>1.9850570342205323</v>
      </c>
      <c r="G50" s="3"/>
      <c r="H50" s="4">
        <v>21</v>
      </c>
      <c r="I50" s="13">
        <v>5253</v>
      </c>
      <c r="J50" s="13">
        <v>735</v>
      </c>
      <c r="K50" s="13">
        <v>1318</v>
      </c>
      <c r="L50" s="13">
        <v>1078</v>
      </c>
      <c r="M50" s="13">
        <v>1840</v>
      </c>
      <c r="N50" s="13">
        <v>540</v>
      </c>
      <c r="O50" s="13">
        <v>376</v>
      </c>
      <c r="P50" s="13">
        <v>387</v>
      </c>
      <c r="Q50" s="13">
        <v>2436</v>
      </c>
      <c r="R50" s="13">
        <v>685.8</v>
      </c>
      <c r="S50" s="13">
        <v>288</v>
      </c>
      <c r="T50" s="13">
        <v>973</v>
      </c>
      <c r="U50" s="13">
        <v>714</v>
      </c>
      <c r="V50" s="13">
        <v>296</v>
      </c>
      <c r="W50" s="13">
        <v>2124</v>
      </c>
      <c r="X50" s="13">
        <v>1858.7</v>
      </c>
      <c r="Y50" s="13">
        <v>1258</v>
      </c>
      <c r="Z50" s="13">
        <v>65</v>
      </c>
      <c r="AA50" s="13">
        <v>1023</v>
      </c>
      <c r="AB50" s="13">
        <v>2665</v>
      </c>
      <c r="AC50" s="13">
        <v>190</v>
      </c>
      <c r="AD50" s="163"/>
      <c r="AE50" s="164"/>
      <c r="AF50" s="164"/>
      <c r="AG50" s="164"/>
      <c r="AH50" s="164"/>
      <c r="AI50" s="164"/>
      <c r="AJ50" s="163"/>
      <c r="AK50" s="163"/>
      <c r="AL50" s="163"/>
      <c r="AM50" s="163"/>
      <c r="AN50" s="163"/>
      <c r="AO50" s="163"/>
      <c r="AR50" s="151"/>
      <c r="AS50" s="153">
        <f t="shared" si="2"/>
        <v>26103.5</v>
      </c>
      <c r="AT50" s="145" t="e">
        <f t="shared" si="0"/>
        <v>#DIV/0!</v>
      </c>
    </row>
    <row r="51" spans="1:46" s="145" customFormat="1" ht="30" hidden="1" customHeight="1" x14ac:dyDescent="0.25">
      <c r="A51" s="178" t="s">
        <v>221</v>
      </c>
      <c r="B51" s="1"/>
      <c r="C51" s="1"/>
      <c r="D51" s="1"/>
      <c r="E51" s="1">
        <f t="shared" ref="E51:E65" si="26">SUM(I51:AC51)</f>
        <v>0</v>
      </c>
      <c r="F51" s="3" t="e">
        <f t="shared" si="14"/>
        <v>#DIV/0!</v>
      </c>
      <c r="G51" s="3"/>
      <c r="H51" s="4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163"/>
      <c r="AE51" s="164"/>
      <c r="AF51" s="164"/>
      <c r="AG51" s="164"/>
      <c r="AH51" s="164"/>
      <c r="AI51" s="164"/>
      <c r="AJ51" s="163"/>
      <c r="AK51" s="163"/>
      <c r="AL51" s="163"/>
      <c r="AM51" s="163"/>
      <c r="AN51" s="163"/>
      <c r="AO51" s="163"/>
      <c r="AR51" s="151"/>
      <c r="AS51" s="153">
        <f t="shared" si="2"/>
        <v>0</v>
      </c>
      <c r="AT51" s="145" t="e">
        <f t="shared" si="0"/>
        <v>#DIV/0!</v>
      </c>
    </row>
    <row r="52" spans="1:46" s="145" customFormat="1" ht="30" hidden="1" customHeight="1" outlineLevel="1" x14ac:dyDescent="0.25">
      <c r="A52" s="178" t="s">
        <v>149</v>
      </c>
      <c r="B52" s="1">
        <v>23615</v>
      </c>
      <c r="C52" s="1"/>
      <c r="D52" s="1"/>
      <c r="E52" s="1">
        <f>SUM(I52:AC52)</f>
        <v>208939</v>
      </c>
      <c r="F52" s="3">
        <f t="shared" si="14"/>
        <v>8.8477239042981157</v>
      </c>
      <c r="G52" s="3"/>
      <c r="H52" s="4">
        <v>21</v>
      </c>
      <c r="I52" s="28">
        <v>14982</v>
      </c>
      <c r="J52" s="28">
        <v>7828</v>
      </c>
      <c r="K52" s="28">
        <v>13950</v>
      </c>
      <c r="L52" s="28">
        <v>12500</v>
      </c>
      <c r="M52" s="28">
        <v>4932</v>
      </c>
      <c r="N52" s="28">
        <v>9500</v>
      </c>
      <c r="O52" s="28">
        <v>10197</v>
      </c>
      <c r="P52" s="28">
        <v>8377</v>
      </c>
      <c r="Q52" s="28">
        <v>11079</v>
      </c>
      <c r="R52" s="28">
        <v>5529</v>
      </c>
      <c r="S52" s="28">
        <v>2075</v>
      </c>
      <c r="T52" s="28">
        <v>9320</v>
      </c>
      <c r="U52" s="28">
        <v>18882</v>
      </c>
      <c r="V52" s="28">
        <v>10714</v>
      </c>
      <c r="W52" s="28">
        <v>17327</v>
      </c>
      <c r="X52" s="28">
        <v>4347</v>
      </c>
      <c r="Y52" s="28">
        <v>6051</v>
      </c>
      <c r="Z52" s="28">
        <v>3092</v>
      </c>
      <c r="AA52" s="28">
        <v>6947</v>
      </c>
      <c r="AB52" s="28">
        <v>21530</v>
      </c>
      <c r="AC52" s="28">
        <v>9780</v>
      </c>
      <c r="AD52" s="163"/>
      <c r="AE52" s="164"/>
      <c r="AF52" s="164"/>
      <c r="AG52" s="164"/>
      <c r="AH52" s="164"/>
      <c r="AI52" s="164"/>
      <c r="AJ52" s="163"/>
      <c r="AK52" s="163"/>
      <c r="AL52" s="163"/>
      <c r="AM52" s="163"/>
      <c r="AN52" s="163"/>
      <c r="AO52" s="163"/>
      <c r="AR52" s="151"/>
      <c r="AS52" s="153">
        <f t="shared" si="2"/>
        <v>208939</v>
      </c>
      <c r="AT52" s="145" t="e">
        <f t="shared" si="0"/>
        <v>#DIV/0!</v>
      </c>
    </row>
    <row r="53" spans="1:46" s="145" customFormat="1" ht="30" hidden="1" customHeight="1" outlineLevel="1" x14ac:dyDescent="0.25">
      <c r="A53" s="178" t="s">
        <v>150</v>
      </c>
      <c r="B53" s="1">
        <v>180488</v>
      </c>
      <c r="C53" s="1"/>
      <c r="D53" s="1"/>
      <c r="E53" s="1">
        <f>SUM(I53:AC53)</f>
        <v>170344</v>
      </c>
      <c r="F53" s="3">
        <f t="shared" si="14"/>
        <v>0.94379681751695399</v>
      </c>
      <c r="G53" s="3"/>
      <c r="H53" s="4">
        <v>19</v>
      </c>
      <c r="I53" s="28">
        <v>14982</v>
      </c>
      <c r="J53" s="28">
        <v>7828</v>
      </c>
      <c r="K53" s="28">
        <v>13950</v>
      </c>
      <c r="L53" s="28"/>
      <c r="M53" s="28">
        <v>2050</v>
      </c>
      <c r="N53" s="28">
        <v>10120</v>
      </c>
      <c r="O53" s="28">
        <v>10197</v>
      </c>
      <c r="P53" s="28">
        <v>8377</v>
      </c>
      <c r="Q53" s="28">
        <v>11079</v>
      </c>
      <c r="R53" s="28"/>
      <c r="S53" s="28">
        <v>1935</v>
      </c>
      <c r="T53" s="28">
        <v>9320</v>
      </c>
      <c r="U53" s="28">
        <v>18882</v>
      </c>
      <c r="V53" s="28">
        <v>10714</v>
      </c>
      <c r="W53" s="28">
        <v>6504</v>
      </c>
      <c r="X53" s="28">
        <v>2080</v>
      </c>
      <c r="Y53" s="28">
        <v>6310</v>
      </c>
      <c r="Z53" s="28">
        <v>3092</v>
      </c>
      <c r="AA53" s="28">
        <v>6947</v>
      </c>
      <c r="AB53" s="28">
        <v>21530</v>
      </c>
      <c r="AC53" s="28">
        <v>4447</v>
      </c>
      <c r="AD53" s="163"/>
      <c r="AE53" s="164"/>
      <c r="AF53" s="164"/>
      <c r="AG53" s="164"/>
      <c r="AH53" s="164"/>
      <c r="AI53" s="164"/>
      <c r="AJ53" s="163"/>
      <c r="AK53" s="163"/>
      <c r="AL53" s="163"/>
      <c r="AM53" s="163"/>
      <c r="AN53" s="163"/>
      <c r="AO53" s="163"/>
      <c r="AR53" s="151"/>
      <c r="AS53" s="153">
        <f t="shared" si="2"/>
        <v>170344</v>
      </c>
      <c r="AT53" s="145" t="e">
        <f t="shared" si="0"/>
        <v>#DIV/0!</v>
      </c>
    </row>
    <row r="54" spans="1:46" s="145" customFormat="1" ht="39" hidden="1" customHeight="1" x14ac:dyDescent="0.25">
      <c r="A54" s="154" t="s">
        <v>58</v>
      </c>
      <c r="B54" s="1">
        <v>5134</v>
      </c>
      <c r="C54" s="1"/>
      <c r="D54" s="1"/>
      <c r="E54" s="268">
        <v>5693</v>
      </c>
      <c r="F54" s="29">
        <f t="shared" si="14"/>
        <v>1.1088819633813791</v>
      </c>
      <c r="G54" s="29"/>
      <c r="H54" s="30"/>
      <c r="I54" s="31">
        <v>188</v>
      </c>
      <c r="J54" s="31">
        <v>112</v>
      </c>
      <c r="K54" s="31">
        <v>767</v>
      </c>
      <c r="L54" s="31">
        <v>350</v>
      </c>
      <c r="M54" s="31">
        <v>53</v>
      </c>
      <c r="N54" s="31">
        <v>143</v>
      </c>
      <c r="O54" s="31">
        <v>546</v>
      </c>
      <c r="P54" s="31">
        <v>767</v>
      </c>
      <c r="Q54" s="31">
        <v>244</v>
      </c>
      <c r="R54" s="31">
        <v>23</v>
      </c>
      <c r="S54" s="31">
        <v>219</v>
      </c>
      <c r="T54" s="31">
        <v>315</v>
      </c>
      <c r="U54" s="31">
        <v>13</v>
      </c>
      <c r="V54" s="31">
        <v>452</v>
      </c>
      <c r="W54" s="31">
        <v>157</v>
      </c>
      <c r="X54" s="31">
        <v>61</v>
      </c>
      <c r="Y54" s="31">
        <v>83</v>
      </c>
      <c r="Z54" s="31">
        <v>41</v>
      </c>
      <c r="AA54" s="31">
        <v>253</v>
      </c>
      <c r="AB54" s="31">
        <v>371</v>
      </c>
      <c r="AC54" s="31">
        <v>535</v>
      </c>
      <c r="AD54" s="161"/>
      <c r="AE54" s="162"/>
      <c r="AF54" s="162"/>
      <c r="AG54" s="162"/>
      <c r="AH54" s="162"/>
      <c r="AI54" s="162"/>
      <c r="AJ54" s="161"/>
      <c r="AK54" s="161"/>
      <c r="AL54" s="161"/>
      <c r="AM54" s="161"/>
      <c r="AN54" s="161"/>
      <c r="AO54" s="161"/>
      <c r="AR54" s="151"/>
      <c r="AS54" s="153">
        <f t="shared" si="2"/>
        <v>5693</v>
      </c>
      <c r="AT54" s="145" t="e">
        <f t="shared" si="0"/>
        <v>#DIV/0!</v>
      </c>
    </row>
    <row r="55" spans="1:46" s="145" customFormat="1" ht="30" hidden="1" customHeight="1" x14ac:dyDescent="0.25">
      <c r="A55" s="174" t="s">
        <v>59</v>
      </c>
      <c r="B55" s="1">
        <v>5134</v>
      </c>
      <c r="C55" s="1"/>
      <c r="D55" s="1"/>
      <c r="E55" s="1">
        <f t="shared" si="26"/>
        <v>4598.4750000000004</v>
      </c>
      <c r="F55" s="3">
        <f t="shared" si="14"/>
        <v>0.89569049474094276</v>
      </c>
      <c r="G55" s="3"/>
      <c r="H55" s="4">
        <v>21</v>
      </c>
      <c r="I55" s="28">
        <v>68</v>
      </c>
      <c r="J55" s="28">
        <v>77</v>
      </c>
      <c r="K55" s="28">
        <v>661.9</v>
      </c>
      <c r="L55" s="28">
        <v>313</v>
      </c>
      <c r="M55" s="28">
        <v>4.5750000000000002</v>
      </c>
      <c r="N55" s="28">
        <v>141</v>
      </c>
      <c r="O55" s="28">
        <v>421</v>
      </c>
      <c r="P55" s="28">
        <v>649</v>
      </c>
      <c r="Q55" s="28">
        <v>244</v>
      </c>
      <c r="R55" s="28">
        <v>68</v>
      </c>
      <c r="S55" s="28">
        <v>294</v>
      </c>
      <c r="T55" s="28">
        <v>294</v>
      </c>
      <c r="U55" s="28">
        <v>13</v>
      </c>
      <c r="V55" s="28">
        <v>470</v>
      </c>
      <c r="W55" s="28">
        <v>119.5</v>
      </c>
      <c r="X55" s="28">
        <v>23</v>
      </c>
      <c r="Y55" s="28">
        <v>57</v>
      </c>
      <c r="Z55" s="28">
        <v>30</v>
      </c>
      <c r="AA55" s="28">
        <v>281</v>
      </c>
      <c r="AB55" s="28">
        <v>368</v>
      </c>
      <c r="AC55" s="28">
        <v>1.5</v>
      </c>
      <c r="AD55" s="161"/>
      <c r="AE55" s="162"/>
      <c r="AF55" s="162"/>
      <c r="AG55" s="162"/>
      <c r="AH55" s="162"/>
      <c r="AI55" s="162"/>
      <c r="AJ55" s="161"/>
      <c r="AK55" s="161"/>
      <c r="AL55" s="161"/>
      <c r="AM55" s="161"/>
      <c r="AN55" s="161"/>
      <c r="AO55" s="161"/>
      <c r="AR55" s="151"/>
      <c r="AS55" s="153">
        <f t="shared" si="2"/>
        <v>4598.4750000000004</v>
      </c>
      <c r="AT55" s="145" t="e">
        <f t="shared" si="0"/>
        <v>#DIV/0!</v>
      </c>
    </row>
    <row r="56" spans="1:46" s="145" customFormat="1" ht="30" hidden="1" customHeight="1" x14ac:dyDescent="0.25">
      <c r="A56" s="160" t="s">
        <v>52</v>
      </c>
      <c r="B56" s="27">
        <f>B55/B54</f>
        <v>1</v>
      </c>
      <c r="C56" s="32"/>
      <c r="D56" s="32"/>
      <c r="E56" s="3">
        <f>E55/E54</f>
        <v>0.80774196381521168</v>
      </c>
      <c r="F56" s="3"/>
      <c r="G56" s="3"/>
      <c r="H56" s="4"/>
      <c r="I56" s="33">
        <f t="shared" ref="I56:AB56" si="27">I55/I54</f>
        <v>0.36170212765957449</v>
      </c>
      <c r="J56" s="33">
        <f t="shared" si="27"/>
        <v>0.6875</v>
      </c>
      <c r="K56" s="33">
        <f t="shared" si="27"/>
        <v>0.86297262059973923</v>
      </c>
      <c r="L56" s="33">
        <f t="shared" si="27"/>
        <v>0.89428571428571424</v>
      </c>
      <c r="M56" s="33">
        <f t="shared" si="27"/>
        <v>8.6320754716981141E-2</v>
      </c>
      <c r="N56" s="33">
        <f t="shared" si="27"/>
        <v>0.98601398601398604</v>
      </c>
      <c r="O56" s="33">
        <f t="shared" si="27"/>
        <v>0.7710622710622711</v>
      </c>
      <c r="P56" s="33">
        <f t="shared" si="27"/>
        <v>0.84615384615384615</v>
      </c>
      <c r="Q56" s="33">
        <f t="shared" si="27"/>
        <v>1</v>
      </c>
      <c r="R56" s="33">
        <f t="shared" si="27"/>
        <v>2.9565217391304346</v>
      </c>
      <c r="S56" s="33">
        <f t="shared" si="27"/>
        <v>1.3424657534246576</v>
      </c>
      <c r="T56" s="33">
        <f t="shared" si="27"/>
        <v>0.93333333333333335</v>
      </c>
      <c r="U56" s="33">
        <f t="shared" si="27"/>
        <v>1</v>
      </c>
      <c r="V56" s="33">
        <f t="shared" si="27"/>
        <v>1.0398230088495575</v>
      </c>
      <c r="W56" s="33">
        <f t="shared" si="27"/>
        <v>0.76114649681528668</v>
      </c>
      <c r="X56" s="33">
        <f t="shared" si="27"/>
        <v>0.37704918032786883</v>
      </c>
      <c r="Y56" s="33">
        <f t="shared" si="27"/>
        <v>0.68674698795180722</v>
      </c>
      <c r="Z56" s="33">
        <f t="shared" si="27"/>
        <v>0.73170731707317072</v>
      </c>
      <c r="AA56" s="33">
        <f t="shared" si="27"/>
        <v>1.1106719367588933</v>
      </c>
      <c r="AB56" s="33">
        <f t="shared" si="27"/>
        <v>0.99191374663072773</v>
      </c>
      <c r="AC56" s="33"/>
      <c r="AD56" s="163"/>
      <c r="AE56" s="164"/>
      <c r="AF56" s="164"/>
      <c r="AG56" s="164"/>
      <c r="AH56" s="164"/>
      <c r="AI56" s="164"/>
      <c r="AJ56" s="163"/>
      <c r="AK56" s="163"/>
      <c r="AL56" s="163"/>
      <c r="AM56" s="163"/>
      <c r="AN56" s="163"/>
      <c r="AO56" s="163"/>
      <c r="AR56" s="151"/>
      <c r="AS56" s="153">
        <f t="shared" si="2"/>
        <v>0.80774196381521168</v>
      </c>
      <c r="AT56" s="145" t="e">
        <f t="shared" si="0"/>
        <v>#DIV/0!</v>
      </c>
    </row>
    <row r="57" spans="1:46" s="145" customFormat="1" ht="30" hidden="1" customHeight="1" outlineLevel="1" x14ac:dyDescent="0.25">
      <c r="A57" s="178" t="s">
        <v>60</v>
      </c>
      <c r="B57" s="1">
        <v>690</v>
      </c>
      <c r="C57" s="1"/>
      <c r="D57" s="1"/>
      <c r="E57" s="1">
        <f t="shared" si="26"/>
        <v>0</v>
      </c>
      <c r="F57" s="3">
        <f>E57/B57</f>
        <v>0</v>
      </c>
      <c r="G57" s="3"/>
      <c r="H57" s="4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163"/>
      <c r="AE57" s="164"/>
      <c r="AF57" s="164"/>
      <c r="AG57" s="164"/>
      <c r="AH57" s="164"/>
      <c r="AI57" s="164"/>
      <c r="AJ57" s="163"/>
      <c r="AK57" s="163"/>
      <c r="AL57" s="163"/>
      <c r="AM57" s="163"/>
      <c r="AN57" s="163"/>
      <c r="AO57" s="163"/>
      <c r="AR57" s="151"/>
      <c r="AS57" s="153">
        <f t="shared" si="2"/>
        <v>0</v>
      </c>
      <c r="AT57" s="145" t="e">
        <f t="shared" si="0"/>
        <v>#DIV/0!</v>
      </c>
    </row>
    <row r="58" spans="1:46" s="145" customFormat="1" ht="30" hidden="1" customHeight="1" x14ac:dyDescent="0.25">
      <c r="A58" s="154" t="s">
        <v>142</v>
      </c>
      <c r="B58" s="1">
        <v>902</v>
      </c>
      <c r="C58" s="1"/>
      <c r="D58" s="1"/>
      <c r="E58" s="1">
        <v>874</v>
      </c>
      <c r="F58" s="3">
        <f>E58/B58</f>
        <v>0.96895787139689582</v>
      </c>
      <c r="G58" s="3"/>
      <c r="H58" s="4"/>
      <c r="I58" s="28">
        <v>25</v>
      </c>
      <c r="J58" s="28">
        <v>68</v>
      </c>
      <c r="K58" s="28">
        <v>115</v>
      </c>
      <c r="L58" s="28">
        <v>0.5</v>
      </c>
      <c r="M58" s="28">
        <v>11</v>
      </c>
      <c r="N58" s="28">
        <v>10</v>
      </c>
      <c r="O58" s="28">
        <v>126</v>
      </c>
      <c r="P58" s="28">
        <v>53</v>
      </c>
      <c r="Q58" s="28">
        <v>50</v>
      </c>
      <c r="R58" s="28">
        <v>4</v>
      </c>
      <c r="S58" s="28">
        <v>54</v>
      </c>
      <c r="T58" s="28">
        <v>103</v>
      </c>
      <c r="U58" s="28"/>
      <c r="V58" s="28">
        <v>1</v>
      </c>
      <c r="W58" s="28">
        <v>31</v>
      </c>
      <c r="X58" s="28">
        <v>9</v>
      </c>
      <c r="Y58" s="28"/>
      <c r="Z58" s="28"/>
      <c r="AA58" s="28">
        <v>95</v>
      </c>
      <c r="AB58" s="28">
        <v>95</v>
      </c>
      <c r="AC58" s="28">
        <v>1</v>
      </c>
      <c r="AD58" s="161"/>
      <c r="AE58" s="162"/>
      <c r="AF58" s="162"/>
      <c r="AG58" s="162"/>
      <c r="AH58" s="162"/>
      <c r="AI58" s="162"/>
      <c r="AJ58" s="161"/>
      <c r="AK58" s="161"/>
      <c r="AL58" s="161"/>
      <c r="AM58" s="161"/>
      <c r="AN58" s="161"/>
      <c r="AO58" s="161"/>
      <c r="AR58" s="151"/>
      <c r="AS58" s="153">
        <f t="shared" si="2"/>
        <v>874</v>
      </c>
      <c r="AT58" s="145" t="e">
        <f t="shared" si="0"/>
        <v>#DIV/0!</v>
      </c>
    </row>
    <row r="59" spans="1:46" s="145" customFormat="1" ht="26.25" hidden="1" customHeight="1" x14ac:dyDescent="0.25">
      <c r="A59" s="174" t="s">
        <v>143</v>
      </c>
      <c r="B59" s="16">
        <v>842</v>
      </c>
      <c r="C59" s="16"/>
      <c r="D59" s="16"/>
      <c r="E59" s="16">
        <f t="shared" si="26"/>
        <v>899.6450000000001</v>
      </c>
      <c r="F59" s="3">
        <f>E59/B59</f>
        <v>1.0684619952494063</v>
      </c>
      <c r="G59" s="3"/>
      <c r="H59" s="4">
        <v>18</v>
      </c>
      <c r="I59" s="13">
        <v>24</v>
      </c>
      <c r="J59" s="13">
        <v>51</v>
      </c>
      <c r="K59" s="34">
        <v>111</v>
      </c>
      <c r="L59" s="13"/>
      <c r="M59" s="13">
        <v>48.545000000000002</v>
      </c>
      <c r="N59" s="13">
        <v>35</v>
      </c>
      <c r="O59" s="13">
        <v>139</v>
      </c>
      <c r="P59" s="13">
        <v>69</v>
      </c>
      <c r="Q59" s="13">
        <v>56</v>
      </c>
      <c r="R59" s="35">
        <v>2</v>
      </c>
      <c r="S59" s="13">
        <v>101</v>
      </c>
      <c r="T59" s="13">
        <v>101</v>
      </c>
      <c r="U59" s="13"/>
      <c r="V59" s="35">
        <v>5.6</v>
      </c>
      <c r="W59" s="13">
        <v>10</v>
      </c>
      <c r="X59" s="13">
        <v>30</v>
      </c>
      <c r="Y59" s="13"/>
      <c r="Z59" s="13">
        <v>1</v>
      </c>
      <c r="AA59" s="13">
        <v>65</v>
      </c>
      <c r="AB59" s="13">
        <v>48</v>
      </c>
      <c r="AC59" s="13">
        <v>2.5</v>
      </c>
      <c r="AD59" s="161"/>
      <c r="AE59" s="162"/>
      <c r="AF59" s="162"/>
      <c r="AG59" s="162"/>
      <c r="AH59" s="162"/>
      <c r="AI59" s="162"/>
      <c r="AJ59" s="161"/>
      <c r="AK59" s="161"/>
      <c r="AL59" s="161"/>
      <c r="AM59" s="161"/>
      <c r="AN59" s="161"/>
      <c r="AO59" s="161"/>
      <c r="AR59" s="151"/>
      <c r="AS59" s="153">
        <f t="shared" si="2"/>
        <v>899.6450000000001</v>
      </c>
      <c r="AT59" s="145" t="e">
        <f t="shared" si="0"/>
        <v>#DIV/0!</v>
      </c>
    </row>
    <row r="60" spans="1:46" s="145" customFormat="1" ht="26.25" hidden="1" customHeight="1" x14ac:dyDescent="0.25">
      <c r="A60" s="160" t="s">
        <v>52</v>
      </c>
      <c r="B60" s="14">
        <f>B59/B58</f>
        <v>0.93348115299334811</v>
      </c>
      <c r="C60" s="14"/>
      <c r="D60" s="14"/>
      <c r="E60" s="14">
        <f>E59/E58</f>
        <v>1.0293421052631579</v>
      </c>
      <c r="F60" s="3"/>
      <c r="G60" s="3"/>
      <c r="H60" s="4"/>
      <c r="I60" s="15">
        <f>I59/I58</f>
        <v>0.96</v>
      </c>
      <c r="J60" s="15">
        <f t="shared" ref="J60:AC60" si="28">J59/J58</f>
        <v>0.75</v>
      </c>
      <c r="K60" s="15">
        <f t="shared" si="28"/>
        <v>0.9652173913043478</v>
      </c>
      <c r="L60" s="15"/>
      <c r="M60" s="15">
        <f t="shared" si="28"/>
        <v>4.4131818181818181</v>
      </c>
      <c r="N60" s="15">
        <f t="shared" si="28"/>
        <v>3.5</v>
      </c>
      <c r="O60" s="15">
        <f t="shared" si="28"/>
        <v>1.1031746031746033</v>
      </c>
      <c r="P60" s="15">
        <f t="shared" si="28"/>
        <v>1.3018867924528301</v>
      </c>
      <c r="Q60" s="15">
        <f t="shared" si="28"/>
        <v>1.1200000000000001</v>
      </c>
      <c r="R60" s="15">
        <f t="shared" si="28"/>
        <v>0.5</v>
      </c>
      <c r="S60" s="15">
        <f t="shared" si="28"/>
        <v>1.8703703703703705</v>
      </c>
      <c r="T60" s="15">
        <f t="shared" si="28"/>
        <v>0.98058252427184467</v>
      </c>
      <c r="U60" s="15"/>
      <c r="V60" s="15">
        <f t="shared" si="28"/>
        <v>5.6</v>
      </c>
      <c r="W60" s="15">
        <f t="shared" si="28"/>
        <v>0.32258064516129031</v>
      </c>
      <c r="X60" s="15">
        <f t="shared" si="28"/>
        <v>3.3333333333333335</v>
      </c>
      <c r="Y60" s="15"/>
      <c r="Z60" s="15"/>
      <c r="AA60" s="15">
        <f t="shared" si="28"/>
        <v>0.68421052631578949</v>
      </c>
      <c r="AB60" s="15">
        <f t="shared" si="28"/>
        <v>0.50526315789473686</v>
      </c>
      <c r="AC60" s="15">
        <f t="shared" si="28"/>
        <v>2.5</v>
      </c>
      <c r="AD60" s="161"/>
      <c r="AE60" s="162"/>
      <c r="AF60" s="162"/>
      <c r="AG60" s="162"/>
      <c r="AH60" s="162"/>
      <c r="AI60" s="162"/>
      <c r="AJ60" s="161"/>
      <c r="AK60" s="161"/>
      <c r="AL60" s="161"/>
      <c r="AM60" s="161"/>
      <c r="AN60" s="161"/>
      <c r="AO60" s="161"/>
      <c r="AR60" s="151"/>
      <c r="AS60" s="153">
        <f t="shared" si="2"/>
        <v>1.0293421052631579</v>
      </c>
      <c r="AT60" s="145" t="e">
        <f t="shared" si="0"/>
        <v>#DIV/0!</v>
      </c>
    </row>
    <row r="61" spans="1:46" s="145" customFormat="1" ht="30" hidden="1" customHeight="1" x14ac:dyDescent="0.25">
      <c r="A61" s="156" t="s">
        <v>174</v>
      </c>
      <c r="B61" s="16">
        <v>621</v>
      </c>
      <c r="C61" s="16"/>
      <c r="D61" s="16"/>
      <c r="E61" s="16">
        <f t="shared" si="26"/>
        <v>631</v>
      </c>
      <c r="F61" s="3">
        <f t="shared" ref="F61:F75" si="29">E61/B61</f>
        <v>1.0161030595813205</v>
      </c>
      <c r="G61" s="3"/>
      <c r="H61" s="4">
        <v>7</v>
      </c>
      <c r="I61" s="13"/>
      <c r="J61" s="13"/>
      <c r="K61" s="13">
        <v>564</v>
      </c>
      <c r="L61" s="35"/>
      <c r="M61" s="13"/>
      <c r="N61" s="13">
        <v>10</v>
      </c>
      <c r="O61" s="13"/>
      <c r="P61" s="13">
        <v>24</v>
      </c>
      <c r="Q61" s="35"/>
      <c r="R61" s="13"/>
      <c r="S61" s="13"/>
      <c r="T61" s="13"/>
      <c r="U61" s="13"/>
      <c r="V61" s="13">
        <v>5</v>
      </c>
      <c r="W61" s="13"/>
      <c r="X61" s="13"/>
      <c r="Y61" s="13">
        <v>12</v>
      </c>
      <c r="Z61" s="13"/>
      <c r="AA61" s="13"/>
      <c r="AB61" s="13">
        <v>11</v>
      </c>
      <c r="AC61" s="13">
        <v>5</v>
      </c>
      <c r="AD61" s="161"/>
      <c r="AE61" s="162"/>
      <c r="AF61" s="162"/>
      <c r="AG61" s="162"/>
      <c r="AH61" s="162"/>
      <c r="AI61" s="162"/>
      <c r="AJ61" s="161"/>
      <c r="AK61" s="161"/>
      <c r="AL61" s="161"/>
      <c r="AM61" s="161"/>
      <c r="AN61" s="161"/>
      <c r="AO61" s="161"/>
      <c r="AR61" s="151"/>
      <c r="AS61" s="153">
        <f t="shared" si="2"/>
        <v>631</v>
      </c>
      <c r="AT61" s="145" t="e">
        <f t="shared" si="0"/>
        <v>#DIV/0!</v>
      </c>
    </row>
    <row r="62" spans="1:46" s="145" customFormat="1" ht="30" hidden="1" customHeight="1" x14ac:dyDescent="0.25">
      <c r="A62" s="156" t="s">
        <v>52</v>
      </c>
      <c r="B62" s="27"/>
      <c r="C62" s="27"/>
      <c r="D62" s="27"/>
      <c r="E62" s="16">
        <f t="shared" si="26"/>
        <v>0</v>
      </c>
      <c r="F62" s="3" t="e">
        <f t="shared" si="29"/>
        <v>#DIV/0!</v>
      </c>
      <c r="G62" s="3"/>
      <c r="H62" s="4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163"/>
      <c r="AE62" s="164"/>
      <c r="AF62" s="164"/>
      <c r="AG62" s="164"/>
      <c r="AH62" s="164"/>
      <c r="AI62" s="164"/>
      <c r="AJ62" s="163"/>
      <c r="AK62" s="163"/>
      <c r="AL62" s="163"/>
      <c r="AM62" s="163"/>
      <c r="AN62" s="163"/>
      <c r="AO62" s="163"/>
      <c r="AR62" s="151"/>
      <c r="AS62" s="153">
        <f t="shared" si="2"/>
        <v>0</v>
      </c>
      <c r="AT62" s="145" t="e">
        <f t="shared" si="0"/>
        <v>#DIV/0!</v>
      </c>
    </row>
    <row r="63" spans="1:46" s="145" customFormat="1" ht="44.25" hidden="1" customHeight="1" x14ac:dyDescent="0.25">
      <c r="A63" s="179" t="s">
        <v>175</v>
      </c>
      <c r="B63" s="16">
        <v>31782</v>
      </c>
      <c r="C63" s="16"/>
      <c r="D63" s="16"/>
      <c r="E63" s="16">
        <f>SUM(I63:AC63)</f>
        <v>45117.9</v>
      </c>
      <c r="F63" s="3">
        <f t="shared" si="29"/>
        <v>1.4196054370398339</v>
      </c>
      <c r="G63" s="3"/>
      <c r="H63" s="4">
        <v>21</v>
      </c>
      <c r="I63" s="36">
        <f>I65+I66+I67+I69+I72+I73+I74</f>
        <v>8571</v>
      </c>
      <c r="J63" s="36">
        <f>J65+J66+J67+J69+J72+J73+J74+103.5</f>
        <v>1172.5</v>
      </c>
      <c r="K63" s="36">
        <f>K65+K66+K67+K69+K72+K73+K74+50</f>
        <v>1528</v>
      </c>
      <c r="L63" s="36">
        <f>L65+L66+L67+L69+L72+L73+L74+653.9</f>
        <v>2133.9</v>
      </c>
      <c r="M63" s="36">
        <f>M65+M66+M67+M69+M72+M73+M74+431</f>
        <v>1551</v>
      </c>
      <c r="N63" s="36">
        <f>N65+N66+N67+N69+N72+N73+N74+269</f>
        <v>5509</v>
      </c>
      <c r="O63" s="36">
        <f>O65+O66+O67+O69+O72+O73+O74</f>
        <v>719</v>
      </c>
      <c r="P63" s="36">
        <f>P65+P66+P67+P69+P72+P73+P74+97</f>
        <v>1882</v>
      </c>
      <c r="Q63" s="36">
        <f>Q65+Q66+Q67+Q69+Q72+Q73+Q74+44</f>
        <v>805</v>
      </c>
      <c r="R63" s="36">
        <f>R65+R66+R67+R69+R72+R73+R74+14</f>
        <v>734</v>
      </c>
      <c r="S63" s="36">
        <f>S65+S66+S67+S69+S72+S73+S74+101</f>
        <v>2068</v>
      </c>
      <c r="T63" s="36">
        <f>T65+T66+T67+T69+T72+T73+T74</f>
        <v>494</v>
      </c>
      <c r="U63" s="36">
        <f>U65+U66+U67+U69+U72+U73+U74+70</f>
        <v>4036</v>
      </c>
      <c r="V63" s="36">
        <f>V65+V66+V67+V69+V72+V73+V74+179</f>
        <v>2703.5</v>
      </c>
      <c r="W63" s="36">
        <f>W65+W66+W67+W69+W72+W73+W74</f>
        <v>2475</v>
      </c>
      <c r="X63" s="36">
        <f>X65+X66+X67+X69+X72+X73+X74+104</f>
        <v>1044</v>
      </c>
      <c r="Y63" s="36">
        <f>Y65+Y66+Y67+Y69+Y72+Y73+Y74</f>
        <v>2656</v>
      </c>
      <c r="Z63" s="36">
        <f>Z65+Z66+Z67+Z69+Z72+Z73+Z74</f>
        <v>522</v>
      </c>
      <c r="AA63" s="36">
        <f>AA65+AA66+AA67+AA69+AA72+AA73+AA74+71</f>
        <v>1322</v>
      </c>
      <c r="AB63" s="36">
        <f>AB65+AB66+AB67+AB69+AB72+AB73+AB74</f>
        <v>2435</v>
      </c>
      <c r="AC63" s="36">
        <f>AC65+AC66+AC67+AC69+AC72+AC73+AC74</f>
        <v>757</v>
      </c>
      <c r="AD63" s="182">
        <f t="shared" ref="AD63" si="30">AD66+AD67+AD73+AD74+AD65</f>
        <v>0</v>
      </c>
      <c r="AE63" s="16"/>
      <c r="AF63" s="16"/>
      <c r="AG63" s="16"/>
      <c r="AH63" s="16"/>
      <c r="AI63" s="16"/>
      <c r="AJ63" s="183"/>
      <c r="AK63" s="183"/>
      <c r="AL63" s="183"/>
      <c r="AM63" s="183"/>
      <c r="AN63" s="183"/>
      <c r="AO63" s="183"/>
      <c r="AR63" s="151"/>
      <c r="AS63" s="153">
        <f t="shared" si="2"/>
        <v>45117.9</v>
      </c>
      <c r="AT63" s="145" t="e">
        <f t="shared" si="0"/>
        <v>#DIV/0!</v>
      </c>
    </row>
    <row r="64" spans="1:46" s="145" customFormat="1" ht="30" hidden="1" customHeight="1" x14ac:dyDescent="0.25">
      <c r="A64" s="179" t="s">
        <v>176</v>
      </c>
      <c r="B64" s="16">
        <v>35499</v>
      </c>
      <c r="C64" s="16"/>
      <c r="D64" s="16"/>
      <c r="E64" s="16">
        <f>SUM(I64:AC64)</f>
        <v>57414</v>
      </c>
      <c r="F64" s="3">
        <f t="shared" si="29"/>
        <v>1.6173413335586917</v>
      </c>
      <c r="G64" s="3"/>
      <c r="H64" s="4">
        <v>21</v>
      </c>
      <c r="I64" s="28">
        <v>5926</v>
      </c>
      <c r="J64" s="28">
        <f>J68+J70+J71+J75+49</f>
        <v>762</v>
      </c>
      <c r="K64" s="28">
        <f t="shared" ref="K64:AC64" si="31">K68+K70+K71+K75</f>
        <v>6484</v>
      </c>
      <c r="L64" s="28">
        <f t="shared" si="31"/>
        <v>2388</v>
      </c>
      <c r="M64" s="28">
        <f t="shared" si="31"/>
        <v>1363</v>
      </c>
      <c r="N64" s="28">
        <f t="shared" si="31"/>
        <v>2115</v>
      </c>
      <c r="O64" s="28">
        <f t="shared" si="31"/>
        <v>1160</v>
      </c>
      <c r="P64" s="28">
        <f t="shared" si="31"/>
        <v>2947</v>
      </c>
      <c r="Q64" s="28">
        <f t="shared" si="31"/>
        <v>1976</v>
      </c>
      <c r="R64" s="28">
        <f t="shared" si="31"/>
        <v>1465</v>
      </c>
      <c r="S64" s="28">
        <f t="shared" si="31"/>
        <v>2293</v>
      </c>
      <c r="T64" s="28">
        <f t="shared" si="31"/>
        <v>2682</v>
      </c>
      <c r="U64" s="28">
        <f t="shared" si="31"/>
        <v>2154</v>
      </c>
      <c r="V64" s="28">
        <f t="shared" si="31"/>
        <v>2363</v>
      </c>
      <c r="W64" s="28">
        <f t="shared" si="31"/>
        <v>2802</v>
      </c>
      <c r="X64" s="28">
        <f t="shared" si="31"/>
        <v>5044</v>
      </c>
      <c r="Y64" s="28">
        <f t="shared" si="31"/>
        <v>1176</v>
      </c>
      <c r="Z64" s="28">
        <f t="shared" si="31"/>
        <v>932</v>
      </c>
      <c r="AA64" s="28">
        <f t="shared" si="31"/>
        <v>3378</v>
      </c>
      <c r="AB64" s="36">
        <f>AB68+AB70+AB71+AB75</f>
        <v>5210</v>
      </c>
      <c r="AC64" s="28">
        <f t="shared" si="31"/>
        <v>2794</v>
      </c>
      <c r="AD64" s="163"/>
      <c r="AE64" s="164"/>
      <c r="AF64" s="164"/>
      <c r="AG64" s="164"/>
      <c r="AH64" s="164"/>
      <c r="AI64" s="164"/>
      <c r="AJ64" s="163"/>
      <c r="AK64" s="163"/>
      <c r="AL64" s="163"/>
      <c r="AM64" s="163"/>
      <c r="AN64" s="163"/>
      <c r="AO64" s="163"/>
      <c r="AR64" s="151"/>
      <c r="AS64" s="153">
        <f t="shared" si="2"/>
        <v>57414</v>
      </c>
      <c r="AT64" s="145" t="e">
        <f t="shared" si="0"/>
        <v>#DIV/0!</v>
      </c>
    </row>
    <row r="65" spans="1:49" s="145" customFormat="1" ht="30" hidden="1" customHeight="1" x14ac:dyDescent="0.25">
      <c r="A65" s="160" t="s">
        <v>61</v>
      </c>
      <c r="B65" s="1">
        <v>940</v>
      </c>
      <c r="C65" s="1"/>
      <c r="D65" s="1"/>
      <c r="E65" s="16">
        <f t="shared" si="26"/>
        <v>916</v>
      </c>
      <c r="F65" s="3">
        <f t="shared" si="29"/>
        <v>0.97446808510638294</v>
      </c>
      <c r="G65" s="3"/>
      <c r="H65" s="4">
        <v>2</v>
      </c>
      <c r="I65" s="28"/>
      <c r="J65" s="28"/>
      <c r="K65" s="28">
        <v>616</v>
      </c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>
        <v>300</v>
      </c>
      <c r="AC65" s="28"/>
      <c r="AD65" s="161"/>
      <c r="AE65" s="162"/>
      <c r="AF65" s="162"/>
      <c r="AG65" s="162"/>
      <c r="AH65" s="162"/>
      <c r="AI65" s="162"/>
      <c r="AJ65" s="161"/>
      <c r="AK65" s="161"/>
      <c r="AL65" s="161"/>
      <c r="AM65" s="161"/>
      <c r="AN65" s="161"/>
      <c r="AO65" s="161"/>
      <c r="AR65" s="151"/>
      <c r="AS65" s="153">
        <f t="shared" si="2"/>
        <v>916</v>
      </c>
      <c r="AT65" s="145" t="e">
        <f t="shared" si="0"/>
        <v>#DIV/0!</v>
      </c>
      <c r="AW65" s="184"/>
    </row>
    <row r="66" spans="1:49" s="145" customFormat="1" ht="30" hidden="1" customHeight="1" x14ac:dyDescent="0.25">
      <c r="A66" s="160" t="s">
        <v>62</v>
      </c>
      <c r="B66" s="16">
        <v>14657</v>
      </c>
      <c r="C66" s="1"/>
      <c r="D66" s="1"/>
      <c r="E66" s="1">
        <f t="shared" ref="E66:E77" si="32">SUM(I66:AC66)</f>
        <v>28288.5</v>
      </c>
      <c r="F66" s="3">
        <f t="shared" si="29"/>
        <v>1.9300334311250598</v>
      </c>
      <c r="G66" s="3"/>
      <c r="H66" s="4">
        <v>20</v>
      </c>
      <c r="I66" s="37">
        <v>7584</v>
      </c>
      <c r="J66" s="21">
        <v>832</v>
      </c>
      <c r="K66" s="21">
        <v>557</v>
      </c>
      <c r="L66" s="21">
        <v>640</v>
      </c>
      <c r="M66" s="21">
        <v>285</v>
      </c>
      <c r="N66" s="21">
        <v>4312</v>
      </c>
      <c r="O66" s="21">
        <v>290</v>
      </c>
      <c r="P66" s="21">
        <v>1235</v>
      </c>
      <c r="Q66" s="21"/>
      <c r="R66" s="21">
        <v>20</v>
      </c>
      <c r="S66" s="21">
        <v>1773</v>
      </c>
      <c r="T66" s="21">
        <v>363</v>
      </c>
      <c r="U66" s="21">
        <v>3211</v>
      </c>
      <c r="V66" s="21">
        <v>2034.5</v>
      </c>
      <c r="W66" s="21">
        <v>1149</v>
      </c>
      <c r="X66" s="21">
        <v>434</v>
      </c>
      <c r="Y66" s="21">
        <v>75</v>
      </c>
      <c r="Z66" s="21">
        <v>507</v>
      </c>
      <c r="AA66" s="21">
        <v>1129</v>
      </c>
      <c r="AB66" s="21">
        <v>1668</v>
      </c>
      <c r="AC66" s="21">
        <v>190</v>
      </c>
      <c r="AD66" s="163"/>
      <c r="AE66" s="164"/>
      <c r="AF66" s="164"/>
      <c r="AG66" s="164"/>
      <c r="AH66" s="164"/>
      <c r="AI66" s="164"/>
      <c r="AJ66" s="163"/>
      <c r="AK66" s="163"/>
      <c r="AL66" s="163"/>
      <c r="AM66" s="163"/>
      <c r="AN66" s="163"/>
      <c r="AO66" s="163"/>
      <c r="AR66" s="151"/>
      <c r="AS66" s="153">
        <f t="shared" si="2"/>
        <v>28288.5</v>
      </c>
      <c r="AT66" s="145" t="e">
        <f t="shared" si="0"/>
        <v>#DIV/0!</v>
      </c>
    </row>
    <row r="67" spans="1:49" s="145" customFormat="1" ht="33" hidden="1" customHeight="1" x14ac:dyDescent="0.25">
      <c r="A67" s="160" t="s">
        <v>63</v>
      </c>
      <c r="B67" s="1">
        <v>7785</v>
      </c>
      <c r="C67" s="1"/>
      <c r="D67" s="1"/>
      <c r="E67" s="1">
        <f t="shared" si="32"/>
        <v>6830</v>
      </c>
      <c r="F67" s="3">
        <f t="shared" si="29"/>
        <v>0.87732819524727035</v>
      </c>
      <c r="G67" s="3"/>
      <c r="H67" s="4">
        <v>19</v>
      </c>
      <c r="I67" s="21">
        <v>40</v>
      </c>
      <c r="J67" s="21">
        <v>217</v>
      </c>
      <c r="K67" s="21">
        <v>67</v>
      </c>
      <c r="L67" s="21">
        <v>805</v>
      </c>
      <c r="M67" s="21">
        <v>546</v>
      </c>
      <c r="N67" s="21">
        <v>868</v>
      </c>
      <c r="O67" s="21">
        <v>408</v>
      </c>
      <c r="P67" s="21">
        <v>210</v>
      </c>
      <c r="Q67" s="21">
        <v>761</v>
      </c>
      <c r="R67" s="21">
        <v>308</v>
      </c>
      <c r="S67" s="21">
        <v>98</v>
      </c>
      <c r="T67" s="21">
        <v>30</v>
      </c>
      <c r="U67" s="21">
        <v>305</v>
      </c>
      <c r="V67" s="21">
        <v>350</v>
      </c>
      <c r="W67" s="21">
        <v>1160</v>
      </c>
      <c r="X67" s="21">
        <v>360</v>
      </c>
      <c r="Y67" s="21"/>
      <c r="Z67" s="21">
        <v>15</v>
      </c>
      <c r="AA67" s="21">
        <v>100</v>
      </c>
      <c r="AB67" s="21">
        <v>182</v>
      </c>
      <c r="AC67" s="21"/>
      <c r="AD67" s="163"/>
      <c r="AE67" s="164"/>
      <c r="AF67" s="164"/>
      <c r="AG67" s="164"/>
      <c r="AH67" s="164"/>
      <c r="AI67" s="164"/>
      <c r="AJ67" s="163"/>
      <c r="AK67" s="163"/>
      <c r="AL67" s="163"/>
      <c r="AM67" s="163"/>
      <c r="AN67" s="163"/>
      <c r="AO67" s="163"/>
      <c r="AR67" s="151"/>
      <c r="AS67" s="153">
        <f t="shared" si="2"/>
        <v>6830</v>
      </c>
      <c r="AT67" s="145" t="e">
        <f t="shared" si="0"/>
        <v>#DIV/0!</v>
      </c>
    </row>
    <row r="68" spans="1:49" s="145" customFormat="1" ht="30" hidden="1" customHeight="1" x14ac:dyDescent="0.25">
      <c r="A68" s="160" t="s">
        <v>64</v>
      </c>
      <c r="B68" s="1">
        <v>13645</v>
      </c>
      <c r="C68" s="1"/>
      <c r="D68" s="1"/>
      <c r="E68" s="1">
        <f t="shared" si="32"/>
        <v>17282</v>
      </c>
      <c r="F68" s="3">
        <f t="shared" si="29"/>
        <v>1.2665445218028581</v>
      </c>
      <c r="G68" s="3"/>
      <c r="H68" s="4">
        <v>20</v>
      </c>
      <c r="I68" s="21"/>
      <c r="J68" s="21">
        <v>402</v>
      </c>
      <c r="K68" s="21">
        <v>1301</v>
      </c>
      <c r="L68" s="21">
        <v>1096</v>
      </c>
      <c r="M68" s="21">
        <v>541</v>
      </c>
      <c r="N68" s="21">
        <v>420</v>
      </c>
      <c r="O68" s="21">
        <v>255</v>
      </c>
      <c r="P68" s="21">
        <v>1269</v>
      </c>
      <c r="Q68" s="21">
        <v>1077</v>
      </c>
      <c r="R68" s="21">
        <v>715</v>
      </c>
      <c r="S68" s="21">
        <v>660</v>
      </c>
      <c r="T68" s="21">
        <v>1331</v>
      </c>
      <c r="U68" s="21">
        <v>299</v>
      </c>
      <c r="V68" s="21">
        <v>181</v>
      </c>
      <c r="W68" s="21">
        <v>675</v>
      </c>
      <c r="X68" s="38">
        <v>2507</v>
      </c>
      <c r="Y68" s="21">
        <v>616</v>
      </c>
      <c r="Z68" s="21">
        <v>811</v>
      </c>
      <c r="AA68" s="21">
        <v>649</v>
      </c>
      <c r="AB68" s="21">
        <v>1325</v>
      </c>
      <c r="AC68" s="21">
        <v>1152</v>
      </c>
      <c r="AD68" s="163"/>
      <c r="AE68" s="164"/>
      <c r="AF68" s="164"/>
      <c r="AG68" s="164"/>
      <c r="AH68" s="164"/>
      <c r="AI68" s="164"/>
      <c r="AJ68" s="163"/>
      <c r="AK68" s="163"/>
      <c r="AL68" s="163"/>
      <c r="AM68" s="163"/>
      <c r="AN68" s="163"/>
      <c r="AO68" s="163"/>
      <c r="AR68" s="151"/>
      <c r="AS68" s="153">
        <f t="shared" si="2"/>
        <v>17282</v>
      </c>
      <c r="AT68" s="145" t="e">
        <f t="shared" si="0"/>
        <v>#DIV/0!</v>
      </c>
    </row>
    <row r="69" spans="1:49" s="145" customFormat="1" ht="30" hidden="1" customHeight="1" x14ac:dyDescent="0.25">
      <c r="A69" s="160" t="s">
        <v>65</v>
      </c>
      <c r="B69" s="1">
        <v>5615</v>
      </c>
      <c r="C69" s="1"/>
      <c r="D69" s="1"/>
      <c r="E69" s="1">
        <f t="shared" si="32"/>
        <v>4039</v>
      </c>
      <c r="F69" s="3">
        <f t="shared" si="29"/>
        <v>0.71932324131789849</v>
      </c>
      <c r="G69" s="3"/>
      <c r="H69" s="4">
        <v>7</v>
      </c>
      <c r="I69" s="21"/>
      <c r="J69" s="21"/>
      <c r="K69" s="21">
        <v>238</v>
      </c>
      <c r="L69" s="21"/>
      <c r="M69" s="21"/>
      <c r="N69" s="21"/>
      <c r="O69" s="21"/>
      <c r="P69" s="21">
        <v>340</v>
      </c>
      <c r="Q69" s="21"/>
      <c r="R69" s="21">
        <v>200</v>
      </c>
      <c r="S69" s="21">
        <v>96</v>
      </c>
      <c r="T69" s="21"/>
      <c r="U69" s="21"/>
      <c r="V69" s="21"/>
      <c r="W69" s="21"/>
      <c r="X69" s="21"/>
      <c r="Y69" s="21">
        <v>2448</v>
      </c>
      <c r="Z69" s="21"/>
      <c r="AA69" s="21"/>
      <c r="AB69" s="21">
        <v>150</v>
      </c>
      <c r="AC69" s="21">
        <v>567</v>
      </c>
      <c r="AD69" s="163"/>
      <c r="AE69" s="164"/>
      <c r="AF69" s="164"/>
      <c r="AG69" s="164"/>
      <c r="AH69" s="164"/>
      <c r="AI69" s="164"/>
      <c r="AJ69" s="163"/>
      <c r="AK69" s="163"/>
      <c r="AL69" s="163"/>
      <c r="AM69" s="163"/>
      <c r="AN69" s="163"/>
      <c r="AO69" s="163"/>
      <c r="AR69" s="151"/>
      <c r="AS69" s="153">
        <f t="shared" si="2"/>
        <v>4039</v>
      </c>
      <c r="AT69" s="145" t="e">
        <f t="shared" si="0"/>
        <v>#DIV/0!</v>
      </c>
    </row>
    <row r="70" spans="1:49" s="145" customFormat="1" ht="30" hidden="1" customHeight="1" x14ac:dyDescent="0.25">
      <c r="A70" s="160" t="s">
        <v>66</v>
      </c>
      <c r="B70" s="1">
        <v>15207</v>
      </c>
      <c r="C70" s="1"/>
      <c r="D70" s="1"/>
      <c r="E70" s="1">
        <f t="shared" si="32"/>
        <v>24961</v>
      </c>
      <c r="F70" s="3">
        <f t="shared" si="29"/>
        <v>1.6414151377655026</v>
      </c>
      <c r="G70" s="3"/>
      <c r="H70" s="4">
        <v>20</v>
      </c>
      <c r="I70" s="21"/>
      <c r="J70" s="21">
        <v>149</v>
      </c>
      <c r="K70" s="21">
        <v>4161</v>
      </c>
      <c r="L70" s="21">
        <v>1009</v>
      </c>
      <c r="M70" s="21">
        <v>388</v>
      </c>
      <c r="N70" s="21">
        <v>1290</v>
      </c>
      <c r="O70" s="21">
        <v>461</v>
      </c>
      <c r="P70" s="21">
        <v>1423</v>
      </c>
      <c r="Q70" s="21">
        <v>167</v>
      </c>
      <c r="R70" s="21">
        <v>647</v>
      </c>
      <c r="S70" s="21">
        <v>964</v>
      </c>
      <c r="T70" s="21">
        <v>797</v>
      </c>
      <c r="U70" s="21">
        <v>1592</v>
      </c>
      <c r="V70" s="21">
        <v>1803</v>
      </c>
      <c r="W70" s="21">
        <v>559</v>
      </c>
      <c r="X70" s="21">
        <v>2041</v>
      </c>
      <c r="Y70" s="21">
        <v>523</v>
      </c>
      <c r="Z70" s="21">
        <v>121</v>
      </c>
      <c r="AA70" s="21">
        <v>2196</v>
      </c>
      <c r="AB70" s="21">
        <v>3490</v>
      </c>
      <c r="AC70" s="21">
        <v>1180</v>
      </c>
      <c r="AD70" s="163"/>
      <c r="AE70" s="164"/>
      <c r="AF70" s="164"/>
      <c r="AG70" s="164"/>
      <c r="AH70" s="164"/>
      <c r="AI70" s="164"/>
      <c r="AJ70" s="163"/>
      <c r="AK70" s="163"/>
      <c r="AL70" s="163"/>
      <c r="AM70" s="163"/>
      <c r="AN70" s="163"/>
      <c r="AO70" s="163"/>
      <c r="AR70" s="151"/>
      <c r="AS70" s="153">
        <f t="shared" si="2"/>
        <v>24961</v>
      </c>
      <c r="AT70" s="145" t="e">
        <f t="shared" si="0"/>
        <v>#DIV/0!</v>
      </c>
    </row>
    <row r="71" spans="1:49" s="145" customFormat="1" ht="30" hidden="1" customHeight="1" x14ac:dyDescent="0.25">
      <c r="A71" s="160" t="s">
        <v>67</v>
      </c>
      <c r="B71" s="1">
        <v>6647</v>
      </c>
      <c r="C71" s="1"/>
      <c r="D71" s="1"/>
      <c r="E71" s="1">
        <f t="shared" si="32"/>
        <v>9243</v>
      </c>
      <c r="F71" s="3">
        <f t="shared" si="29"/>
        <v>1.3905521287799008</v>
      </c>
      <c r="G71" s="3"/>
      <c r="H71" s="4">
        <v>20</v>
      </c>
      <c r="I71" s="21">
        <v>47</v>
      </c>
      <c r="J71" s="21">
        <v>162</v>
      </c>
      <c r="K71" s="21">
        <v>1022</v>
      </c>
      <c r="L71" s="21">
        <v>283</v>
      </c>
      <c r="M71" s="21">
        <v>434</v>
      </c>
      <c r="N71" s="21">
        <v>405</v>
      </c>
      <c r="O71" s="21">
        <v>444</v>
      </c>
      <c r="P71" s="21">
        <v>255</v>
      </c>
      <c r="Q71" s="21">
        <v>732</v>
      </c>
      <c r="R71" s="21">
        <v>103</v>
      </c>
      <c r="S71" s="21">
        <v>669</v>
      </c>
      <c r="T71" s="39">
        <v>554</v>
      </c>
      <c r="U71" s="21">
        <v>263</v>
      </c>
      <c r="V71" s="21">
        <v>379</v>
      </c>
      <c r="W71" s="21">
        <v>1568</v>
      </c>
      <c r="X71" s="21">
        <v>496</v>
      </c>
      <c r="Y71" s="21">
        <v>37</v>
      </c>
      <c r="Z71" s="21"/>
      <c r="AA71" s="21">
        <v>533</v>
      </c>
      <c r="AB71" s="21">
        <v>395</v>
      </c>
      <c r="AC71" s="21">
        <v>462</v>
      </c>
      <c r="AD71" s="163"/>
      <c r="AE71" s="164"/>
      <c r="AF71" s="164"/>
      <c r="AG71" s="164"/>
      <c r="AH71" s="164"/>
      <c r="AI71" s="164"/>
      <c r="AJ71" s="163"/>
      <c r="AK71" s="163"/>
      <c r="AL71" s="163"/>
      <c r="AM71" s="163"/>
      <c r="AN71" s="163"/>
      <c r="AO71" s="163"/>
      <c r="AR71" s="151"/>
      <c r="AS71" s="153">
        <f t="shared" ref="AS71:AS74" si="33">E71-AR71</f>
        <v>9243</v>
      </c>
      <c r="AT71" s="145" t="e">
        <f t="shared" ref="AT71:AT74" si="34">AS71/AR71</f>
        <v>#DIV/0!</v>
      </c>
    </row>
    <row r="72" spans="1:49" s="145" customFormat="1" ht="30" hidden="1" customHeight="1" x14ac:dyDescent="0.25">
      <c r="A72" s="160" t="s">
        <v>68</v>
      </c>
      <c r="B72" s="1">
        <v>1231</v>
      </c>
      <c r="C72" s="1"/>
      <c r="D72" s="1"/>
      <c r="E72" s="1">
        <f t="shared" si="32"/>
        <v>1142</v>
      </c>
      <c r="F72" s="3">
        <f t="shared" si="29"/>
        <v>0.92770105605199027</v>
      </c>
      <c r="G72" s="3"/>
      <c r="H72" s="4">
        <v>8</v>
      </c>
      <c r="I72" s="21">
        <v>647</v>
      </c>
      <c r="J72" s="21">
        <v>20</v>
      </c>
      <c r="K72" s="21"/>
      <c r="L72" s="21"/>
      <c r="M72" s="21"/>
      <c r="N72" s="21"/>
      <c r="O72" s="21">
        <v>21</v>
      </c>
      <c r="P72" s="21"/>
      <c r="Q72" s="21"/>
      <c r="R72" s="21">
        <v>150</v>
      </c>
      <c r="S72" s="21"/>
      <c r="T72" s="40"/>
      <c r="U72" s="40"/>
      <c r="V72" s="41">
        <v>20</v>
      </c>
      <c r="W72" s="21">
        <v>142</v>
      </c>
      <c r="X72" s="21">
        <v>9</v>
      </c>
      <c r="Y72" s="21">
        <v>133</v>
      </c>
      <c r="Z72" s="21"/>
      <c r="AA72" s="21"/>
      <c r="AB72" s="21"/>
      <c r="AC72" s="21"/>
      <c r="AD72" s="163"/>
      <c r="AE72" s="164"/>
      <c r="AF72" s="164"/>
      <c r="AG72" s="164"/>
      <c r="AH72" s="164"/>
      <c r="AI72" s="164"/>
      <c r="AJ72" s="163"/>
      <c r="AK72" s="163"/>
      <c r="AL72" s="163"/>
      <c r="AM72" s="163"/>
      <c r="AN72" s="163"/>
      <c r="AO72" s="163"/>
      <c r="AR72" s="151"/>
      <c r="AS72" s="153">
        <f t="shared" si="33"/>
        <v>1142</v>
      </c>
      <c r="AT72" s="145" t="e">
        <f t="shared" si="34"/>
        <v>#DIV/0!</v>
      </c>
    </row>
    <row r="73" spans="1:49" s="145" customFormat="1" ht="30" hidden="1" customHeight="1" x14ac:dyDescent="0.25">
      <c r="A73" s="160" t="s">
        <v>69</v>
      </c>
      <c r="B73" s="1">
        <v>891</v>
      </c>
      <c r="C73" s="1"/>
      <c r="D73" s="1"/>
      <c r="E73" s="1">
        <f t="shared" si="32"/>
        <v>1567</v>
      </c>
      <c r="F73" s="3">
        <f t="shared" si="29"/>
        <v>1.7586980920314255</v>
      </c>
      <c r="G73" s="3"/>
      <c r="H73" s="4">
        <v>11</v>
      </c>
      <c r="I73" s="21">
        <v>300</v>
      </c>
      <c r="J73" s="21"/>
      <c r="K73" s="1"/>
      <c r="L73" s="12">
        <v>35</v>
      </c>
      <c r="M73" s="12">
        <v>289</v>
      </c>
      <c r="N73" s="21">
        <v>60</v>
      </c>
      <c r="O73" s="21"/>
      <c r="P73" s="21"/>
      <c r="Q73" s="21"/>
      <c r="R73" s="21">
        <v>42</v>
      </c>
      <c r="S73" s="21"/>
      <c r="T73" s="40"/>
      <c r="U73" s="40">
        <v>450</v>
      </c>
      <c r="V73" s="21">
        <v>120</v>
      </c>
      <c r="W73" s="21">
        <v>24</v>
      </c>
      <c r="X73" s="21">
        <v>90</v>
      </c>
      <c r="Y73" s="21"/>
      <c r="Z73" s="21"/>
      <c r="AA73" s="21">
        <v>22</v>
      </c>
      <c r="AB73" s="21">
        <v>135</v>
      </c>
      <c r="AC73" s="21"/>
      <c r="AD73" s="163"/>
      <c r="AE73" s="164"/>
      <c r="AF73" s="164"/>
      <c r="AG73" s="164"/>
      <c r="AH73" s="164"/>
      <c r="AI73" s="164"/>
      <c r="AJ73" s="163"/>
      <c r="AK73" s="163"/>
      <c r="AL73" s="163"/>
      <c r="AM73" s="163"/>
      <c r="AN73" s="163"/>
      <c r="AO73" s="163"/>
      <c r="AR73" s="151"/>
      <c r="AS73" s="153">
        <f t="shared" si="33"/>
        <v>1567</v>
      </c>
      <c r="AT73" s="145" t="e">
        <f t="shared" si="34"/>
        <v>#DIV/0!</v>
      </c>
    </row>
    <row r="74" spans="1:49" s="145" customFormat="1" ht="30" hidden="1" customHeight="1" x14ac:dyDescent="0.25">
      <c r="A74" s="160" t="s">
        <v>70</v>
      </c>
      <c r="B74" s="1">
        <v>593</v>
      </c>
      <c r="C74" s="1"/>
      <c r="D74" s="1"/>
      <c r="E74" s="1">
        <f t="shared" si="32"/>
        <v>148</v>
      </c>
      <c r="F74" s="3">
        <f t="shared" si="29"/>
        <v>0.24957841483979765</v>
      </c>
      <c r="G74" s="3"/>
      <c r="H74" s="4">
        <v>2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40">
        <v>101</v>
      </c>
      <c r="U74" s="40"/>
      <c r="V74" s="21"/>
      <c r="W74" s="21"/>
      <c r="X74" s="21">
        <v>47</v>
      </c>
      <c r="Y74" s="21"/>
      <c r="Z74" s="21"/>
      <c r="AA74" s="21"/>
      <c r="AB74" s="21"/>
      <c r="AC74" s="21"/>
      <c r="AD74" s="163"/>
      <c r="AE74" s="164"/>
      <c r="AF74" s="164"/>
      <c r="AG74" s="164"/>
      <c r="AH74" s="164"/>
      <c r="AI74" s="164"/>
      <c r="AJ74" s="163"/>
      <c r="AK74" s="163"/>
      <c r="AL74" s="163"/>
      <c r="AM74" s="163"/>
      <c r="AN74" s="163"/>
      <c r="AO74" s="163"/>
      <c r="AR74" s="151"/>
      <c r="AS74" s="153">
        <f t="shared" si="33"/>
        <v>148</v>
      </c>
      <c r="AT74" s="145" t="e">
        <f t="shared" si="34"/>
        <v>#DIV/0!</v>
      </c>
    </row>
    <row r="75" spans="1:49" s="145" customFormat="1" ht="30" hidden="1" customHeight="1" x14ac:dyDescent="0.25">
      <c r="A75" s="160" t="s">
        <v>71</v>
      </c>
      <c r="B75" s="1">
        <v>1</v>
      </c>
      <c r="C75" s="1"/>
      <c r="D75" s="1"/>
      <c r="E75" s="1">
        <f t="shared" si="32"/>
        <v>0</v>
      </c>
      <c r="F75" s="3">
        <f t="shared" si="29"/>
        <v>0</v>
      </c>
      <c r="G75" s="3"/>
      <c r="H75" s="4">
        <v>0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40"/>
      <c r="U75" s="40"/>
      <c r="V75" s="21"/>
      <c r="W75" s="21"/>
      <c r="X75" s="21"/>
      <c r="Y75" s="21"/>
      <c r="Z75" s="21"/>
      <c r="AA75" s="21"/>
      <c r="AB75" s="21"/>
      <c r="AC75" s="21"/>
      <c r="AD75" s="163"/>
      <c r="AE75" s="164"/>
      <c r="AF75" s="164"/>
      <c r="AG75" s="164"/>
      <c r="AH75" s="164"/>
      <c r="AI75" s="164"/>
      <c r="AJ75" s="163"/>
      <c r="AK75" s="163"/>
      <c r="AL75" s="163"/>
      <c r="AM75" s="163"/>
      <c r="AN75" s="163"/>
      <c r="AO75" s="163"/>
      <c r="AR75" s="151">
        <v>29.4</v>
      </c>
      <c r="AS75" s="151"/>
    </row>
    <row r="76" spans="1:49" s="145" customFormat="1" ht="30" hidden="1" customHeight="1" x14ac:dyDescent="0.25">
      <c r="A76" s="160" t="s">
        <v>72</v>
      </c>
      <c r="B76" s="1">
        <v>123</v>
      </c>
      <c r="C76" s="1"/>
      <c r="D76" s="1"/>
      <c r="E76" s="1">
        <f t="shared" si="32"/>
        <v>0</v>
      </c>
      <c r="F76" s="3">
        <f t="shared" ref="F76:F83" si="35">E76/B76</f>
        <v>0</v>
      </c>
      <c r="G76" s="3"/>
      <c r="H76" s="4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40"/>
      <c r="U76" s="40"/>
      <c r="V76" s="21"/>
      <c r="W76" s="42"/>
      <c r="X76" s="41"/>
      <c r="Y76" s="21"/>
      <c r="Z76" s="21"/>
      <c r="AA76" s="21"/>
      <c r="AB76" s="21"/>
      <c r="AC76" s="21"/>
      <c r="AD76" s="163"/>
      <c r="AE76" s="164"/>
      <c r="AF76" s="164"/>
      <c r="AG76" s="164"/>
      <c r="AH76" s="164"/>
      <c r="AI76" s="164"/>
      <c r="AJ76" s="163"/>
      <c r="AK76" s="163"/>
      <c r="AL76" s="163"/>
      <c r="AM76" s="163"/>
      <c r="AN76" s="163"/>
      <c r="AO76" s="163"/>
      <c r="AR76" s="151">
        <v>122.9</v>
      </c>
      <c r="AS76" s="151"/>
    </row>
    <row r="77" spans="1:49" ht="30" hidden="1" customHeight="1" x14ac:dyDescent="0.25">
      <c r="A77" s="154" t="s">
        <v>73</v>
      </c>
      <c r="B77" s="1"/>
      <c r="C77" s="1"/>
      <c r="D77" s="1"/>
      <c r="E77" s="1">
        <f t="shared" si="32"/>
        <v>54</v>
      </c>
      <c r="F77" s="3" t="e">
        <f t="shared" si="35"/>
        <v>#DIV/0!</v>
      </c>
      <c r="G77" s="3"/>
      <c r="H77" s="4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40"/>
      <c r="U77" s="40"/>
      <c r="V77" s="21"/>
      <c r="W77" s="21"/>
      <c r="X77" s="41"/>
      <c r="Y77" s="21"/>
      <c r="Z77" s="21"/>
      <c r="AA77" s="21">
        <v>54</v>
      </c>
      <c r="AB77" s="21"/>
      <c r="AC77" s="21"/>
      <c r="AR77" s="147">
        <v>0</v>
      </c>
    </row>
    <row r="78" spans="1:49" ht="30" hidden="1" customHeight="1" x14ac:dyDescent="0.25">
      <c r="A78" s="174" t="s">
        <v>74</v>
      </c>
      <c r="B78" s="1">
        <v>133</v>
      </c>
      <c r="C78" s="1"/>
      <c r="D78" s="1"/>
      <c r="E78" s="1">
        <f>SUM(I78:AC78)</f>
        <v>138</v>
      </c>
      <c r="F78" s="3">
        <f t="shared" si="35"/>
        <v>1.0375939849624061</v>
      </c>
      <c r="G78" s="3"/>
      <c r="H78" s="4">
        <v>6</v>
      </c>
      <c r="I78" s="21"/>
      <c r="J78" s="21"/>
      <c r="K78" s="21"/>
      <c r="L78" s="21">
        <v>20</v>
      </c>
      <c r="M78" s="21"/>
      <c r="N78" s="21"/>
      <c r="O78" s="21"/>
      <c r="P78" s="21"/>
      <c r="Q78" s="21"/>
      <c r="R78" s="21"/>
      <c r="S78" s="21">
        <v>4</v>
      </c>
      <c r="T78" s="40"/>
      <c r="U78" s="40"/>
      <c r="V78" s="21">
        <v>40</v>
      </c>
      <c r="W78" s="21">
        <v>16.8</v>
      </c>
      <c r="X78" s="41">
        <v>3.2</v>
      </c>
      <c r="Y78" s="21"/>
      <c r="Z78" s="21"/>
      <c r="AA78" s="21">
        <v>54</v>
      </c>
      <c r="AB78" s="21"/>
      <c r="AC78" s="21"/>
      <c r="AR78" s="147">
        <v>122.9</v>
      </c>
    </row>
    <row r="79" spans="1:49" ht="30" hidden="1" customHeight="1" x14ac:dyDescent="0.25">
      <c r="A79" s="156" t="s">
        <v>52</v>
      </c>
      <c r="B79" s="27"/>
      <c r="C79" s="32"/>
      <c r="D79" s="32"/>
      <c r="E79" s="1">
        <f>SUM(I79:AC79)</f>
        <v>0</v>
      </c>
      <c r="F79" s="3" t="e">
        <f t="shared" si="35"/>
        <v>#DIV/0!</v>
      </c>
      <c r="G79" s="3"/>
      <c r="H79" s="4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43"/>
      <c r="U79" s="33"/>
      <c r="V79" s="33"/>
      <c r="W79" s="33"/>
      <c r="X79" s="33"/>
      <c r="Y79" s="33"/>
      <c r="Z79" s="33"/>
      <c r="AA79" s="33"/>
      <c r="AB79" s="33"/>
      <c r="AC79" s="33"/>
      <c r="AR79" s="147">
        <v>0</v>
      </c>
    </row>
    <row r="80" spans="1:49" ht="30" hidden="1" customHeight="1" x14ac:dyDescent="0.25">
      <c r="A80" s="156" t="s">
        <v>75</v>
      </c>
      <c r="B80" s="27"/>
      <c r="C80" s="32"/>
      <c r="D80" s="32"/>
      <c r="E80" s="1">
        <f>SUM(I80:AC80)</f>
        <v>0</v>
      </c>
      <c r="F80" s="3" t="e">
        <f t="shared" si="35"/>
        <v>#DIV/0!</v>
      </c>
      <c r="G80" s="3"/>
      <c r="H80" s="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R80" s="147">
        <v>0</v>
      </c>
    </row>
    <row r="81" spans="1:45" ht="30" hidden="1" customHeight="1" x14ac:dyDescent="0.25">
      <c r="A81" s="156"/>
      <c r="B81" s="27"/>
      <c r="C81" s="32"/>
      <c r="D81" s="32"/>
      <c r="E81" s="12"/>
      <c r="F81" s="3" t="e">
        <f t="shared" si="35"/>
        <v>#DIV/0!</v>
      </c>
      <c r="G81" s="3"/>
      <c r="H81" s="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</row>
    <row r="82" spans="1:45" s="148" customFormat="1" ht="30" hidden="1" customHeight="1" x14ac:dyDescent="0.25">
      <c r="A82" s="185" t="s">
        <v>76</v>
      </c>
      <c r="B82" s="45"/>
      <c r="C82" s="45"/>
      <c r="D82" s="45"/>
      <c r="E82" s="45">
        <f>SUM(I82:AC82)</f>
        <v>0</v>
      </c>
      <c r="F82" s="3" t="e">
        <f t="shared" si="35"/>
        <v>#DIV/0!</v>
      </c>
      <c r="G82" s="3"/>
      <c r="H82" s="4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E82" s="46"/>
      <c r="AF82" s="46"/>
      <c r="AG82" s="46"/>
      <c r="AH82" s="46"/>
      <c r="AI82" s="46"/>
      <c r="AR82" s="46">
        <v>0</v>
      </c>
      <c r="AS82" s="46"/>
    </row>
    <row r="83" spans="1:45" ht="31.5" hidden="1" customHeight="1" x14ac:dyDescent="0.25">
      <c r="A83" s="156"/>
      <c r="B83" s="27"/>
      <c r="C83" s="32"/>
      <c r="D83" s="32"/>
      <c r="E83" s="12"/>
      <c r="F83" s="3" t="e">
        <f t="shared" si="35"/>
        <v>#DIV/0!</v>
      </c>
      <c r="G83" s="3"/>
      <c r="H83" s="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</row>
    <row r="84" spans="1:45" ht="31.5" hidden="1" customHeight="1" x14ac:dyDescent="0.25">
      <c r="A84" s="156"/>
      <c r="B84" s="27"/>
      <c r="C84" s="32"/>
      <c r="D84" s="32"/>
      <c r="E84" s="9"/>
      <c r="F84" s="3"/>
      <c r="G84" s="3"/>
      <c r="H84" s="4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</row>
    <row r="85" spans="1:45" ht="30" hidden="1" customHeight="1" x14ac:dyDescent="0.25">
      <c r="A85" s="156"/>
      <c r="B85" s="27"/>
      <c r="C85" s="32"/>
      <c r="D85" s="32"/>
      <c r="E85" s="1">
        <f t="shared" ref="E85:E175" si="36">SUM(I85:AC85)</f>
        <v>0</v>
      </c>
      <c r="F85" s="3" t="e">
        <f>E85/B85</f>
        <v>#DIV/0!</v>
      </c>
      <c r="G85" s="3"/>
      <c r="H85" s="4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45" s="186" customFormat="1" ht="30" hidden="1" customHeight="1" x14ac:dyDescent="0.25">
      <c r="A86" s="156" t="s">
        <v>77</v>
      </c>
      <c r="B86" s="49"/>
      <c r="C86" s="50"/>
      <c r="D86" s="50"/>
      <c r="E86" s="1">
        <f t="shared" si="36"/>
        <v>0</v>
      </c>
      <c r="F86" s="3"/>
      <c r="G86" s="3"/>
      <c r="H86" s="48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E86" s="187"/>
      <c r="AF86" s="187"/>
      <c r="AG86" s="187"/>
      <c r="AH86" s="187"/>
      <c r="AI86" s="187"/>
      <c r="AR86" s="187"/>
      <c r="AS86" s="187"/>
    </row>
    <row r="87" spans="1:45" ht="30" hidden="1" customHeight="1" x14ac:dyDescent="0.25">
      <c r="A87" s="156" t="s">
        <v>78</v>
      </c>
      <c r="B87" s="13"/>
      <c r="C87" s="12"/>
      <c r="D87" s="12"/>
      <c r="E87" s="1">
        <f t="shared" si="36"/>
        <v>0</v>
      </c>
      <c r="F87" s="3" t="e">
        <f>E87/B87</f>
        <v>#DIV/0!</v>
      </c>
      <c r="G87" s="51"/>
      <c r="H87" s="52"/>
      <c r="I87" s="13"/>
      <c r="J87" s="28"/>
      <c r="K87" s="28"/>
      <c r="L87" s="28"/>
      <c r="M87" s="28"/>
      <c r="N87" s="28"/>
      <c r="O87" s="28"/>
      <c r="P87" s="28"/>
      <c r="Q87" s="28"/>
      <c r="R87" s="53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spans="1:45" ht="30" hidden="1" customHeight="1" x14ac:dyDescent="0.25">
      <c r="A88" s="188" t="s">
        <v>79</v>
      </c>
      <c r="B88" s="54"/>
      <c r="C88" s="54"/>
      <c r="D88" s="54"/>
      <c r="E88" s="1">
        <f t="shared" si="36"/>
        <v>0</v>
      </c>
      <c r="F88" s="3" t="e">
        <f>E88/B88</f>
        <v>#DIV/0!</v>
      </c>
      <c r="G88" s="55"/>
      <c r="H88" s="5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45" ht="30" hidden="1" customHeight="1" x14ac:dyDescent="0.25">
      <c r="A89" s="156" t="s">
        <v>80</v>
      </c>
      <c r="B89" s="49"/>
      <c r="C89" s="50"/>
      <c r="D89" s="50"/>
      <c r="E89" s="1">
        <f t="shared" si="36"/>
        <v>0</v>
      </c>
      <c r="F89" s="3"/>
      <c r="G89" s="55"/>
      <c r="H89" s="56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</row>
    <row r="90" spans="1:45" ht="30" hidden="1" customHeight="1" x14ac:dyDescent="0.25">
      <c r="A90" s="156" t="s">
        <v>81</v>
      </c>
      <c r="B90" s="23"/>
      <c r="C90" s="57"/>
      <c r="D90" s="57"/>
      <c r="E90" s="1">
        <f t="shared" si="36"/>
        <v>0</v>
      </c>
      <c r="F90" s="3" t="e">
        <f>E90/B90</f>
        <v>#DIV/0!</v>
      </c>
      <c r="G90" s="55"/>
      <c r="H90" s="56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</row>
    <row r="91" spans="1:45" ht="30" hidden="1" customHeight="1" x14ac:dyDescent="0.25">
      <c r="A91" s="188" t="s">
        <v>157</v>
      </c>
      <c r="B91" s="58"/>
      <c r="C91" s="58"/>
      <c r="D91" s="58"/>
      <c r="E91" s="1">
        <f t="shared" si="36"/>
        <v>0</v>
      </c>
      <c r="F91" s="57"/>
      <c r="G91" s="59"/>
      <c r="H91" s="60"/>
      <c r="I91" s="37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45" s="94" customFormat="1" ht="30" hidden="1" customHeight="1" outlineLevel="1" x14ac:dyDescent="0.2">
      <c r="A92" s="189" t="s">
        <v>82</v>
      </c>
      <c r="B92" s="1">
        <v>299643</v>
      </c>
      <c r="C92" s="1"/>
      <c r="D92" s="1"/>
      <c r="E92" s="1">
        <f t="shared" si="36"/>
        <v>286601.8</v>
      </c>
      <c r="F92" s="3"/>
      <c r="G92" s="3"/>
      <c r="H92" s="48"/>
      <c r="I92" s="5">
        <f>I42+I100</f>
        <v>25064</v>
      </c>
      <c r="J92" s="5">
        <f t="shared" ref="J92:AC92" si="37">J42+J100</f>
        <v>9288</v>
      </c>
      <c r="K92" s="5">
        <f t="shared" si="37"/>
        <v>15046.800000000001</v>
      </c>
      <c r="L92" s="5">
        <f t="shared" si="37"/>
        <v>18400</v>
      </c>
      <c r="M92" s="5">
        <f t="shared" si="37"/>
        <v>9836</v>
      </c>
      <c r="N92" s="5">
        <f t="shared" si="37"/>
        <v>18608</v>
      </c>
      <c r="O92" s="5">
        <f t="shared" si="37"/>
        <v>10198</v>
      </c>
      <c r="P92" s="5">
        <f t="shared" si="37"/>
        <v>12352</v>
      </c>
      <c r="Q92" s="5">
        <f t="shared" si="37"/>
        <v>13647</v>
      </c>
      <c r="R92" s="5">
        <f>R42+R100</f>
        <v>5494.3</v>
      </c>
      <c r="S92" s="5">
        <f t="shared" si="37"/>
        <v>6369</v>
      </c>
      <c r="T92" s="5">
        <f t="shared" si="37"/>
        <v>15478</v>
      </c>
      <c r="U92" s="5">
        <f t="shared" si="37"/>
        <v>15518</v>
      </c>
      <c r="V92" s="5">
        <f t="shared" si="37"/>
        <v>17443</v>
      </c>
      <c r="W92" s="5">
        <f t="shared" si="37"/>
        <v>19155</v>
      </c>
      <c r="X92" s="5">
        <f t="shared" si="37"/>
        <v>12058.2</v>
      </c>
      <c r="Y92" s="5">
        <f t="shared" si="37"/>
        <v>10168.5</v>
      </c>
      <c r="Z92" s="5">
        <f t="shared" si="37"/>
        <v>5268</v>
      </c>
      <c r="AA92" s="5">
        <f t="shared" si="37"/>
        <v>13697</v>
      </c>
      <c r="AB92" s="5">
        <f t="shared" si="37"/>
        <v>22822</v>
      </c>
      <c r="AC92" s="5">
        <f t="shared" si="37"/>
        <v>10691</v>
      </c>
      <c r="AE92" s="155"/>
      <c r="AF92" s="155"/>
      <c r="AG92" s="155"/>
      <c r="AH92" s="155"/>
      <c r="AI92" s="155"/>
      <c r="AR92" s="155"/>
      <c r="AS92" s="155"/>
    </row>
    <row r="93" spans="1:45" s="94" customFormat="1" ht="30" hidden="1" customHeight="1" outlineLevel="1" x14ac:dyDescent="0.2">
      <c r="A93" s="190" t="s">
        <v>87</v>
      </c>
      <c r="B93" s="12"/>
      <c r="C93" s="12"/>
      <c r="D93" s="12"/>
      <c r="E93" s="1">
        <f t="shared" si="36"/>
        <v>162900</v>
      </c>
      <c r="F93" s="3"/>
      <c r="G93" s="3"/>
      <c r="H93" s="48"/>
      <c r="I93" s="5">
        <f>I45+I96</f>
        <v>18421</v>
      </c>
      <c r="J93" s="5">
        <f t="shared" ref="J93:AC93" si="38">J45+J96</f>
        <v>5641</v>
      </c>
      <c r="K93" s="5">
        <f t="shared" si="38"/>
        <v>6095.5</v>
      </c>
      <c r="L93" s="5">
        <f t="shared" si="38"/>
        <v>8864</v>
      </c>
      <c r="M93" s="5">
        <f t="shared" si="38"/>
        <v>4549</v>
      </c>
      <c r="N93" s="5">
        <f t="shared" si="38"/>
        <v>13280</v>
      </c>
      <c r="O93" s="5">
        <f t="shared" si="38"/>
        <v>6627</v>
      </c>
      <c r="P93" s="5">
        <f t="shared" si="38"/>
        <v>6064</v>
      </c>
      <c r="Q93" s="5">
        <f t="shared" si="38"/>
        <v>7869</v>
      </c>
      <c r="R93" s="5">
        <f t="shared" si="38"/>
        <v>2271</v>
      </c>
      <c r="S93" s="5">
        <f t="shared" si="38"/>
        <v>2400</v>
      </c>
      <c r="T93" s="5">
        <f t="shared" si="38"/>
        <v>9158</v>
      </c>
      <c r="U93" s="5">
        <f t="shared" si="38"/>
        <v>10090</v>
      </c>
      <c r="V93" s="5">
        <f t="shared" si="38"/>
        <v>12772</v>
      </c>
      <c r="W93" s="5">
        <f t="shared" si="38"/>
        <v>11198</v>
      </c>
      <c r="X93" s="5">
        <f t="shared" si="38"/>
        <v>5897.5</v>
      </c>
      <c r="Y93" s="5">
        <f t="shared" si="38"/>
        <v>5595</v>
      </c>
      <c r="Z93" s="5">
        <f t="shared" si="38"/>
        <v>2535</v>
      </c>
      <c r="AA93" s="5">
        <f t="shared" si="38"/>
        <v>6739</v>
      </c>
      <c r="AB93" s="5">
        <f t="shared" si="38"/>
        <v>11146</v>
      </c>
      <c r="AC93" s="5">
        <f t="shared" si="38"/>
        <v>5688</v>
      </c>
      <c r="AE93" s="155"/>
      <c r="AF93" s="155"/>
      <c r="AG93" s="155"/>
      <c r="AH93" s="155"/>
      <c r="AI93" s="155"/>
      <c r="AR93" s="155"/>
      <c r="AS93" s="155"/>
    </row>
    <row r="94" spans="1:45" s="94" customFormat="1" ht="30" hidden="1" customHeight="1" outlineLevel="1" x14ac:dyDescent="0.2">
      <c r="A94" s="190" t="s">
        <v>139</v>
      </c>
      <c r="B94" s="12"/>
      <c r="C94" s="12"/>
      <c r="D94" s="12"/>
      <c r="E94" s="1">
        <f t="shared" si="36"/>
        <v>7099</v>
      </c>
      <c r="F94" s="3"/>
      <c r="G94" s="3"/>
      <c r="H94" s="48"/>
      <c r="I94" s="5">
        <f>I97</f>
        <v>300</v>
      </c>
      <c r="J94" s="5">
        <f t="shared" ref="J94:AC94" si="39">J97</f>
        <v>427</v>
      </c>
      <c r="K94" s="5">
        <f t="shared" si="39"/>
        <v>45</v>
      </c>
      <c r="L94" s="5">
        <f t="shared" si="39"/>
        <v>331</v>
      </c>
      <c r="M94" s="5">
        <f t="shared" si="39"/>
        <v>78</v>
      </c>
      <c r="N94" s="5">
        <f t="shared" si="39"/>
        <v>300</v>
      </c>
      <c r="O94" s="5">
        <f t="shared" si="39"/>
        <v>482</v>
      </c>
      <c r="P94" s="5">
        <f t="shared" si="39"/>
        <v>254</v>
      </c>
      <c r="Q94" s="5">
        <f t="shared" si="39"/>
        <v>0</v>
      </c>
      <c r="R94" s="5">
        <f t="shared" si="39"/>
        <v>101</v>
      </c>
      <c r="S94" s="5">
        <f t="shared" si="39"/>
        <v>896</v>
      </c>
      <c r="T94" s="5">
        <f t="shared" si="39"/>
        <v>337</v>
      </c>
      <c r="U94" s="5">
        <f t="shared" si="39"/>
        <v>299</v>
      </c>
      <c r="V94" s="5">
        <f t="shared" si="39"/>
        <v>299</v>
      </c>
      <c r="W94" s="5">
        <f t="shared" si="39"/>
        <v>186</v>
      </c>
      <c r="X94" s="5">
        <f t="shared" si="39"/>
        <v>22</v>
      </c>
      <c r="Y94" s="5">
        <f t="shared" si="39"/>
        <v>0</v>
      </c>
      <c r="Z94" s="5">
        <f t="shared" si="39"/>
        <v>30</v>
      </c>
      <c r="AA94" s="5">
        <f t="shared" si="39"/>
        <v>555</v>
      </c>
      <c r="AB94" s="5">
        <f t="shared" si="39"/>
        <v>1428</v>
      </c>
      <c r="AC94" s="5">
        <f t="shared" si="39"/>
        <v>729</v>
      </c>
      <c r="AE94" s="155"/>
      <c r="AF94" s="155"/>
      <c r="AG94" s="155"/>
      <c r="AH94" s="155"/>
      <c r="AI94" s="155"/>
      <c r="AR94" s="155"/>
      <c r="AS94" s="155"/>
    </row>
    <row r="95" spans="1:45" s="94" customFormat="1" ht="30" hidden="1" customHeight="1" outlineLevel="1" thickBot="1" x14ac:dyDescent="0.25">
      <c r="A95" s="190" t="s">
        <v>140</v>
      </c>
      <c r="B95" s="12"/>
      <c r="C95" s="12"/>
      <c r="D95" s="12"/>
      <c r="E95" s="1">
        <f t="shared" si="36"/>
        <v>75492.600000000006</v>
      </c>
      <c r="F95" s="3"/>
      <c r="G95" s="3"/>
      <c r="H95" s="48"/>
      <c r="I95" s="5">
        <f>I46+I98</f>
        <v>392</v>
      </c>
      <c r="J95" s="5">
        <f t="shared" ref="J95:AC95" si="40">J46+J98</f>
        <v>2066</v>
      </c>
      <c r="K95" s="5">
        <f t="shared" si="40"/>
        <v>5787.6</v>
      </c>
      <c r="L95" s="5">
        <f t="shared" si="40"/>
        <v>7096</v>
      </c>
      <c r="M95" s="5">
        <f t="shared" si="40"/>
        <v>2723</v>
      </c>
      <c r="N95" s="5">
        <f t="shared" si="40"/>
        <v>3788</v>
      </c>
      <c r="O95" s="5">
        <f t="shared" si="40"/>
        <v>2060</v>
      </c>
      <c r="P95" s="5">
        <f t="shared" si="40"/>
        <v>4544</v>
      </c>
      <c r="Q95" s="5">
        <f t="shared" si="40"/>
        <v>2992</v>
      </c>
      <c r="R95" s="5">
        <f t="shared" si="40"/>
        <v>1609</v>
      </c>
      <c r="S95" s="5">
        <f t="shared" si="40"/>
        <v>2391</v>
      </c>
      <c r="T95" s="5">
        <f t="shared" si="40"/>
        <v>3795</v>
      </c>
      <c r="U95" s="5">
        <f t="shared" si="40"/>
        <v>3312</v>
      </c>
      <c r="V95" s="5">
        <f t="shared" si="40"/>
        <v>4121</v>
      </c>
      <c r="W95" s="5">
        <f t="shared" si="40"/>
        <v>5352</v>
      </c>
      <c r="X95" s="5">
        <f t="shared" si="40"/>
        <v>3565</v>
      </c>
      <c r="Y95" s="5">
        <f t="shared" si="40"/>
        <v>2705</v>
      </c>
      <c r="Z95" s="5">
        <f t="shared" si="40"/>
        <v>2104</v>
      </c>
      <c r="AA95" s="5">
        <f t="shared" si="40"/>
        <v>4606</v>
      </c>
      <c r="AB95" s="5">
        <f t="shared" si="40"/>
        <v>6739</v>
      </c>
      <c r="AC95" s="5">
        <f t="shared" si="40"/>
        <v>3745</v>
      </c>
      <c r="AE95" s="155"/>
      <c r="AF95" s="155"/>
      <c r="AG95" s="155"/>
      <c r="AH95" s="155"/>
      <c r="AI95" s="155"/>
      <c r="AR95" s="155"/>
      <c r="AS95" s="155"/>
    </row>
    <row r="96" spans="1:45" s="94" customFormat="1" ht="30" hidden="1" customHeight="1" outlineLevel="1" thickBot="1" x14ac:dyDescent="0.25">
      <c r="A96" s="190" t="s">
        <v>203</v>
      </c>
      <c r="B96" s="12"/>
      <c r="C96" s="12"/>
      <c r="D96" s="12"/>
      <c r="E96" s="1">
        <f t="shared" si="36"/>
        <v>80060</v>
      </c>
      <c r="F96" s="3"/>
      <c r="G96" s="3"/>
      <c r="H96" s="48"/>
      <c r="I96" s="61">
        <v>5415</v>
      </c>
      <c r="J96" s="62">
        <v>2815</v>
      </c>
      <c r="K96" s="62">
        <v>2225</v>
      </c>
      <c r="L96" s="62">
        <v>4077</v>
      </c>
      <c r="M96" s="62">
        <v>2236</v>
      </c>
      <c r="N96" s="62">
        <v>6278</v>
      </c>
      <c r="O96" s="62">
        <v>3445</v>
      </c>
      <c r="P96" s="62">
        <v>2672</v>
      </c>
      <c r="Q96" s="62">
        <v>5009</v>
      </c>
      <c r="R96" s="62">
        <v>1224</v>
      </c>
      <c r="S96" s="62">
        <v>1448</v>
      </c>
      <c r="T96" s="62">
        <v>6340</v>
      </c>
      <c r="U96" s="62">
        <v>4110</v>
      </c>
      <c r="V96" s="62">
        <v>6729</v>
      </c>
      <c r="W96" s="62">
        <v>7672</v>
      </c>
      <c r="X96" s="62">
        <v>3959</v>
      </c>
      <c r="Y96" s="62">
        <v>2707</v>
      </c>
      <c r="Z96" s="62">
        <v>1466</v>
      </c>
      <c r="AA96" s="62">
        <v>5254</v>
      </c>
      <c r="AB96" s="62">
        <v>3457</v>
      </c>
      <c r="AC96" s="62">
        <v>1522</v>
      </c>
      <c r="AE96" s="155"/>
      <c r="AF96" s="155"/>
      <c r="AG96" s="155"/>
      <c r="AH96" s="155"/>
      <c r="AI96" s="155"/>
      <c r="AR96" s="155"/>
      <c r="AS96" s="155"/>
    </row>
    <row r="97" spans="1:48" s="94" customFormat="1" ht="30" hidden="1" customHeight="1" outlineLevel="1" thickBot="1" x14ac:dyDescent="0.25">
      <c r="A97" s="190" t="s">
        <v>204</v>
      </c>
      <c r="B97" s="12"/>
      <c r="C97" s="12"/>
      <c r="D97" s="12"/>
      <c r="E97" s="1">
        <f t="shared" si="36"/>
        <v>7099</v>
      </c>
      <c r="F97" s="3"/>
      <c r="G97" s="3"/>
      <c r="H97" s="48"/>
      <c r="I97" s="61">
        <v>300</v>
      </c>
      <c r="J97" s="62">
        <v>427</v>
      </c>
      <c r="K97" s="62">
        <v>45</v>
      </c>
      <c r="L97" s="62">
        <v>331</v>
      </c>
      <c r="M97" s="62">
        <v>78</v>
      </c>
      <c r="N97" s="62">
        <v>300</v>
      </c>
      <c r="O97" s="62">
        <v>482</v>
      </c>
      <c r="P97" s="62">
        <v>254</v>
      </c>
      <c r="Q97" s="62">
        <v>0</v>
      </c>
      <c r="R97" s="62">
        <v>101</v>
      </c>
      <c r="S97" s="62">
        <v>896</v>
      </c>
      <c r="T97" s="62">
        <v>337</v>
      </c>
      <c r="U97" s="62">
        <v>299</v>
      </c>
      <c r="V97" s="62">
        <v>299</v>
      </c>
      <c r="W97" s="62">
        <v>186</v>
      </c>
      <c r="X97" s="62">
        <v>22</v>
      </c>
      <c r="Y97" s="62">
        <v>0</v>
      </c>
      <c r="Z97" s="62">
        <v>30</v>
      </c>
      <c r="AA97" s="62">
        <v>555</v>
      </c>
      <c r="AB97" s="62">
        <v>1428</v>
      </c>
      <c r="AC97" s="62">
        <v>729</v>
      </c>
      <c r="AE97" s="155"/>
      <c r="AF97" s="155"/>
      <c r="AG97" s="155"/>
      <c r="AH97" s="155"/>
      <c r="AI97" s="155"/>
      <c r="AR97" s="155"/>
      <c r="AS97" s="155"/>
    </row>
    <row r="98" spans="1:48" s="94" customFormat="1" ht="30" hidden="1" customHeight="1" outlineLevel="1" thickBot="1" x14ac:dyDescent="0.25">
      <c r="A98" s="190" t="s">
        <v>205</v>
      </c>
      <c r="B98" s="12"/>
      <c r="C98" s="12"/>
      <c r="D98" s="12"/>
      <c r="E98" s="1">
        <f t="shared" si="36"/>
        <v>24</v>
      </c>
      <c r="F98" s="3"/>
      <c r="G98" s="3"/>
      <c r="H98" s="48"/>
      <c r="I98" s="61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19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5</v>
      </c>
      <c r="Z98" s="62">
        <v>0</v>
      </c>
      <c r="AA98" s="62">
        <v>0</v>
      </c>
      <c r="AB98" s="62">
        <v>0</v>
      </c>
      <c r="AC98" s="62">
        <v>0</v>
      </c>
      <c r="AE98" s="155"/>
      <c r="AF98" s="155"/>
      <c r="AG98" s="155"/>
      <c r="AH98" s="155"/>
      <c r="AI98" s="155"/>
      <c r="AR98" s="155"/>
      <c r="AS98" s="155"/>
    </row>
    <row r="99" spans="1:48" s="94" customFormat="1" ht="30" hidden="1" customHeight="1" outlineLevel="1" thickBot="1" x14ac:dyDescent="0.25">
      <c r="A99" s="190" t="s">
        <v>206</v>
      </c>
      <c r="B99" s="12"/>
      <c r="C99" s="12"/>
      <c r="D99" s="12"/>
      <c r="E99" s="1">
        <f t="shared" si="36"/>
        <v>189</v>
      </c>
      <c r="F99" s="3"/>
      <c r="G99" s="3"/>
      <c r="H99" s="48"/>
      <c r="I99" s="61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19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170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E99" s="155"/>
      <c r="AF99" s="155"/>
      <c r="AG99" s="155"/>
      <c r="AH99" s="155"/>
      <c r="AI99" s="155"/>
      <c r="AR99" s="155"/>
      <c r="AS99" s="155"/>
    </row>
    <row r="100" spans="1:48" s="94" customFormat="1" ht="30" hidden="1" customHeight="1" outlineLevel="1" thickBot="1" x14ac:dyDescent="0.25">
      <c r="A100" s="190" t="s">
        <v>207</v>
      </c>
      <c r="B100" s="12"/>
      <c r="C100" s="12"/>
      <c r="D100" s="12"/>
      <c r="E100" s="1">
        <f t="shared" si="36"/>
        <v>87497</v>
      </c>
      <c r="F100" s="3"/>
      <c r="G100" s="3"/>
      <c r="H100" s="48"/>
      <c r="I100" s="63">
        <v>5715</v>
      </c>
      <c r="J100" s="64">
        <v>3242</v>
      </c>
      <c r="K100" s="64">
        <v>2270</v>
      </c>
      <c r="L100" s="64">
        <v>4408</v>
      </c>
      <c r="M100" s="64">
        <v>2314</v>
      </c>
      <c r="N100" s="64">
        <v>6683</v>
      </c>
      <c r="O100" s="64">
        <v>3927</v>
      </c>
      <c r="P100" s="64">
        <v>2926</v>
      </c>
      <c r="Q100" s="64">
        <v>5009</v>
      </c>
      <c r="R100" s="64">
        <v>1364</v>
      </c>
      <c r="S100" s="64">
        <v>2344</v>
      </c>
      <c r="T100" s="64">
        <v>6712</v>
      </c>
      <c r="U100" s="64">
        <v>4409</v>
      </c>
      <c r="V100" s="64">
        <v>6729</v>
      </c>
      <c r="W100" s="64">
        <v>7858</v>
      </c>
      <c r="X100" s="64">
        <v>4434</v>
      </c>
      <c r="Y100" s="64">
        <v>2712</v>
      </c>
      <c r="Z100" s="64">
        <v>1496</v>
      </c>
      <c r="AA100" s="64">
        <v>5809</v>
      </c>
      <c r="AB100" s="64">
        <v>4885</v>
      </c>
      <c r="AC100" s="64">
        <v>2251</v>
      </c>
      <c r="AE100" s="155"/>
      <c r="AF100" s="155"/>
      <c r="AG100" s="155"/>
      <c r="AH100" s="155"/>
      <c r="AI100" s="155"/>
      <c r="AR100" s="155"/>
      <c r="AS100" s="155"/>
    </row>
    <row r="101" spans="1:48" s="194" customFormat="1" ht="34.9" hidden="1" customHeight="1" outlineLevel="1" x14ac:dyDescent="0.2">
      <c r="A101" s="156" t="s">
        <v>83</v>
      </c>
      <c r="B101" s="12">
        <v>784</v>
      </c>
      <c r="C101" s="12"/>
      <c r="D101" s="12"/>
      <c r="E101" s="1">
        <f t="shared" si="36"/>
        <v>647</v>
      </c>
      <c r="F101" s="3"/>
      <c r="G101" s="3"/>
      <c r="H101" s="48">
        <v>2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>
        <v>317</v>
      </c>
      <c r="Y101" s="5"/>
      <c r="Z101" s="5"/>
      <c r="AA101" s="5">
        <v>330</v>
      </c>
      <c r="AB101" s="5"/>
      <c r="AC101" s="5"/>
      <c r="AE101" s="195"/>
      <c r="AF101" s="195"/>
      <c r="AG101" s="195"/>
      <c r="AH101" s="195"/>
      <c r="AI101" s="195"/>
      <c r="AR101" s="195"/>
      <c r="AS101" s="195"/>
    </row>
    <row r="102" spans="1:48" s="194" customFormat="1" ht="33" hidden="1" customHeight="1" outlineLevel="1" x14ac:dyDescent="0.2">
      <c r="A102" s="156" t="s">
        <v>84</v>
      </c>
      <c r="B102" s="12">
        <v>1748</v>
      </c>
      <c r="C102" s="12"/>
      <c r="D102" s="12"/>
      <c r="E102" s="1">
        <f t="shared" si="36"/>
        <v>9302</v>
      </c>
      <c r="F102" s="3"/>
      <c r="G102" s="3"/>
      <c r="H102" s="48">
        <v>9</v>
      </c>
      <c r="I102" s="5">
        <v>4831</v>
      </c>
      <c r="J102" s="5"/>
      <c r="K102" s="5"/>
      <c r="L102" s="5"/>
      <c r="M102" s="5"/>
      <c r="N102" s="5"/>
      <c r="O102" s="5"/>
      <c r="P102" s="5">
        <v>961</v>
      </c>
      <c r="Q102" s="5">
        <v>545</v>
      </c>
      <c r="R102" s="5">
        <v>238</v>
      </c>
      <c r="S102" s="5"/>
      <c r="T102" s="5">
        <v>215</v>
      </c>
      <c r="U102" s="12">
        <v>1032</v>
      </c>
      <c r="V102" s="5"/>
      <c r="W102" s="5"/>
      <c r="X102" s="5">
        <v>313</v>
      </c>
      <c r="Y102" s="5"/>
      <c r="Z102" s="5"/>
      <c r="AA102" s="5">
        <v>362</v>
      </c>
      <c r="AB102" s="65">
        <v>805</v>
      </c>
      <c r="AC102" s="5"/>
      <c r="AE102" s="195"/>
      <c r="AF102" s="195"/>
      <c r="AG102" s="195"/>
      <c r="AH102" s="195"/>
      <c r="AI102" s="195"/>
      <c r="AR102" s="195"/>
      <c r="AS102" s="195"/>
    </row>
    <row r="103" spans="1:48" s="94" customFormat="1" ht="34.15" customHeight="1" outlineLevel="1" x14ac:dyDescent="0.2">
      <c r="A103" s="154" t="s">
        <v>85</v>
      </c>
      <c r="B103" s="16">
        <v>298784</v>
      </c>
      <c r="C103" s="1"/>
      <c r="D103" s="1"/>
      <c r="E103" s="1">
        <f t="shared" si="36"/>
        <v>285493.46999999997</v>
      </c>
      <c r="F103" s="3">
        <f>E103/B103</f>
        <v>0.95551793268715857</v>
      </c>
      <c r="G103" s="3"/>
      <c r="H103" s="48"/>
      <c r="I103" s="66">
        <v>24894.76</v>
      </c>
      <c r="J103" s="66">
        <v>9027.1400000000012</v>
      </c>
      <c r="K103" s="66">
        <v>15723.83</v>
      </c>
      <c r="L103" s="66">
        <v>17701.48</v>
      </c>
      <c r="M103" s="66">
        <v>9836.1999999999989</v>
      </c>
      <c r="N103" s="66">
        <v>18618.91</v>
      </c>
      <c r="O103" s="66">
        <v>10245.699999999999</v>
      </c>
      <c r="P103" s="66">
        <v>12985.33</v>
      </c>
      <c r="Q103" s="66">
        <v>13647.15</v>
      </c>
      <c r="R103" s="66">
        <v>5144</v>
      </c>
      <c r="S103" s="66">
        <v>6403</v>
      </c>
      <c r="T103" s="78">
        <v>15071</v>
      </c>
      <c r="U103" s="66">
        <v>17770</v>
      </c>
      <c r="V103" s="66">
        <v>14684.859999999999</v>
      </c>
      <c r="W103" s="66">
        <v>19155</v>
      </c>
      <c r="X103" s="66">
        <v>11656</v>
      </c>
      <c r="Y103" s="66">
        <v>10220.11</v>
      </c>
      <c r="Z103" s="66">
        <v>5268</v>
      </c>
      <c r="AA103" s="66">
        <v>13929</v>
      </c>
      <c r="AB103" s="66">
        <v>22821</v>
      </c>
      <c r="AC103" s="66">
        <v>10691</v>
      </c>
      <c r="AD103" s="247"/>
      <c r="AE103" s="155"/>
      <c r="AF103" s="155"/>
      <c r="AG103" s="155"/>
      <c r="AH103" s="155"/>
      <c r="AI103" s="155"/>
      <c r="AR103" s="155"/>
      <c r="AS103" s="155"/>
    </row>
    <row r="104" spans="1:48" s="94" customFormat="1" ht="31.5" customHeight="1" x14ac:dyDescent="0.2">
      <c r="A104" s="174" t="s">
        <v>86</v>
      </c>
      <c r="B104" s="1">
        <v>288330</v>
      </c>
      <c r="C104" s="1">
        <v>285548</v>
      </c>
      <c r="D104" s="1">
        <v>284098</v>
      </c>
      <c r="E104" s="67">
        <f>SUM(I104:AC104)</f>
        <v>273919.30000000005</v>
      </c>
      <c r="F104" s="3">
        <f>E104/B104</f>
        <v>0.95002011583948964</v>
      </c>
      <c r="G104" s="3">
        <f>E104/C104</f>
        <v>0.95927584854385273</v>
      </c>
      <c r="H104" s="68">
        <v>21</v>
      </c>
      <c r="I104" s="66">
        <v>19346</v>
      </c>
      <c r="J104" s="66">
        <v>9012</v>
      </c>
      <c r="K104" s="66">
        <v>15724</v>
      </c>
      <c r="L104" s="66">
        <v>17486</v>
      </c>
      <c r="M104" s="66">
        <v>9637</v>
      </c>
      <c r="N104" s="66">
        <v>18607</v>
      </c>
      <c r="O104" s="66">
        <v>10246</v>
      </c>
      <c r="P104" s="66">
        <v>12352</v>
      </c>
      <c r="Q104" s="66">
        <v>13072</v>
      </c>
      <c r="R104" s="69">
        <v>4975.1000000000004</v>
      </c>
      <c r="S104" s="66">
        <v>6369</v>
      </c>
      <c r="T104" s="66">
        <v>14809</v>
      </c>
      <c r="U104" s="66">
        <v>16738</v>
      </c>
      <c r="V104" s="66">
        <v>14685</v>
      </c>
      <c r="W104" s="66">
        <v>18822</v>
      </c>
      <c r="X104" s="66">
        <v>11150.1</v>
      </c>
      <c r="Y104" s="66">
        <v>10169.1</v>
      </c>
      <c r="Z104" s="66">
        <v>5168</v>
      </c>
      <c r="AA104" s="66">
        <v>12845</v>
      </c>
      <c r="AB104" s="1">
        <v>22016</v>
      </c>
      <c r="AC104" s="66">
        <v>10691</v>
      </c>
      <c r="AD104" s="191"/>
      <c r="AE104" s="192">
        <f>X104/E104</f>
        <v>4.07057845139061E-2</v>
      </c>
      <c r="AF104" s="193"/>
      <c r="AG104" s="193"/>
      <c r="AH104" s="193"/>
      <c r="AI104" s="193"/>
      <c r="AJ104" s="191"/>
      <c r="AK104" s="191"/>
      <c r="AL104" s="191"/>
      <c r="AM104" s="191"/>
      <c r="AN104" s="191"/>
      <c r="AO104" s="191"/>
      <c r="AR104" s="155"/>
      <c r="AS104" s="155"/>
      <c r="AV104" s="94">
        <v>17289</v>
      </c>
    </row>
    <row r="105" spans="1:48" s="94" customFormat="1" ht="31.5" hidden="1" customHeight="1" x14ac:dyDescent="0.2">
      <c r="A105" s="154" t="s">
        <v>190</v>
      </c>
      <c r="B105" s="1">
        <v>298784</v>
      </c>
      <c r="C105" s="1"/>
      <c r="D105" s="1"/>
      <c r="E105" s="67">
        <f>SUM(I105:AC105)</f>
        <v>276065.46999999997</v>
      </c>
      <c r="F105" s="3">
        <f t="shared" ref="F105:F106" si="41">E105/B105</f>
        <v>0.92396336483881325</v>
      </c>
      <c r="G105" s="3"/>
      <c r="H105" s="68"/>
      <c r="I105" s="66">
        <f>I103-I102-I101</f>
        <v>20063.759999999998</v>
      </c>
      <c r="J105" s="66">
        <f t="shared" ref="J105:AC105" si="42">J103-J102-J101</f>
        <v>9027.1400000000012</v>
      </c>
      <c r="K105" s="66">
        <f t="shared" si="42"/>
        <v>15723.83</v>
      </c>
      <c r="L105" s="66">
        <f t="shared" si="42"/>
        <v>17701.48</v>
      </c>
      <c r="M105" s="66">
        <f t="shared" si="42"/>
        <v>9836.1999999999989</v>
      </c>
      <c r="N105" s="66">
        <f t="shared" si="42"/>
        <v>18618.91</v>
      </c>
      <c r="O105" s="66">
        <f t="shared" si="42"/>
        <v>10245.699999999999</v>
      </c>
      <c r="P105" s="66">
        <f>P103-P102-P101+328</f>
        <v>12352.33</v>
      </c>
      <c r="Q105" s="66">
        <f t="shared" si="42"/>
        <v>13102.15</v>
      </c>
      <c r="R105" s="66">
        <f>R103-R102-R101+69</f>
        <v>4975</v>
      </c>
      <c r="S105" s="66">
        <f t="shared" si="42"/>
        <v>6403</v>
      </c>
      <c r="T105" s="66">
        <f t="shared" si="42"/>
        <v>14856</v>
      </c>
      <c r="U105" s="66">
        <f t="shared" si="42"/>
        <v>16738</v>
      </c>
      <c r="V105" s="66">
        <f t="shared" si="42"/>
        <v>14684.859999999999</v>
      </c>
      <c r="W105" s="66">
        <f t="shared" si="42"/>
        <v>19155</v>
      </c>
      <c r="X105" s="66">
        <f>X103-X102-X101+124</f>
        <v>11150</v>
      </c>
      <c r="Y105" s="66">
        <f t="shared" si="42"/>
        <v>10220.11</v>
      </c>
      <c r="Z105" s="66">
        <f t="shared" si="42"/>
        <v>5268</v>
      </c>
      <c r="AA105" s="66">
        <f t="shared" si="42"/>
        <v>13237</v>
      </c>
      <c r="AB105" s="66">
        <f t="shared" si="42"/>
        <v>22016</v>
      </c>
      <c r="AC105" s="66">
        <f t="shared" si="42"/>
        <v>10691</v>
      </c>
      <c r="AE105" s="192">
        <f t="shared" ref="AE105:AE187" si="43">X105/E105</f>
        <v>4.0388970051198368E-2</v>
      </c>
      <c r="AF105" s="155"/>
      <c r="AG105" s="155"/>
      <c r="AH105" s="155"/>
      <c r="AI105" s="155"/>
      <c r="AR105" s="155"/>
      <c r="AS105" s="155"/>
    </row>
    <row r="106" spans="1:48" s="94" customFormat="1" ht="31.5" customHeight="1" x14ac:dyDescent="0.2">
      <c r="A106" s="156" t="s">
        <v>163</v>
      </c>
      <c r="B106" s="17">
        <f>B104/B103</f>
        <v>0.96501151333404733</v>
      </c>
      <c r="C106" s="17"/>
      <c r="D106" s="17"/>
      <c r="E106" s="70">
        <f t="shared" ref="E106" si="44">E104/E105</f>
        <v>0.99222586584262085</v>
      </c>
      <c r="F106" s="3">
        <f t="shared" si="41"/>
        <v>1.0282010650987468</v>
      </c>
      <c r="G106" s="3"/>
      <c r="H106" s="70"/>
      <c r="I106" s="70">
        <f>I104/I105</f>
        <v>0.96422604736101314</v>
      </c>
      <c r="J106" s="70">
        <f>J104/J105</f>
        <v>0.99832283536092259</v>
      </c>
      <c r="K106" s="70">
        <f t="shared" ref="K106:AC106" si="45">K104/K105</f>
        <v>1.0000108116152362</v>
      </c>
      <c r="L106" s="70">
        <f t="shared" si="45"/>
        <v>0.98782700655538414</v>
      </c>
      <c r="M106" s="70">
        <f t="shared" si="45"/>
        <v>0.97974827677355092</v>
      </c>
      <c r="N106" s="70">
        <f t="shared" si="45"/>
        <v>0.99936032775280614</v>
      </c>
      <c r="O106" s="70">
        <f t="shared" si="45"/>
        <v>1.0000292805762419</v>
      </c>
      <c r="P106" s="70">
        <f t="shared" si="45"/>
        <v>0.99997328439249922</v>
      </c>
      <c r="Q106" s="70">
        <f>Q104/Q105</f>
        <v>0.99769885095194299</v>
      </c>
      <c r="R106" s="70">
        <f t="shared" si="45"/>
        <v>1.0000201005025127</v>
      </c>
      <c r="S106" s="70">
        <f t="shared" si="45"/>
        <v>0.99468998906762451</v>
      </c>
      <c r="T106" s="70">
        <f t="shared" si="45"/>
        <v>0.99683629509962302</v>
      </c>
      <c r="U106" s="70">
        <f t="shared" si="45"/>
        <v>1</v>
      </c>
      <c r="V106" s="70">
        <f t="shared" si="45"/>
        <v>1.0000095336285126</v>
      </c>
      <c r="W106" s="70">
        <f t="shared" si="45"/>
        <v>0.9826155050900548</v>
      </c>
      <c r="X106" s="70">
        <f>X104/X105</f>
        <v>1.0000089686098654</v>
      </c>
      <c r="Y106" s="70">
        <f t="shared" si="45"/>
        <v>0.99500885998291599</v>
      </c>
      <c r="Z106" s="70">
        <f t="shared" si="45"/>
        <v>0.98101746393318146</v>
      </c>
      <c r="AA106" s="70">
        <f t="shared" si="45"/>
        <v>0.97038603913273402</v>
      </c>
      <c r="AB106" s="70">
        <f>AB104/AB105</f>
        <v>1</v>
      </c>
      <c r="AC106" s="70">
        <f t="shared" si="45"/>
        <v>1</v>
      </c>
      <c r="AE106" s="192">
        <f t="shared" si="43"/>
        <v>1.0078440837264759</v>
      </c>
      <c r="AF106" s="155"/>
      <c r="AG106" s="155"/>
      <c r="AH106" s="155"/>
      <c r="AI106" s="155"/>
      <c r="AR106" s="155"/>
      <c r="AS106" s="155"/>
    </row>
    <row r="107" spans="1:48" s="94" customFormat="1" ht="31.5" customHeight="1" x14ac:dyDescent="0.2">
      <c r="A107" s="156" t="s">
        <v>91</v>
      </c>
      <c r="B107" s="16">
        <v>5635</v>
      </c>
      <c r="C107" s="1"/>
      <c r="D107" s="1"/>
      <c r="E107" s="12">
        <f>SUM(I107:AC107)</f>
        <v>2146.1699999999946</v>
      </c>
      <c r="F107" s="3">
        <f>E107/B107</f>
        <v>0.38086424134871244</v>
      </c>
      <c r="G107" s="3"/>
      <c r="H107" s="68"/>
      <c r="I107" s="66">
        <f>I105-I104</f>
        <v>717.7599999999984</v>
      </c>
      <c r="J107" s="66">
        <f t="shared" ref="J107:AC107" si="46">J105-J104</f>
        <v>15.140000000001237</v>
      </c>
      <c r="K107" s="66">
        <f t="shared" si="46"/>
        <v>-0.17000000000007276</v>
      </c>
      <c r="L107" s="66">
        <f t="shared" si="46"/>
        <v>215.47999999999956</v>
      </c>
      <c r="M107" s="66">
        <f t="shared" si="46"/>
        <v>199.19999999999891</v>
      </c>
      <c r="N107" s="66">
        <f t="shared" si="46"/>
        <v>11.909999999999854</v>
      </c>
      <c r="O107" s="66">
        <f t="shared" si="46"/>
        <v>-0.30000000000109139</v>
      </c>
      <c r="P107" s="66">
        <f t="shared" si="46"/>
        <v>0.32999999999992724</v>
      </c>
      <c r="Q107" s="66">
        <f t="shared" si="46"/>
        <v>30.149999999999636</v>
      </c>
      <c r="R107" s="66">
        <f t="shared" si="46"/>
        <v>-0.1000000000003638</v>
      </c>
      <c r="S107" s="66">
        <f t="shared" si="46"/>
        <v>34</v>
      </c>
      <c r="T107" s="66">
        <f t="shared" si="46"/>
        <v>47</v>
      </c>
      <c r="U107" s="66">
        <f t="shared" si="46"/>
        <v>0</v>
      </c>
      <c r="V107" s="66">
        <f t="shared" si="46"/>
        <v>-0.14000000000123691</v>
      </c>
      <c r="W107" s="66">
        <f t="shared" si="46"/>
        <v>333</v>
      </c>
      <c r="X107" s="66">
        <f t="shared" si="46"/>
        <v>-0.1000000000003638</v>
      </c>
      <c r="Y107" s="66">
        <f t="shared" si="46"/>
        <v>51.010000000000218</v>
      </c>
      <c r="Z107" s="66">
        <f t="shared" si="46"/>
        <v>100</v>
      </c>
      <c r="AA107" s="66">
        <f t="shared" si="46"/>
        <v>392</v>
      </c>
      <c r="AB107" s="66">
        <f t="shared" si="46"/>
        <v>0</v>
      </c>
      <c r="AC107" s="66">
        <f t="shared" si="46"/>
        <v>0</v>
      </c>
      <c r="AD107" s="191"/>
      <c r="AE107" s="192">
        <f t="shared" si="43"/>
        <v>-4.6594631366743569E-5</v>
      </c>
      <c r="AF107" s="193"/>
      <c r="AG107" s="193"/>
      <c r="AH107" s="193"/>
      <c r="AI107" s="193"/>
      <c r="AJ107" s="191"/>
      <c r="AK107" s="191"/>
      <c r="AL107" s="191"/>
      <c r="AM107" s="191"/>
      <c r="AN107" s="191"/>
      <c r="AO107" s="191"/>
      <c r="AR107" s="155"/>
      <c r="AS107" s="155"/>
    </row>
    <row r="108" spans="1:48" s="94" customFormat="1" ht="31.5" customHeight="1" x14ac:dyDescent="0.2">
      <c r="A108" s="154" t="s">
        <v>87</v>
      </c>
      <c r="B108" s="1">
        <v>159763</v>
      </c>
      <c r="C108" s="1">
        <v>161250</v>
      </c>
      <c r="D108" s="1"/>
      <c r="E108" s="12">
        <f t="shared" si="36"/>
        <v>160510.1</v>
      </c>
      <c r="F108" s="3">
        <f>E108/B108</f>
        <v>1.0046763017719997</v>
      </c>
      <c r="G108" s="3">
        <f t="shared" ref="G108:G186" si="47">E108/C108</f>
        <v>0.99541147286821707</v>
      </c>
      <c r="H108" s="68">
        <v>21</v>
      </c>
      <c r="I108" s="71">
        <v>18301</v>
      </c>
      <c r="J108" s="71">
        <v>5543</v>
      </c>
      <c r="K108" s="71">
        <v>6569</v>
      </c>
      <c r="L108" s="71">
        <v>8834</v>
      </c>
      <c r="M108" s="71">
        <v>4413</v>
      </c>
      <c r="N108" s="71">
        <v>13627</v>
      </c>
      <c r="O108" s="71">
        <v>6177</v>
      </c>
      <c r="P108" s="71">
        <v>5875</v>
      </c>
      <c r="Q108" s="71">
        <v>7788</v>
      </c>
      <c r="R108" s="72">
        <v>2148.8000000000002</v>
      </c>
      <c r="S108" s="71">
        <v>2330</v>
      </c>
      <c r="T108" s="71">
        <v>8568</v>
      </c>
      <c r="U108" s="71">
        <v>12105</v>
      </c>
      <c r="V108" s="71">
        <v>10123</v>
      </c>
      <c r="W108" s="71">
        <v>11158</v>
      </c>
      <c r="X108" s="71">
        <v>5779</v>
      </c>
      <c r="Y108" s="71">
        <v>5600.3</v>
      </c>
      <c r="Z108" s="71">
        <v>2576</v>
      </c>
      <c r="AA108" s="71">
        <v>6739</v>
      </c>
      <c r="AB108" s="71">
        <v>10569</v>
      </c>
      <c r="AC108" s="71">
        <v>5687</v>
      </c>
      <c r="AE108" s="192">
        <f t="shared" si="43"/>
        <v>3.6003964859532202E-2</v>
      </c>
      <c r="AF108" s="155"/>
      <c r="AG108" s="155"/>
      <c r="AH108" s="155"/>
      <c r="AI108" s="155"/>
      <c r="AP108" s="94">
        <v>9952.7999999999993</v>
      </c>
      <c r="AR108" s="155"/>
      <c r="AS108" s="155"/>
      <c r="AV108" s="191">
        <f>B108-AP108</f>
        <v>149810.20000000001</v>
      </c>
    </row>
    <row r="109" spans="1:48" s="94" customFormat="1" ht="31.5" hidden="1" customHeight="1" x14ac:dyDescent="0.2">
      <c r="A109" s="154" t="s">
        <v>235</v>
      </c>
      <c r="B109" s="1"/>
      <c r="C109" s="1">
        <v>161250</v>
      </c>
      <c r="D109" s="1"/>
      <c r="E109" s="12">
        <f t="shared" si="36"/>
        <v>162999</v>
      </c>
      <c r="F109" s="3"/>
      <c r="G109" s="3"/>
      <c r="H109" s="68"/>
      <c r="I109" s="71">
        <v>18421</v>
      </c>
      <c r="J109" s="71">
        <v>5640</v>
      </c>
      <c r="K109" s="71">
        <v>6096</v>
      </c>
      <c r="L109" s="71">
        <v>8864</v>
      </c>
      <c r="M109" s="71">
        <v>4549</v>
      </c>
      <c r="N109" s="71">
        <v>13378</v>
      </c>
      <c r="O109" s="71">
        <v>6627</v>
      </c>
      <c r="P109" s="71">
        <v>6064</v>
      </c>
      <c r="Q109" s="71">
        <v>7869</v>
      </c>
      <c r="R109" s="72">
        <v>2272</v>
      </c>
      <c r="S109" s="71">
        <v>2400</v>
      </c>
      <c r="T109" s="71">
        <v>9158</v>
      </c>
      <c r="U109" s="71">
        <v>10153</v>
      </c>
      <c r="V109" s="71">
        <v>12709</v>
      </c>
      <c r="W109" s="71">
        <v>11198</v>
      </c>
      <c r="X109" s="71">
        <v>5898</v>
      </c>
      <c r="Y109" s="71">
        <v>5595</v>
      </c>
      <c r="Z109" s="71">
        <v>2535</v>
      </c>
      <c r="AA109" s="71">
        <v>6739</v>
      </c>
      <c r="AB109" s="71">
        <v>11146</v>
      </c>
      <c r="AC109" s="71">
        <v>5688</v>
      </c>
      <c r="AE109" s="192"/>
      <c r="AF109" s="155"/>
      <c r="AG109" s="155"/>
      <c r="AH109" s="155"/>
      <c r="AI109" s="155"/>
      <c r="AR109" s="155"/>
      <c r="AS109" s="155"/>
      <c r="AV109" s="191"/>
    </row>
    <row r="110" spans="1:48" s="94" customFormat="1" ht="31.5" hidden="1" customHeight="1" x14ac:dyDescent="0.2">
      <c r="A110" s="154" t="s">
        <v>236</v>
      </c>
      <c r="B110" s="1"/>
      <c r="C110" s="1"/>
      <c r="D110" s="1"/>
      <c r="E110" s="255">
        <f>E108/E109*100</f>
        <v>98.473058116920967</v>
      </c>
      <c r="F110" s="255" t="e">
        <f t="shared" ref="F110:AC110" si="48">F108/F109*100</f>
        <v>#DIV/0!</v>
      </c>
      <c r="G110" s="255" t="e">
        <f t="shared" si="48"/>
        <v>#DIV/0!</v>
      </c>
      <c r="H110" s="255" t="e">
        <f t="shared" si="48"/>
        <v>#DIV/0!</v>
      </c>
      <c r="I110" s="255">
        <f t="shared" si="48"/>
        <v>99.348569567341613</v>
      </c>
      <c r="J110" s="255">
        <f t="shared" si="48"/>
        <v>98.280141843971634</v>
      </c>
      <c r="K110" s="255">
        <f t="shared" si="48"/>
        <v>107.75918635170602</v>
      </c>
      <c r="L110" s="255">
        <f t="shared" si="48"/>
        <v>99.661552346570389</v>
      </c>
      <c r="M110" s="255">
        <f t="shared" si="48"/>
        <v>97.010331941085951</v>
      </c>
      <c r="N110" s="255">
        <f t="shared" si="48"/>
        <v>101.86126476304381</v>
      </c>
      <c r="O110" s="255">
        <f t="shared" si="48"/>
        <v>93.209597102761435</v>
      </c>
      <c r="P110" s="255">
        <f t="shared" si="48"/>
        <v>96.883245382585741</v>
      </c>
      <c r="Q110" s="255">
        <f t="shared" si="48"/>
        <v>98.970644300419366</v>
      </c>
      <c r="R110" s="255">
        <f t="shared" si="48"/>
        <v>94.577464788732399</v>
      </c>
      <c r="S110" s="255">
        <f t="shared" si="48"/>
        <v>97.083333333333329</v>
      </c>
      <c r="T110" s="255">
        <f t="shared" si="48"/>
        <v>93.55754531557109</v>
      </c>
      <c r="U110" s="255">
        <f t="shared" si="48"/>
        <v>119.22584457795726</v>
      </c>
      <c r="V110" s="255">
        <f t="shared" si="48"/>
        <v>79.652214965772288</v>
      </c>
      <c r="W110" s="255">
        <f t="shared" si="48"/>
        <v>99.642793355956414</v>
      </c>
      <c r="X110" s="255">
        <f t="shared" si="48"/>
        <v>97.982366904035274</v>
      </c>
      <c r="Y110" s="255">
        <f t="shared" si="48"/>
        <v>100.09472743521002</v>
      </c>
      <c r="Z110" s="255">
        <f t="shared" si="48"/>
        <v>101.61735700197238</v>
      </c>
      <c r="AA110" s="255">
        <f t="shared" si="48"/>
        <v>100</v>
      </c>
      <c r="AB110" s="255">
        <f t="shared" si="48"/>
        <v>94.823254979364791</v>
      </c>
      <c r="AC110" s="255">
        <f t="shared" si="48"/>
        <v>99.982419127988749</v>
      </c>
      <c r="AE110" s="192"/>
      <c r="AF110" s="155"/>
      <c r="AG110" s="155"/>
      <c r="AH110" s="155"/>
      <c r="AI110" s="155"/>
      <c r="AR110" s="155"/>
      <c r="AS110" s="155"/>
      <c r="AV110" s="191"/>
    </row>
    <row r="111" spans="1:48" s="94" customFormat="1" ht="30" hidden="1" customHeight="1" x14ac:dyDescent="0.2">
      <c r="A111" s="154" t="s">
        <v>88</v>
      </c>
      <c r="B111" s="1">
        <v>9573</v>
      </c>
      <c r="C111" s="1">
        <v>7568</v>
      </c>
      <c r="D111" s="1"/>
      <c r="E111" s="12">
        <f t="shared" si="36"/>
        <v>7116.4</v>
      </c>
      <c r="F111" s="3">
        <f>E111/B111</f>
        <v>0.74338242975033941</v>
      </c>
      <c r="G111" s="3">
        <f t="shared" si="47"/>
        <v>0.94032769556025364</v>
      </c>
      <c r="H111" s="68">
        <v>16</v>
      </c>
      <c r="I111" s="71">
        <v>300</v>
      </c>
      <c r="J111" s="71">
        <v>366</v>
      </c>
      <c r="K111" s="71"/>
      <c r="L111" s="71">
        <v>331</v>
      </c>
      <c r="M111" s="71"/>
      <c r="N111" s="71">
        <v>300</v>
      </c>
      <c r="O111" s="71">
        <v>982</v>
      </c>
      <c r="P111" s="71">
        <v>254</v>
      </c>
      <c r="Q111" s="71"/>
      <c r="R111" s="72">
        <v>101.4</v>
      </c>
      <c r="S111" s="71">
        <v>896</v>
      </c>
      <c r="T111" s="71">
        <v>337</v>
      </c>
      <c r="U111" s="71"/>
      <c r="V111" s="71">
        <v>299</v>
      </c>
      <c r="W111" s="71">
        <v>186</v>
      </c>
      <c r="X111" s="71">
        <v>22</v>
      </c>
      <c r="Y111" s="71"/>
      <c r="Z111" s="71">
        <v>30</v>
      </c>
      <c r="AA111" s="71">
        <v>555</v>
      </c>
      <c r="AB111" s="71">
        <v>1428</v>
      </c>
      <c r="AC111" s="71">
        <v>729</v>
      </c>
      <c r="AE111" s="192">
        <f t="shared" si="43"/>
        <v>3.0914507335169468E-3</v>
      </c>
      <c r="AF111" s="155"/>
      <c r="AG111" s="155"/>
      <c r="AH111" s="155"/>
      <c r="AI111" s="155"/>
      <c r="AP111" s="94">
        <v>1238</v>
      </c>
      <c r="AR111" s="155"/>
      <c r="AS111" s="155"/>
      <c r="AV111" s="191">
        <f t="shared" ref="AV111:AV114" si="49">B111-AP111</f>
        <v>8335</v>
      </c>
    </row>
    <row r="112" spans="1:48" s="94" customFormat="1" ht="30" hidden="1" customHeight="1" x14ac:dyDescent="0.2">
      <c r="A112" s="154" t="s">
        <v>237</v>
      </c>
      <c r="B112" s="1"/>
      <c r="C112" s="1">
        <v>7568</v>
      </c>
      <c r="D112" s="1"/>
      <c r="E112" s="12">
        <f t="shared" si="36"/>
        <v>7433</v>
      </c>
      <c r="F112" s="3"/>
      <c r="G112" s="3"/>
      <c r="H112" s="68"/>
      <c r="I112" s="71">
        <v>300</v>
      </c>
      <c r="J112" s="71">
        <v>427</v>
      </c>
      <c r="K112" s="71">
        <v>45</v>
      </c>
      <c r="L112" s="71">
        <v>964</v>
      </c>
      <c r="M112" s="71">
        <v>78</v>
      </c>
      <c r="N112" s="71">
        <v>300</v>
      </c>
      <c r="O112" s="71">
        <v>482</v>
      </c>
      <c r="P112" s="71">
        <v>254</v>
      </c>
      <c r="Q112" s="71">
        <v>0</v>
      </c>
      <c r="R112" s="72">
        <v>101</v>
      </c>
      <c r="S112" s="71">
        <v>896</v>
      </c>
      <c r="T112" s="71">
        <v>337</v>
      </c>
      <c r="U112" s="71">
        <v>299</v>
      </c>
      <c r="V112" s="71">
        <v>0</v>
      </c>
      <c r="W112" s="71">
        <v>186</v>
      </c>
      <c r="X112" s="71">
        <v>22</v>
      </c>
      <c r="Y112" s="71">
        <v>0</v>
      </c>
      <c r="Z112" s="71">
        <v>30</v>
      </c>
      <c r="AA112" s="71">
        <v>555</v>
      </c>
      <c r="AB112" s="71">
        <v>1428</v>
      </c>
      <c r="AC112" s="71">
        <v>729</v>
      </c>
      <c r="AE112" s="192"/>
      <c r="AF112" s="155"/>
      <c r="AG112" s="155"/>
      <c r="AH112" s="155"/>
      <c r="AI112" s="155"/>
      <c r="AR112" s="155"/>
      <c r="AS112" s="155"/>
      <c r="AV112" s="191"/>
    </row>
    <row r="113" spans="1:48" s="94" customFormat="1" ht="30" hidden="1" customHeight="1" x14ac:dyDescent="0.2">
      <c r="A113" s="154" t="s">
        <v>236</v>
      </c>
      <c r="B113" s="1"/>
      <c r="C113" s="1"/>
      <c r="D113" s="1"/>
      <c r="E113" s="84">
        <f>E111/E112*100</f>
        <v>95.74061617112875</v>
      </c>
      <c r="F113" s="84" t="e">
        <f t="shared" ref="F113:AC113" si="50">F111/F112*100</f>
        <v>#DIV/0!</v>
      </c>
      <c r="G113" s="84" t="e">
        <f t="shared" si="50"/>
        <v>#DIV/0!</v>
      </c>
      <c r="H113" s="84" t="e">
        <f t="shared" si="50"/>
        <v>#DIV/0!</v>
      </c>
      <c r="I113" s="84">
        <f t="shared" si="50"/>
        <v>100</v>
      </c>
      <c r="J113" s="84">
        <f t="shared" si="50"/>
        <v>85.714285714285708</v>
      </c>
      <c r="K113" s="84">
        <f t="shared" si="50"/>
        <v>0</v>
      </c>
      <c r="L113" s="84">
        <f t="shared" si="50"/>
        <v>34.336099585062243</v>
      </c>
      <c r="M113" s="84">
        <f t="shared" si="50"/>
        <v>0</v>
      </c>
      <c r="N113" s="84">
        <f t="shared" si="50"/>
        <v>100</v>
      </c>
      <c r="O113" s="84">
        <f t="shared" si="50"/>
        <v>203.7344398340249</v>
      </c>
      <c r="P113" s="84">
        <f t="shared" si="50"/>
        <v>100</v>
      </c>
      <c r="Q113" s="84" t="e">
        <f t="shared" si="50"/>
        <v>#DIV/0!</v>
      </c>
      <c r="R113" s="84">
        <f t="shared" si="50"/>
        <v>100.39603960396039</v>
      </c>
      <c r="S113" s="84">
        <f t="shared" si="50"/>
        <v>100</v>
      </c>
      <c r="T113" s="84">
        <f t="shared" si="50"/>
        <v>100</v>
      </c>
      <c r="U113" s="84">
        <f t="shared" si="50"/>
        <v>0</v>
      </c>
      <c r="V113" s="84" t="e">
        <f t="shared" si="50"/>
        <v>#DIV/0!</v>
      </c>
      <c r="W113" s="84">
        <f t="shared" si="50"/>
        <v>100</v>
      </c>
      <c r="X113" s="84">
        <f t="shared" si="50"/>
        <v>100</v>
      </c>
      <c r="Y113" s="84" t="e">
        <f t="shared" si="50"/>
        <v>#DIV/0!</v>
      </c>
      <c r="Z113" s="84">
        <f t="shared" si="50"/>
        <v>100</v>
      </c>
      <c r="AA113" s="84">
        <f t="shared" si="50"/>
        <v>100</v>
      </c>
      <c r="AB113" s="84">
        <f t="shared" si="50"/>
        <v>100</v>
      </c>
      <c r="AC113" s="84">
        <f t="shared" si="50"/>
        <v>100</v>
      </c>
      <c r="AE113" s="192"/>
      <c r="AF113" s="155"/>
      <c r="AG113" s="155"/>
      <c r="AH113" s="155"/>
      <c r="AI113" s="155"/>
      <c r="AR113" s="155"/>
      <c r="AS113" s="155"/>
      <c r="AV113" s="191"/>
    </row>
    <row r="114" spans="1:48" s="94" customFormat="1" ht="30" hidden="1" customHeight="1" x14ac:dyDescent="0.2">
      <c r="A114" s="154" t="s">
        <v>89</v>
      </c>
      <c r="B114" s="1">
        <v>91547</v>
      </c>
      <c r="C114" s="1">
        <v>76549</v>
      </c>
      <c r="D114" s="1"/>
      <c r="E114" s="12">
        <f t="shared" si="36"/>
        <v>71623.899999999994</v>
      </c>
      <c r="F114" s="3">
        <f>E114/B114</f>
        <v>0.78237298873802519</v>
      </c>
      <c r="G114" s="3">
        <f t="shared" si="47"/>
        <v>0.93566081856066041</v>
      </c>
      <c r="H114" s="68">
        <v>20</v>
      </c>
      <c r="I114" s="71">
        <v>392</v>
      </c>
      <c r="J114" s="71">
        <v>2016</v>
      </c>
      <c r="K114" s="71">
        <v>6087</v>
      </c>
      <c r="L114" s="71">
        <v>7095</v>
      </c>
      <c r="M114" s="71">
        <v>2740</v>
      </c>
      <c r="N114" s="71">
        <v>4680</v>
      </c>
      <c r="O114" s="71">
        <v>2060</v>
      </c>
      <c r="P114" s="71">
        <v>4730</v>
      </c>
      <c r="Q114" s="71">
        <v>2528</v>
      </c>
      <c r="R114" s="72">
        <v>1514.8</v>
      </c>
      <c r="S114" s="71">
        <v>2391</v>
      </c>
      <c r="T114" s="71">
        <v>2886</v>
      </c>
      <c r="U114" s="71">
        <v>2949</v>
      </c>
      <c r="V114" s="71">
        <v>4012</v>
      </c>
      <c r="W114" s="71">
        <v>5162</v>
      </c>
      <c r="X114" s="72">
        <v>3532.1</v>
      </c>
      <c r="Y114" s="71"/>
      <c r="Z114" s="71">
        <v>2063</v>
      </c>
      <c r="AA114" s="71">
        <v>4491</v>
      </c>
      <c r="AB114" s="71">
        <v>6550</v>
      </c>
      <c r="AC114" s="71">
        <v>3745</v>
      </c>
      <c r="AE114" s="192">
        <f t="shared" si="43"/>
        <v>4.9314544446755905E-2</v>
      </c>
      <c r="AF114" s="155"/>
      <c r="AG114" s="155"/>
      <c r="AH114" s="155"/>
      <c r="AI114" s="155"/>
      <c r="AP114" s="94">
        <v>1551</v>
      </c>
      <c r="AR114" s="155"/>
      <c r="AS114" s="155"/>
      <c r="AV114" s="191">
        <f t="shared" si="49"/>
        <v>89996</v>
      </c>
    </row>
    <row r="115" spans="1:48" s="94" customFormat="1" ht="30" hidden="1" customHeight="1" x14ac:dyDescent="0.2">
      <c r="A115" s="154" t="s">
        <v>238</v>
      </c>
      <c r="B115" s="1"/>
      <c r="C115" s="1">
        <v>76549</v>
      </c>
      <c r="D115" s="1"/>
      <c r="E115" s="12"/>
      <c r="F115" s="3"/>
      <c r="G115" s="3"/>
      <c r="H115" s="68"/>
      <c r="I115" s="71">
        <v>392</v>
      </c>
      <c r="J115" s="71">
        <v>2066</v>
      </c>
      <c r="K115" s="71">
        <v>5788</v>
      </c>
      <c r="L115" s="71">
        <v>7096</v>
      </c>
      <c r="M115" s="71">
        <v>2723</v>
      </c>
      <c r="N115" s="71">
        <v>3788</v>
      </c>
      <c r="O115" s="71">
        <v>2060</v>
      </c>
      <c r="P115" s="71">
        <v>4544</v>
      </c>
      <c r="Q115" s="71">
        <v>2992</v>
      </c>
      <c r="R115" s="72">
        <v>1609</v>
      </c>
      <c r="S115" s="71">
        <v>2391</v>
      </c>
      <c r="T115" s="71">
        <v>3795</v>
      </c>
      <c r="U115" s="71">
        <v>4120</v>
      </c>
      <c r="V115" s="71">
        <v>3312</v>
      </c>
      <c r="W115" s="71">
        <v>5352</v>
      </c>
      <c r="X115" s="72">
        <v>3565</v>
      </c>
      <c r="Y115" s="71">
        <v>2705</v>
      </c>
      <c r="Z115" s="71">
        <v>2104</v>
      </c>
      <c r="AA115" s="71">
        <v>4606</v>
      </c>
      <c r="AB115" s="71">
        <v>6739</v>
      </c>
      <c r="AC115" s="71">
        <v>3745</v>
      </c>
      <c r="AE115" s="192"/>
      <c r="AF115" s="155"/>
      <c r="AG115" s="155"/>
      <c r="AH115" s="155"/>
      <c r="AI115" s="155"/>
      <c r="AR115" s="155"/>
      <c r="AS115" s="155"/>
      <c r="AV115" s="191"/>
    </row>
    <row r="116" spans="1:48" s="94" customFormat="1" ht="30" hidden="1" customHeight="1" x14ac:dyDescent="0.2">
      <c r="A116" s="154" t="s">
        <v>236</v>
      </c>
      <c r="B116" s="1"/>
      <c r="C116" s="1"/>
      <c r="D116" s="1"/>
      <c r="E116" s="72" t="e">
        <f t="shared" ref="E116:AB116" si="51">E114/E115*100</f>
        <v>#DIV/0!</v>
      </c>
      <c r="F116" s="72" t="e">
        <f t="shared" si="51"/>
        <v>#DIV/0!</v>
      </c>
      <c r="G116" s="72" t="e">
        <f t="shared" si="51"/>
        <v>#DIV/0!</v>
      </c>
      <c r="H116" s="72" t="e">
        <f t="shared" si="51"/>
        <v>#DIV/0!</v>
      </c>
      <c r="I116" s="72">
        <f t="shared" si="51"/>
        <v>100</v>
      </c>
      <c r="J116" s="72">
        <f t="shared" si="51"/>
        <v>97.579864472410463</v>
      </c>
      <c r="K116" s="72">
        <f t="shared" si="51"/>
        <v>105.16586040082929</v>
      </c>
      <c r="L116" s="72">
        <f t="shared" si="51"/>
        <v>99.9859075535513</v>
      </c>
      <c r="M116" s="72">
        <f t="shared" si="51"/>
        <v>100.62431142122659</v>
      </c>
      <c r="N116" s="72">
        <f t="shared" si="51"/>
        <v>123.54804646251321</v>
      </c>
      <c r="O116" s="72">
        <f t="shared" si="51"/>
        <v>100</v>
      </c>
      <c r="P116" s="72">
        <f t="shared" si="51"/>
        <v>104.09330985915493</v>
      </c>
      <c r="Q116" s="72">
        <f t="shared" si="51"/>
        <v>84.491978609625676</v>
      </c>
      <c r="R116" s="72">
        <f t="shared" si="51"/>
        <v>94.145431945307649</v>
      </c>
      <c r="S116" s="72">
        <f t="shared" si="51"/>
        <v>100</v>
      </c>
      <c r="T116" s="72">
        <f t="shared" si="51"/>
        <v>76.047430830039531</v>
      </c>
      <c r="U116" s="72">
        <f t="shared" si="51"/>
        <v>71.577669902912618</v>
      </c>
      <c r="V116" s="72">
        <f t="shared" si="51"/>
        <v>121.1352657004831</v>
      </c>
      <c r="W116" s="72">
        <f t="shared" si="51"/>
        <v>96.449925261584454</v>
      </c>
      <c r="X116" s="72">
        <f t="shared" si="51"/>
        <v>99.077138849929867</v>
      </c>
      <c r="Y116" s="72">
        <f t="shared" si="51"/>
        <v>0</v>
      </c>
      <c r="Z116" s="72">
        <f t="shared" si="51"/>
        <v>98.051330798479086</v>
      </c>
      <c r="AA116" s="72">
        <f t="shared" si="51"/>
        <v>97.503256621797647</v>
      </c>
      <c r="AB116" s="72">
        <f t="shared" si="51"/>
        <v>97.195429588959783</v>
      </c>
      <c r="AC116" s="72">
        <f>AC114/AC115*100</f>
        <v>100</v>
      </c>
      <c r="AE116" s="192"/>
      <c r="AF116" s="155"/>
      <c r="AG116" s="155"/>
      <c r="AH116" s="155"/>
      <c r="AI116" s="155"/>
      <c r="AR116" s="155"/>
      <c r="AS116" s="155"/>
      <c r="AV116" s="191"/>
    </row>
    <row r="117" spans="1:48" s="94" customFormat="1" ht="30" hidden="1" customHeight="1" x14ac:dyDescent="0.2">
      <c r="A117" s="154" t="s">
        <v>90</v>
      </c>
      <c r="B117" s="1">
        <v>608</v>
      </c>
      <c r="C117" s="1">
        <v>1010</v>
      </c>
      <c r="D117" s="1"/>
      <c r="E117" s="67">
        <f>SUM(I117:AC117)</f>
        <v>423</v>
      </c>
      <c r="F117" s="3">
        <f t="shared" ref="F117:F130" si="52">E117/B117</f>
        <v>0.69572368421052633</v>
      </c>
      <c r="G117" s="3">
        <f t="shared" si="47"/>
        <v>0.4188118811881188</v>
      </c>
      <c r="H117" s="68">
        <v>4</v>
      </c>
      <c r="I117" s="73"/>
      <c r="J117" s="73"/>
      <c r="K117" s="73">
        <v>173</v>
      </c>
      <c r="L117" s="73"/>
      <c r="M117" s="73"/>
      <c r="N117" s="73"/>
      <c r="O117" s="73"/>
      <c r="P117" s="73"/>
      <c r="Q117" s="73"/>
      <c r="R117" s="73">
        <v>10</v>
      </c>
      <c r="S117" s="73"/>
      <c r="T117" s="73"/>
      <c r="U117" s="73">
        <v>8</v>
      </c>
      <c r="V117" s="73"/>
      <c r="W117" s="73"/>
      <c r="X117" s="73"/>
      <c r="Y117" s="73"/>
      <c r="Z117" s="73"/>
      <c r="AA117" s="73"/>
      <c r="AB117" s="73">
        <v>232</v>
      </c>
      <c r="AC117" s="73"/>
      <c r="AE117" s="192">
        <f t="shared" si="43"/>
        <v>0</v>
      </c>
      <c r="AF117" s="155"/>
      <c r="AG117" s="155"/>
      <c r="AH117" s="155"/>
      <c r="AI117" s="155"/>
      <c r="AR117" s="155"/>
      <c r="AS117" s="155"/>
    </row>
    <row r="118" spans="1:48" s="94" customFormat="1" ht="30" hidden="1" customHeight="1" x14ac:dyDescent="0.2">
      <c r="A118" s="154" t="s">
        <v>239</v>
      </c>
      <c r="B118" s="1"/>
      <c r="C118" s="1">
        <v>1010</v>
      </c>
      <c r="D118" s="1"/>
      <c r="E118" s="67"/>
      <c r="F118" s="3"/>
      <c r="G118" s="3"/>
      <c r="H118" s="68"/>
      <c r="I118" s="254">
        <v>224</v>
      </c>
      <c r="J118" s="254">
        <v>24</v>
      </c>
      <c r="K118" s="254">
        <v>173</v>
      </c>
      <c r="L118" s="254">
        <v>50</v>
      </c>
      <c r="M118" s="254">
        <v>0</v>
      </c>
      <c r="N118" s="254">
        <v>0</v>
      </c>
      <c r="O118" s="254">
        <v>0</v>
      </c>
      <c r="P118" s="254">
        <v>0</v>
      </c>
      <c r="Q118" s="254">
        <v>0</v>
      </c>
      <c r="R118" s="254">
        <v>30</v>
      </c>
      <c r="S118" s="254">
        <v>0</v>
      </c>
      <c r="T118" s="254">
        <v>30</v>
      </c>
      <c r="U118" s="254">
        <v>0</v>
      </c>
      <c r="V118" s="254">
        <v>76</v>
      </c>
      <c r="W118" s="254">
        <v>0</v>
      </c>
      <c r="X118" s="254">
        <v>0</v>
      </c>
      <c r="Y118" s="254">
        <v>80</v>
      </c>
      <c r="Z118" s="254">
        <v>100</v>
      </c>
      <c r="AA118" s="254">
        <v>0</v>
      </c>
      <c r="AB118" s="254">
        <v>232</v>
      </c>
      <c r="AC118" s="254">
        <v>0</v>
      </c>
      <c r="AE118" s="192"/>
      <c r="AF118" s="155"/>
      <c r="AG118" s="155"/>
      <c r="AH118" s="155"/>
      <c r="AI118" s="155"/>
      <c r="AR118" s="155"/>
      <c r="AS118" s="155"/>
    </row>
    <row r="119" spans="1:48" s="94" customFormat="1" ht="30" hidden="1" customHeight="1" x14ac:dyDescent="0.2">
      <c r="A119" s="154" t="s">
        <v>236</v>
      </c>
      <c r="B119" s="1"/>
      <c r="C119" s="1"/>
      <c r="D119" s="1"/>
      <c r="E119" s="83" t="e">
        <f>E117/E118*100</f>
        <v>#DIV/0!</v>
      </c>
      <c r="F119" s="83" t="e">
        <f t="shared" ref="F119:AD119" si="53">F117/F118*100</f>
        <v>#DIV/0!</v>
      </c>
      <c r="G119" s="83" t="e">
        <f t="shared" si="53"/>
        <v>#DIV/0!</v>
      </c>
      <c r="H119" s="83" t="e">
        <f t="shared" si="53"/>
        <v>#DIV/0!</v>
      </c>
      <c r="I119" s="83">
        <f t="shared" si="53"/>
        <v>0</v>
      </c>
      <c r="J119" s="83">
        <f t="shared" si="53"/>
        <v>0</v>
      </c>
      <c r="K119" s="83">
        <f t="shared" si="53"/>
        <v>100</v>
      </c>
      <c r="L119" s="83">
        <f t="shared" si="53"/>
        <v>0</v>
      </c>
      <c r="M119" s="83" t="e">
        <f t="shared" si="53"/>
        <v>#DIV/0!</v>
      </c>
      <c r="N119" s="83" t="e">
        <f t="shared" si="53"/>
        <v>#DIV/0!</v>
      </c>
      <c r="O119" s="83" t="e">
        <f t="shared" si="53"/>
        <v>#DIV/0!</v>
      </c>
      <c r="P119" s="83" t="e">
        <f t="shared" si="53"/>
        <v>#DIV/0!</v>
      </c>
      <c r="Q119" s="83" t="e">
        <f t="shared" si="53"/>
        <v>#DIV/0!</v>
      </c>
      <c r="R119" s="83">
        <f t="shared" si="53"/>
        <v>33.333333333333329</v>
      </c>
      <c r="S119" s="83" t="e">
        <f t="shared" si="53"/>
        <v>#DIV/0!</v>
      </c>
      <c r="T119" s="83">
        <f t="shared" si="53"/>
        <v>0</v>
      </c>
      <c r="U119" s="83" t="e">
        <f t="shared" si="53"/>
        <v>#DIV/0!</v>
      </c>
      <c r="V119" s="83">
        <f t="shared" si="53"/>
        <v>0</v>
      </c>
      <c r="W119" s="83" t="e">
        <f t="shared" si="53"/>
        <v>#DIV/0!</v>
      </c>
      <c r="X119" s="83" t="e">
        <f t="shared" si="53"/>
        <v>#DIV/0!</v>
      </c>
      <c r="Y119" s="83">
        <f t="shared" si="53"/>
        <v>0</v>
      </c>
      <c r="Z119" s="83">
        <f t="shared" si="53"/>
        <v>0</v>
      </c>
      <c r="AA119" s="83" t="e">
        <f t="shared" si="53"/>
        <v>#DIV/0!</v>
      </c>
      <c r="AB119" s="83">
        <f t="shared" si="53"/>
        <v>100</v>
      </c>
      <c r="AC119" s="83" t="e">
        <f t="shared" si="53"/>
        <v>#DIV/0!</v>
      </c>
      <c r="AD119" s="83" t="e">
        <f t="shared" si="53"/>
        <v>#DIV/0!</v>
      </c>
      <c r="AE119" s="192"/>
      <c r="AF119" s="155"/>
      <c r="AG119" s="155"/>
      <c r="AH119" s="155"/>
      <c r="AI119" s="155"/>
      <c r="AR119" s="155"/>
      <c r="AS119" s="155"/>
    </row>
    <row r="120" spans="1:48" s="94" customFormat="1" ht="30" hidden="1" customHeight="1" x14ac:dyDescent="0.2">
      <c r="A120" s="154" t="s">
        <v>192</v>
      </c>
      <c r="B120" s="1"/>
      <c r="C120" s="1">
        <v>944</v>
      </c>
      <c r="D120" s="1"/>
      <c r="E120" s="67">
        <f t="shared" si="36"/>
        <v>80</v>
      </c>
      <c r="F120" s="3" t="e">
        <f t="shared" si="52"/>
        <v>#DIV/0!</v>
      </c>
      <c r="G120" s="3">
        <f t="shared" si="47"/>
        <v>8.4745762711864403E-2</v>
      </c>
      <c r="H120" s="68"/>
      <c r="I120" s="74"/>
      <c r="J120" s="74"/>
      <c r="K120" s="66"/>
      <c r="L120" s="66"/>
      <c r="M120" s="66"/>
      <c r="N120" s="66"/>
      <c r="O120" s="66"/>
      <c r="P120" s="66"/>
      <c r="Q120" s="66">
        <v>80</v>
      </c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E120" s="192">
        <f t="shared" si="43"/>
        <v>0</v>
      </c>
      <c r="AF120" s="155"/>
      <c r="AG120" s="155"/>
      <c r="AH120" s="155"/>
      <c r="AI120" s="155"/>
      <c r="AR120" s="155"/>
      <c r="AS120" s="155"/>
    </row>
    <row r="121" spans="1:48" s="94" customFormat="1" ht="30" hidden="1" customHeight="1" x14ac:dyDescent="0.2">
      <c r="A121" s="154" t="s">
        <v>240</v>
      </c>
      <c r="B121" s="1"/>
      <c r="C121" s="1">
        <v>944</v>
      </c>
      <c r="D121" s="1"/>
      <c r="E121" s="67">
        <f t="shared" si="36"/>
        <v>944</v>
      </c>
      <c r="F121" s="3"/>
      <c r="G121" s="3"/>
      <c r="H121" s="68"/>
      <c r="I121" s="74">
        <v>284</v>
      </c>
      <c r="J121" s="74">
        <v>0</v>
      </c>
      <c r="K121" s="66">
        <v>50</v>
      </c>
      <c r="L121" s="66">
        <v>200</v>
      </c>
      <c r="M121" s="66">
        <v>0</v>
      </c>
      <c r="N121" s="66">
        <v>0</v>
      </c>
      <c r="O121" s="66">
        <v>0</v>
      </c>
      <c r="P121" s="66">
        <v>0</v>
      </c>
      <c r="Q121" s="66">
        <v>110</v>
      </c>
      <c r="R121" s="66">
        <v>0</v>
      </c>
      <c r="S121" s="66">
        <v>0</v>
      </c>
      <c r="T121" s="66">
        <v>0</v>
      </c>
      <c r="U121" s="66">
        <v>0</v>
      </c>
      <c r="V121" s="66">
        <v>0</v>
      </c>
      <c r="W121" s="66">
        <v>225</v>
      </c>
      <c r="X121" s="66">
        <v>0</v>
      </c>
      <c r="Y121" s="66">
        <v>75</v>
      </c>
      <c r="Z121" s="66">
        <v>0</v>
      </c>
      <c r="AA121" s="66">
        <v>0</v>
      </c>
      <c r="AB121" s="66">
        <v>0</v>
      </c>
      <c r="AC121" s="66">
        <v>0</v>
      </c>
      <c r="AE121" s="192"/>
      <c r="AF121" s="155"/>
      <c r="AG121" s="155"/>
      <c r="AH121" s="155"/>
      <c r="AI121" s="155"/>
      <c r="AR121" s="155"/>
      <c r="AS121" s="155"/>
    </row>
    <row r="122" spans="1:48" s="94" customFormat="1" ht="30" hidden="1" customHeight="1" x14ac:dyDescent="0.2">
      <c r="A122" s="154" t="s">
        <v>236</v>
      </c>
      <c r="B122" s="1"/>
      <c r="C122" s="1"/>
      <c r="D122" s="1"/>
      <c r="E122" s="66">
        <f t="shared" ref="E122:AB122" si="54">E120/E121*100</f>
        <v>8.4745762711864394</v>
      </c>
      <c r="F122" s="66" t="e">
        <f t="shared" si="54"/>
        <v>#DIV/0!</v>
      </c>
      <c r="G122" s="66" t="e">
        <f t="shared" si="54"/>
        <v>#DIV/0!</v>
      </c>
      <c r="H122" s="66" t="e">
        <f t="shared" si="54"/>
        <v>#DIV/0!</v>
      </c>
      <c r="I122" s="66">
        <f t="shared" si="54"/>
        <v>0</v>
      </c>
      <c r="J122" s="66" t="e">
        <f t="shared" si="54"/>
        <v>#DIV/0!</v>
      </c>
      <c r="K122" s="66">
        <f t="shared" si="54"/>
        <v>0</v>
      </c>
      <c r="L122" s="66">
        <f t="shared" si="54"/>
        <v>0</v>
      </c>
      <c r="M122" s="66" t="e">
        <f t="shared" si="54"/>
        <v>#DIV/0!</v>
      </c>
      <c r="N122" s="66" t="e">
        <f t="shared" si="54"/>
        <v>#DIV/0!</v>
      </c>
      <c r="O122" s="66" t="e">
        <f t="shared" si="54"/>
        <v>#DIV/0!</v>
      </c>
      <c r="P122" s="66" t="e">
        <f t="shared" si="54"/>
        <v>#DIV/0!</v>
      </c>
      <c r="Q122" s="66">
        <f t="shared" si="54"/>
        <v>72.727272727272734</v>
      </c>
      <c r="R122" s="66" t="e">
        <f t="shared" si="54"/>
        <v>#DIV/0!</v>
      </c>
      <c r="S122" s="66" t="e">
        <f t="shared" si="54"/>
        <v>#DIV/0!</v>
      </c>
      <c r="T122" s="66" t="e">
        <f t="shared" si="54"/>
        <v>#DIV/0!</v>
      </c>
      <c r="U122" s="66" t="e">
        <f t="shared" si="54"/>
        <v>#DIV/0!</v>
      </c>
      <c r="V122" s="66" t="e">
        <f t="shared" si="54"/>
        <v>#DIV/0!</v>
      </c>
      <c r="W122" s="66">
        <f t="shared" si="54"/>
        <v>0</v>
      </c>
      <c r="X122" s="66" t="e">
        <f t="shared" si="54"/>
        <v>#DIV/0!</v>
      </c>
      <c r="Y122" s="66">
        <f t="shared" si="54"/>
        <v>0</v>
      </c>
      <c r="Z122" s="66" t="e">
        <f t="shared" si="54"/>
        <v>#DIV/0!</v>
      </c>
      <c r="AA122" s="66" t="e">
        <f t="shared" si="54"/>
        <v>#DIV/0!</v>
      </c>
      <c r="AB122" s="66" t="e">
        <f t="shared" si="54"/>
        <v>#DIV/0!</v>
      </c>
      <c r="AC122" s="66" t="e">
        <f>AC120/AC121*100</f>
        <v>#DIV/0!</v>
      </c>
      <c r="AE122" s="192"/>
      <c r="AF122" s="155"/>
      <c r="AG122" s="155"/>
      <c r="AH122" s="155"/>
      <c r="AI122" s="155"/>
      <c r="AR122" s="155"/>
      <c r="AS122" s="155"/>
    </row>
    <row r="123" spans="1:48" s="94" customFormat="1" ht="28.5" hidden="1" customHeight="1" x14ac:dyDescent="0.2">
      <c r="A123" s="154" t="s">
        <v>244</v>
      </c>
      <c r="B123" s="1"/>
      <c r="C123" s="1"/>
      <c r="D123" s="1"/>
      <c r="E123" s="67">
        <f t="shared" si="36"/>
        <v>274507.46999999997</v>
      </c>
      <c r="F123" s="66">
        <f t="shared" ref="F123:H123" si="55">F105-F118-F121</f>
        <v>0.92396336483881325</v>
      </c>
      <c r="G123" s="66">
        <f t="shared" si="55"/>
        <v>0</v>
      </c>
      <c r="H123" s="66">
        <f t="shared" si="55"/>
        <v>0</v>
      </c>
      <c r="I123" s="66">
        <f>I105-I118-I121</f>
        <v>19555.759999999998</v>
      </c>
      <c r="J123" s="66">
        <f t="shared" ref="J123:AC123" si="56">J105-J118-J121</f>
        <v>9003.1400000000012</v>
      </c>
      <c r="K123" s="66">
        <f>K105-K118-K121+K117</f>
        <v>15673.83</v>
      </c>
      <c r="L123" s="66">
        <f t="shared" si="56"/>
        <v>17451.48</v>
      </c>
      <c r="M123" s="66">
        <f t="shared" si="56"/>
        <v>9836.1999999999989</v>
      </c>
      <c r="N123" s="66">
        <f t="shared" si="56"/>
        <v>18618.91</v>
      </c>
      <c r="O123" s="66">
        <f t="shared" si="56"/>
        <v>10245.699999999999</v>
      </c>
      <c r="P123" s="66">
        <f t="shared" si="56"/>
        <v>12352.33</v>
      </c>
      <c r="Q123" s="66">
        <f t="shared" si="56"/>
        <v>12992.15</v>
      </c>
      <c r="R123" s="66">
        <f t="shared" si="56"/>
        <v>4945</v>
      </c>
      <c r="S123" s="66">
        <f t="shared" si="56"/>
        <v>6403</v>
      </c>
      <c r="T123" s="66">
        <f t="shared" si="56"/>
        <v>14826</v>
      </c>
      <c r="U123" s="66">
        <f t="shared" si="56"/>
        <v>16738</v>
      </c>
      <c r="V123" s="66">
        <f t="shared" si="56"/>
        <v>14608.859999999999</v>
      </c>
      <c r="W123" s="66">
        <f t="shared" si="56"/>
        <v>18930</v>
      </c>
      <c r="X123" s="66">
        <f t="shared" si="56"/>
        <v>11150</v>
      </c>
      <c r="Y123" s="66">
        <f t="shared" si="56"/>
        <v>10065.11</v>
      </c>
      <c r="Z123" s="66">
        <f t="shared" si="56"/>
        <v>5168</v>
      </c>
      <c r="AA123" s="66">
        <f t="shared" si="56"/>
        <v>13237</v>
      </c>
      <c r="AB123" s="66">
        <f>AB105-AB118-AB121+AB117</f>
        <v>22016</v>
      </c>
      <c r="AC123" s="66">
        <f t="shared" si="56"/>
        <v>10691</v>
      </c>
      <c r="AE123" s="192"/>
      <c r="AF123" s="155"/>
      <c r="AG123" s="155"/>
      <c r="AH123" s="155"/>
      <c r="AI123" s="155"/>
      <c r="AR123" s="155"/>
      <c r="AS123" s="155"/>
    </row>
    <row r="124" spans="1:48" s="94" customFormat="1" ht="30" hidden="1" customHeight="1" x14ac:dyDescent="0.2">
      <c r="A124" s="154" t="s">
        <v>245</v>
      </c>
      <c r="B124" s="1"/>
      <c r="C124" s="1"/>
      <c r="D124" s="1"/>
      <c r="E124" s="76">
        <f t="shared" ref="E124:H124" si="57">E104/E123</f>
        <v>0.99785736249727586</v>
      </c>
      <c r="F124" s="76">
        <f t="shared" si="57"/>
        <v>1.0282010650987468</v>
      </c>
      <c r="G124" s="76" t="e">
        <f t="shared" si="57"/>
        <v>#DIV/0!</v>
      </c>
      <c r="H124" s="76" t="e">
        <f t="shared" si="57"/>
        <v>#DIV/0!</v>
      </c>
      <c r="I124" s="76">
        <f>I104/I123</f>
        <v>0.98927374850172034</v>
      </c>
      <c r="J124" s="76">
        <f t="shared" ref="J124:AC124" si="58">J104/J123</f>
        <v>1.000984101102504</v>
      </c>
      <c r="K124" s="76">
        <f>K104/K123</f>
        <v>1.0032008768756584</v>
      </c>
      <c r="L124" s="76">
        <f t="shared" si="58"/>
        <v>1.0019780557293709</v>
      </c>
      <c r="M124" s="76">
        <f t="shared" si="58"/>
        <v>0.97974827677355092</v>
      </c>
      <c r="N124" s="76">
        <f t="shared" si="58"/>
        <v>0.99936032775280614</v>
      </c>
      <c r="O124" s="76">
        <f t="shared" si="58"/>
        <v>1.0000292805762419</v>
      </c>
      <c r="P124" s="76">
        <f t="shared" si="58"/>
        <v>0.99997328439249922</v>
      </c>
      <c r="Q124" s="76">
        <f t="shared" si="58"/>
        <v>1.0061460189422073</v>
      </c>
      <c r="R124" s="76">
        <f t="shared" si="58"/>
        <v>1.0060869565217392</v>
      </c>
      <c r="S124" s="76">
        <f t="shared" si="58"/>
        <v>0.99468998906762451</v>
      </c>
      <c r="T124" s="76">
        <f t="shared" si="58"/>
        <v>0.99885336570888983</v>
      </c>
      <c r="U124" s="76">
        <f t="shared" si="58"/>
        <v>1</v>
      </c>
      <c r="V124" s="76">
        <f t="shared" si="58"/>
        <v>1.0052119056517759</v>
      </c>
      <c r="W124" s="76">
        <f t="shared" si="58"/>
        <v>0.99429477020602219</v>
      </c>
      <c r="X124" s="76">
        <f t="shared" si="58"/>
        <v>1.0000089686098654</v>
      </c>
      <c r="Y124" s="76">
        <f t="shared" si="58"/>
        <v>1.0103317301052845</v>
      </c>
      <c r="Z124" s="76">
        <f t="shared" si="58"/>
        <v>1</v>
      </c>
      <c r="AA124" s="76">
        <f t="shared" si="58"/>
        <v>0.97038603913273402</v>
      </c>
      <c r="AB124" s="76">
        <f t="shared" si="58"/>
        <v>1</v>
      </c>
      <c r="AC124" s="76">
        <f t="shared" si="58"/>
        <v>1</v>
      </c>
      <c r="AE124" s="192"/>
      <c r="AF124" s="155"/>
      <c r="AG124" s="155"/>
      <c r="AH124" s="155"/>
      <c r="AI124" s="155"/>
      <c r="AR124" s="155"/>
      <c r="AS124" s="155"/>
    </row>
    <row r="125" spans="1:48" s="94" customFormat="1" ht="30" hidden="1" customHeight="1" x14ac:dyDescent="0.2">
      <c r="A125" s="154"/>
      <c r="B125" s="1"/>
      <c r="C125" s="1"/>
      <c r="D125" s="1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E125" s="192"/>
      <c r="AF125" s="155"/>
      <c r="AG125" s="155"/>
      <c r="AH125" s="155"/>
      <c r="AI125" s="155"/>
      <c r="AR125" s="155"/>
      <c r="AS125" s="155"/>
    </row>
    <row r="126" spans="1:48" s="94" customFormat="1" ht="30" hidden="1" customHeight="1" x14ac:dyDescent="0.2">
      <c r="A126" s="154"/>
      <c r="B126" s="1"/>
      <c r="C126" s="1"/>
      <c r="D126" s="1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E126" s="192"/>
      <c r="AF126" s="155"/>
      <c r="AG126" s="155"/>
      <c r="AH126" s="155"/>
      <c r="AI126" s="155"/>
      <c r="AR126" s="155"/>
      <c r="AS126" s="155"/>
    </row>
    <row r="127" spans="1:48" s="94" customFormat="1" ht="30" hidden="1" customHeight="1" x14ac:dyDescent="0.2">
      <c r="A127" s="154"/>
      <c r="B127" s="1"/>
      <c r="C127" s="1"/>
      <c r="D127" s="1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E127" s="192"/>
      <c r="AF127" s="155"/>
      <c r="AG127" s="155"/>
      <c r="AH127" s="155"/>
      <c r="AI127" s="155"/>
      <c r="AR127" s="155"/>
      <c r="AS127" s="155"/>
    </row>
    <row r="128" spans="1:48" s="94" customFormat="1" ht="30" customHeight="1" x14ac:dyDescent="0.2">
      <c r="A128" s="174" t="s">
        <v>92</v>
      </c>
      <c r="B128" s="16">
        <v>288330</v>
      </c>
      <c r="C128" s="1">
        <v>285548</v>
      </c>
      <c r="D128" s="1">
        <v>284098</v>
      </c>
      <c r="E128" s="67">
        <f t="shared" si="36"/>
        <v>273904.2</v>
      </c>
      <c r="F128" s="3">
        <f t="shared" si="52"/>
        <v>0.94996774529185313</v>
      </c>
      <c r="G128" s="3">
        <f t="shared" si="47"/>
        <v>0.95922296776724059</v>
      </c>
      <c r="H128" s="68">
        <v>21</v>
      </c>
      <c r="I128" s="66">
        <v>19346</v>
      </c>
      <c r="J128" s="66">
        <v>9012</v>
      </c>
      <c r="K128" s="66">
        <v>15724</v>
      </c>
      <c r="L128" s="66">
        <v>17497</v>
      </c>
      <c r="M128" s="66">
        <v>9637</v>
      </c>
      <c r="N128" s="66">
        <v>18607</v>
      </c>
      <c r="O128" s="66">
        <v>10246</v>
      </c>
      <c r="P128" s="66">
        <v>12352</v>
      </c>
      <c r="Q128" s="66">
        <v>13072</v>
      </c>
      <c r="R128" s="69">
        <v>4949.1000000000004</v>
      </c>
      <c r="S128" s="66">
        <v>6369</v>
      </c>
      <c r="T128" s="66">
        <v>14809</v>
      </c>
      <c r="U128" s="66">
        <v>16738</v>
      </c>
      <c r="V128" s="66">
        <v>14685</v>
      </c>
      <c r="W128" s="66">
        <v>18822</v>
      </c>
      <c r="X128" s="66">
        <v>11150</v>
      </c>
      <c r="Y128" s="66">
        <v>10169.1</v>
      </c>
      <c r="Z128" s="66">
        <v>5168</v>
      </c>
      <c r="AA128" s="66">
        <v>12845</v>
      </c>
      <c r="AB128" s="1">
        <v>22016</v>
      </c>
      <c r="AC128" s="66">
        <v>10691</v>
      </c>
      <c r="AD128" s="191"/>
      <c r="AE128" s="192">
        <f t="shared" si="43"/>
        <v>4.0707663482341637E-2</v>
      </c>
      <c r="AF128" s="193"/>
      <c r="AG128" s="193"/>
      <c r="AH128" s="193"/>
      <c r="AI128" s="193"/>
      <c r="AJ128" s="191"/>
      <c r="AK128" s="191"/>
      <c r="AL128" s="191"/>
      <c r="AM128" s="191"/>
      <c r="AN128" s="191"/>
      <c r="AO128" s="191"/>
      <c r="AR128" s="155"/>
      <c r="AS128" s="155"/>
    </row>
    <row r="129" spans="1:45" s="94" customFormat="1" ht="30" hidden="1" customHeight="1" x14ac:dyDescent="0.2">
      <c r="A129" s="154" t="s">
        <v>214</v>
      </c>
      <c r="B129" s="3">
        <f t="shared" ref="B129" si="59">B128/B105</f>
        <v>0.96501151333404733</v>
      </c>
      <c r="C129" s="3"/>
      <c r="D129" s="75"/>
      <c r="E129" s="75">
        <f>E128/E105</f>
        <v>0.99217116867241684</v>
      </c>
      <c r="F129" s="75">
        <f t="shared" ref="F129:J129" si="60">F128/F105</f>
        <v>1.0281443847696021</v>
      </c>
      <c r="G129" s="3"/>
      <c r="H129" s="76"/>
      <c r="I129" s="76">
        <f t="shared" si="60"/>
        <v>0.96422604736101314</v>
      </c>
      <c r="J129" s="76">
        <f t="shared" si="60"/>
        <v>0.99832283536092259</v>
      </c>
      <c r="K129" s="76">
        <f t="shared" ref="K129" si="61">K128/K105</f>
        <v>1.0000108116152362</v>
      </c>
      <c r="L129" s="76">
        <f t="shared" ref="L129" si="62">L128/L105</f>
        <v>0.98844842352164908</v>
      </c>
      <c r="M129" s="76">
        <f t="shared" ref="M129" si="63">M128/M105</f>
        <v>0.97974827677355092</v>
      </c>
      <c r="N129" s="76">
        <f t="shared" ref="N129" si="64">N128/N105</f>
        <v>0.99936032775280614</v>
      </c>
      <c r="O129" s="76">
        <f t="shared" ref="O129" si="65">O128/O105</f>
        <v>1.0000292805762419</v>
      </c>
      <c r="P129" s="76">
        <f t="shared" ref="P129" si="66">P128/P105</f>
        <v>0.99997328439249922</v>
      </c>
      <c r="Q129" s="76">
        <f t="shared" ref="Q129" si="67">Q128/Q105</f>
        <v>0.99769885095194299</v>
      </c>
      <c r="R129" s="76">
        <f t="shared" ref="R129" si="68">R128/R105</f>
        <v>0.99479396984924628</v>
      </c>
      <c r="S129" s="76">
        <f>S128/S105</f>
        <v>0.99468998906762451</v>
      </c>
      <c r="T129" s="76">
        <f t="shared" ref="T129" si="69">T128/T105</f>
        <v>0.99683629509962302</v>
      </c>
      <c r="U129" s="76">
        <f t="shared" ref="U129" si="70">U128/U105</f>
        <v>1</v>
      </c>
      <c r="V129" s="76">
        <f t="shared" ref="V129" si="71">V128/V105</f>
        <v>1.0000095336285126</v>
      </c>
      <c r="W129" s="76">
        <f t="shared" ref="W129" si="72">W128/W105</f>
        <v>0.9826155050900548</v>
      </c>
      <c r="X129" s="76">
        <f t="shared" ref="X129" si="73">X128/X105</f>
        <v>1</v>
      </c>
      <c r="Y129" s="76">
        <f t="shared" ref="Y129" si="74">Y128/Y105</f>
        <v>0.99500885998291599</v>
      </c>
      <c r="Z129" s="76">
        <f t="shared" ref="Z129" si="75">Z128/Z105</f>
        <v>0.98101746393318146</v>
      </c>
      <c r="AA129" s="76">
        <f t="shared" ref="AA129" si="76">AA128/AA105</f>
        <v>0.97038603913273402</v>
      </c>
      <c r="AB129" s="76">
        <f t="shared" ref="AB129" si="77">AB128/AB105</f>
        <v>1</v>
      </c>
      <c r="AC129" s="76">
        <f t="shared" ref="AC129" si="78">AC128/AC105</f>
        <v>1</v>
      </c>
      <c r="AD129" s="191"/>
      <c r="AE129" s="192">
        <f t="shared" si="43"/>
        <v>1.007890605547487</v>
      </c>
      <c r="AF129" s="193"/>
      <c r="AG129" s="193"/>
      <c r="AH129" s="193"/>
      <c r="AI129" s="193"/>
      <c r="AJ129" s="191"/>
      <c r="AK129" s="191"/>
      <c r="AL129" s="191"/>
      <c r="AM129" s="191"/>
      <c r="AN129" s="191"/>
      <c r="AO129" s="191"/>
      <c r="AR129" s="155"/>
      <c r="AS129" s="155"/>
    </row>
    <row r="130" spans="1:45" s="94" customFormat="1" ht="30" customHeight="1" x14ac:dyDescent="0.2">
      <c r="A130" s="154" t="s">
        <v>182</v>
      </c>
      <c r="B130" s="1">
        <v>159763</v>
      </c>
      <c r="C130" s="1">
        <v>161250</v>
      </c>
      <c r="D130" s="1"/>
      <c r="E130" s="12">
        <f t="shared" si="36"/>
        <v>160231.1</v>
      </c>
      <c r="F130" s="3">
        <f t="shared" si="52"/>
        <v>1.002929965010672</v>
      </c>
      <c r="G130" s="3">
        <f t="shared" si="47"/>
        <v>0.99368124031007754</v>
      </c>
      <c r="H130" s="68">
        <v>21</v>
      </c>
      <c r="I130" s="71">
        <v>18301</v>
      </c>
      <c r="J130" s="71">
        <v>5543</v>
      </c>
      <c r="K130" s="71">
        <v>6569</v>
      </c>
      <c r="L130" s="71">
        <v>8854</v>
      </c>
      <c r="M130" s="71">
        <v>4413</v>
      </c>
      <c r="N130" s="71">
        <v>13378</v>
      </c>
      <c r="O130" s="71">
        <v>6127</v>
      </c>
      <c r="P130" s="71">
        <v>5875</v>
      </c>
      <c r="Q130" s="71">
        <v>7788</v>
      </c>
      <c r="R130" s="72">
        <v>2148.8000000000002</v>
      </c>
      <c r="S130" s="71">
        <v>2330</v>
      </c>
      <c r="T130" s="71">
        <v>8568</v>
      </c>
      <c r="U130" s="71">
        <v>12105</v>
      </c>
      <c r="V130" s="71">
        <v>10123</v>
      </c>
      <c r="W130" s="71">
        <v>11158</v>
      </c>
      <c r="X130" s="71">
        <v>5779</v>
      </c>
      <c r="Y130" s="71">
        <v>5600.3</v>
      </c>
      <c r="Z130" s="71">
        <v>2576</v>
      </c>
      <c r="AA130" s="71">
        <v>6739</v>
      </c>
      <c r="AB130" s="71">
        <v>10569</v>
      </c>
      <c r="AC130" s="71">
        <v>5687</v>
      </c>
      <c r="AE130" s="192">
        <f t="shared" si="43"/>
        <v>3.6066656223417301E-2</v>
      </c>
      <c r="AF130" s="155"/>
      <c r="AG130" s="155"/>
      <c r="AH130" s="155"/>
      <c r="AI130" s="155"/>
      <c r="AR130" s="155"/>
      <c r="AS130" s="155"/>
    </row>
    <row r="131" spans="1:45" s="94" customFormat="1" ht="30" hidden="1" customHeight="1" x14ac:dyDescent="0.2">
      <c r="A131" s="154" t="s">
        <v>88</v>
      </c>
      <c r="B131" s="1">
        <v>9573</v>
      </c>
      <c r="C131" s="1">
        <v>7568</v>
      </c>
      <c r="D131" s="1"/>
      <c r="E131" s="12">
        <f t="shared" si="36"/>
        <v>7116.4</v>
      </c>
      <c r="F131" s="3">
        <f t="shared" ref="F131:F164" si="79">E131/B131</f>
        <v>0.74338242975033941</v>
      </c>
      <c r="G131" s="3">
        <f t="shared" si="47"/>
        <v>0.94032769556025364</v>
      </c>
      <c r="H131" s="68">
        <v>16</v>
      </c>
      <c r="I131" s="71">
        <v>300</v>
      </c>
      <c r="J131" s="71">
        <v>366</v>
      </c>
      <c r="K131" s="71"/>
      <c r="L131" s="71">
        <v>331</v>
      </c>
      <c r="M131" s="71"/>
      <c r="N131" s="71">
        <v>300</v>
      </c>
      <c r="O131" s="71">
        <v>982</v>
      </c>
      <c r="P131" s="71">
        <v>254</v>
      </c>
      <c r="Q131" s="71"/>
      <c r="R131" s="72">
        <v>101.4</v>
      </c>
      <c r="S131" s="71">
        <v>896</v>
      </c>
      <c r="T131" s="71">
        <v>337</v>
      </c>
      <c r="U131" s="71"/>
      <c r="V131" s="71">
        <v>299</v>
      </c>
      <c r="W131" s="71">
        <v>186</v>
      </c>
      <c r="X131" s="71">
        <v>22</v>
      </c>
      <c r="Y131" s="71"/>
      <c r="Z131" s="71">
        <v>30</v>
      </c>
      <c r="AA131" s="71">
        <v>555</v>
      </c>
      <c r="AB131" s="71">
        <v>1428</v>
      </c>
      <c r="AC131" s="71">
        <v>729</v>
      </c>
      <c r="AE131" s="192">
        <f t="shared" si="43"/>
        <v>3.0914507335169468E-3</v>
      </c>
      <c r="AF131" s="155"/>
      <c r="AG131" s="155"/>
      <c r="AH131" s="155"/>
      <c r="AI131" s="155"/>
      <c r="AR131" s="155"/>
      <c r="AS131" s="155"/>
    </row>
    <row r="132" spans="1:45" s="94" customFormat="1" ht="30" hidden="1" customHeight="1" x14ac:dyDescent="0.2">
      <c r="A132" s="154" t="s">
        <v>89</v>
      </c>
      <c r="B132" s="1">
        <v>91489</v>
      </c>
      <c r="C132" s="1">
        <v>76549</v>
      </c>
      <c r="D132" s="1"/>
      <c r="E132" s="12">
        <f t="shared" si="36"/>
        <v>71590.899999999994</v>
      </c>
      <c r="F132" s="3">
        <f t="shared" si="79"/>
        <v>0.78250827968389636</v>
      </c>
      <c r="G132" s="3">
        <f t="shared" si="47"/>
        <v>0.93522972213876077</v>
      </c>
      <c r="H132" s="68">
        <v>20</v>
      </c>
      <c r="I132" s="71">
        <v>392</v>
      </c>
      <c r="J132" s="71">
        <v>2016</v>
      </c>
      <c r="K132" s="71">
        <v>6087</v>
      </c>
      <c r="L132" s="71">
        <v>7095</v>
      </c>
      <c r="M132" s="71">
        <v>2740</v>
      </c>
      <c r="N132" s="71">
        <v>4680</v>
      </c>
      <c r="O132" s="71">
        <v>2060</v>
      </c>
      <c r="P132" s="71">
        <v>4730</v>
      </c>
      <c r="Q132" s="71">
        <v>2528</v>
      </c>
      <c r="R132" s="72">
        <v>1514.8</v>
      </c>
      <c r="S132" s="71">
        <v>2358</v>
      </c>
      <c r="T132" s="71">
        <v>2886</v>
      </c>
      <c r="U132" s="71">
        <v>2949</v>
      </c>
      <c r="V132" s="71">
        <v>4012</v>
      </c>
      <c r="W132" s="71">
        <v>5162</v>
      </c>
      <c r="X132" s="71">
        <v>3532.1</v>
      </c>
      <c r="Y132" s="71"/>
      <c r="Z132" s="71">
        <v>2063</v>
      </c>
      <c r="AA132" s="71">
        <v>4491</v>
      </c>
      <c r="AB132" s="71">
        <v>6550</v>
      </c>
      <c r="AC132" s="71">
        <v>3745</v>
      </c>
      <c r="AE132" s="192">
        <f t="shared" si="43"/>
        <v>4.9337276106320778E-2</v>
      </c>
      <c r="AF132" s="155"/>
      <c r="AG132" s="155"/>
      <c r="AH132" s="155"/>
      <c r="AI132" s="155"/>
      <c r="AR132" s="155"/>
      <c r="AS132" s="155"/>
    </row>
    <row r="133" spans="1:45" s="94" customFormat="1" ht="31.5" hidden="1" customHeight="1" x14ac:dyDescent="0.2">
      <c r="A133" s="154" t="s">
        <v>90</v>
      </c>
      <c r="B133" s="1">
        <v>608</v>
      </c>
      <c r="C133" s="1">
        <v>1010</v>
      </c>
      <c r="D133" s="1"/>
      <c r="E133" s="67">
        <f t="shared" si="36"/>
        <v>423</v>
      </c>
      <c r="F133" s="3">
        <f t="shared" si="79"/>
        <v>0.69572368421052633</v>
      </c>
      <c r="G133" s="3">
        <f t="shared" si="47"/>
        <v>0.4188118811881188</v>
      </c>
      <c r="H133" s="68">
        <v>4</v>
      </c>
      <c r="I133" s="77"/>
      <c r="J133" s="77"/>
      <c r="K133" s="66">
        <v>173</v>
      </c>
      <c r="L133" s="66"/>
      <c r="M133" s="66"/>
      <c r="N133" s="66"/>
      <c r="O133" s="66"/>
      <c r="P133" s="66"/>
      <c r="Q133" s="66"/>
      <c r="R133" s="66">
        <v>10</v>
      </c>
      <c r="S133" s="66"/>
      <c r="T133" s="66"/>
      <c r="U133" s="66">
        <v>8</v>
      </c>
      <c r="V133" s="66"/>
      <c r="W133" s="66"/>
      <c r="X133" s="66"/>
      <c r="Y133" s="66"/>
      <c r="Z133" s="66"/>
      <c r="AA133" s="66"/>
      <c r="AB133" s="66">
        <v>232</v>
      </c>
      <c r="AC133" s="66"/>
      <c r="AE133" s="192">
        <f t="shared" si="43"/>
        <v>0</v>
      </c>
      <c r="AF133" s="155"/>
      <c r="AG133" s="155"/>
      <c r="AH133" s="155"/>
      <c r="AI133" s="155"/>
      <c r="AR133" s="155"/>
      <c r="AS133" s="155"/>
    </row>
    <row r="134" spans="1:45" s="194" customFormat="1" ht="30" hidden="1" customHeight="1" x14ac:dyDescent="0.2">
      <c r="A134" s="154" t="s">
        <v>192</v>
      </c>
      <c r="B134" s="1"/>
      <c r="C134" s="1">
        <v>944</v>
      </c>
      <c r="D134" s="1"/>
      <c r="E134" s="67">
        <f t="shared" si="36"/>
        <v>80</v>
      </c>
      <c r="F134" s="3" t="e">
        <f t="shared" si="79"/>
        <v>#DIV/0!</v>
      </c>
      <c r="G134" s="3">
        <f t="shared" si="47"/>
        <v>8.4745762711864403E-2</v>
      </c>
      <c r="H134" s="68"/>
      <c r="I134" s="66"/>
      <c r="J134" s="66"/>
      <c r="K134" s="66"/>
      <c r="L134" s="66"/>
      <c r="M134" s="66"/>
      <c r="N134" s="66"/>
      <c r="O134" s="66"/>
      <c r="P134" s="66"/>
      <c r="Q134" s="66">
        <v>80</v>
      </c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E134" s="192">
        <f t="shared" si="43"/>
        <v>0</v>
      </c>
      <c r="AF134" s="195"/>
      <c r="AG134" s="195"/>
      <c r="AH134" s="195"/>
      <c r="AI134" s="195"/>
      <c r="AR134" s="195"/>
      <c r="AS134" s="195"/>
    </row>
    <row r="135" spans="1:45" s="94" customFormat="1" ht="47.25" customHeight="1" x14ac:dyDescent="0.2">
      <c r="A135" s="174" t="s">
        <v>171</v>
      </c>
      <c r="B135" s="16">
        <v>957383</v>
      </c>
      <c r="C135" s="1"/>
      <c r="D135" s="1"/>
      <c r="E135" s="67">
        <f t="shared" si="36"/>
        <v>771204.55</v>
      </c>
      <c r="F135" s="3">
        <f t="shared" si="79"/>
        <v>0.80553399214316534</v>
      </c>
      <c r="G135" s="3"/>
      <c r="H135" s="68">
        <v>21</v>
      </c>
      <c r="I135" s="66">
        <v>58712</v>
      </c>
      <c r="J135" s="66">
        <v>23805</v>
      </c>
      <c r="K135" s="66">
        <v>46169</v>
      </c>
      <c r="L135" s="66">
        <v>46833</v>
      </c>
      <c r="M135" s="66">
        <v>23522</v>
      </c>
      <c r="N135" s="66">
        <v>53660</v>
      </c>
      <c r="O135" s="66">
        <v>31512</v>
      </c>
      <c r="P135" s="66">
        <v>34238</v>
      </c>
      <c r="Q135" s="66">
        <v>34241</v>
      </c>
      <c r="R135" s="66">
        <v>12328.2</v>
      </c>
      <c r="S135" s="66">
        <v>15420</v>
      </c>
      <c r="T135" s="66">
        <v>39392</v>
      </c>
      <c r="U135" s="66">
        <v>47186</v>
      </c>
      <c r="V135" s="66">
        <v>42542.9</v>
      </c>
      <c r="W135" s="264">
        <v>57894</v>
      </c>
      <c r="X135" s="78">
        <v>29723.45</v>
      </c>
      <c r="Y135" s="66">
        <v>28546</v>
      </c>
      <c r="Z135" s="66">
        <v>12579</v>
      </c>
      <c r="AA135" s="12">
        <v>32866</v>
      </c>
      <c r="AB135" s="1">
        <v>71169</v>
      </c>
      <c r="AC135" s="66">
        <v>28866</v>
      </c>
      <c r="AE135" s="192">
        <f t="shared" si="43"/>
        <v>3.8541590554671906E-2</v>
      </c>
      <c r="AF135" s="155"/>
      <c r="AG135" s="155"/>
      <c r="AH135" s="155"/>
      <c r="AI135" s="155"/>
      <c r="AR135" s="155"/>
      <c r="AS135" s="155"/>
    </row>
    <row r="136" spans="1:45" s="94" customFormat="1" ht="27" hidden="1" customHeight="1" x14ac:dyDescent="0.2">
      <c r="A136" s="156" t="s">
        <v>52</v>
      </c>
      <c r="B136" s="14" t="e">
        <f>B135/#REF!</f>
        <v>#REF!</v>
      </c>
      <c r="C136" s="3"/>
      <c r="D136" s="3"/>
      <c r="E136" s="67" t="e">
        <f>SUM(I136:AC136)</f>
        <v>#REF!</v>
      </c>
      <c r="F136" s="3" t="e">
        <f t="shared" si="79"/>
        <v>#REF!</v>
      </c>
      <c r="G136" s="3"/>
      <c r="H136" s="68"/>
      <c r="I136" s="79" t="e">
        <f>I135/#REF!</f>
        <v>#REF!</v>
      </c>
      <c r="J136" s="79" t="e">
        <f>J135/#REF!</f>
        <v>#REF!</v>
      </c>
      <c r="K136" s="66" t="e">
        <f>K135/#REF!</f>
        <v>#REF!</v>
      </c>
      <c r="L136" s="66" t="e">
        <f>L135/#REF!</f>
        <v>#REF!</v>
      </c>
      <c r="M136" s="66" t="e">
        <f>M135/#REF!</f>
        <v>#REF!</v>
      </c>
      <c r="N136" s="66" t="e">
        <f>N135/#REF!</f>
        <v>#REF!</v>
      </c>
      <c r="O136" s="66" t="e">
        <f>O135/#REF!</f>
        <v>#REF!</v>
      </c>
      <c r="P136" s="66" t="e">
        <f>P135/#REF!</f>
        <v>#REF!</v>
      </c>
      <c r="Q136" s="66" t="e">
        <f>Q135/#REF!</f>
        <v>#REF!</v>
      </c>
      <c r="R136" s="66" t="e">
        <f>R135/#REF!</f>
        <v>#REF!</v>
      </c>
      <c r="S136" s="66" t="e">
        <f>S135/#REF!</f>
        <v>#REF!</v>
      </c>
      <c r="T136" s="66" t="e">
        <f>T135/#REF!</f>
        <v>#REF!</v>
      </c>
      <c r="U136" s="66" t="e">
        <f>U135/#REF!</f>
        <v>#REF!</v>
      </c>
      <c r="V136" s="66" t="e">
        <f>V135/#REF!</f>
        <v>#REF!</v>
      </c>
      <c r="W136" s="66" t="e">
        <f>W135/#REF!</f>
        <v>#REF!</v>
      </c>
      <c r="X136" s="66" t="e">
        <f>X135/#REF!</f>
        <v>#REF!</v>
      </c>
      <c r="Y136" s="66" t="e">
        <f>Y135/#REF!</f>
        <v>#REF!</v>
      </c>
      <c r="Z136" s="66" t="e">
        <f>Z135/#REF!</f>
        <v>#REF!</v>
      </c>
      <c r="AA136" s="12" t="e">
        <f>AA135/#REF!</f>
        <v>#REF!</v>
      </c>
      <c r="AB136" s="66" t="e">
        <f>AB135/#REF!</f>
        <v>#REF!</v>
      </c>
      <c r="AC136" s="66" t="e">
        <f>AC135/#REF!</f>
        <v>#REF!</v>
      </c>
      <c r="AE136" s="192" t="e">
        <f t="shared" si="43"/>
        <v>#REF!</v>
      </c>
      <c r="AF136" s="155"/>
      <c r="AG136" s="155"/>
      <c r="AH136" s="155"/>
      <c r="AI136" s="155"/>
      <c r="AR136" s="155"/>
      <c r="AS136" s="155"/>
    </row>
    <row r="137" spans="1:45" s="94" customFormat="1" ht="26.25" customHeight="1" x14ac:dyDescent="0.2">
      <c r="A137" s="154" t="s">
        <v>87</v>
      </c>
      <c r="B137" s="16">
        <v>557231</v>
      </c>
      <c r="C137" s="1"/>
      <c r="D137" s="1"/>
      <c r="E137" s="12">
        <f t="shared" si="36"/>
        <v>476728.05000000005</v>
      </c>
      <c r="F137" s="3">
        <f t="shared" si="79"/>
        <v>0.85553038147554616</v>
      </c>
      <c r="G137" s="3"/>
      <c r="H137" s="68">
        <v>21</v>
      </c>
      <c r="I137" s="71">
        <v>56692</v>
      </c>
      <c r="J137" s="71">
        <v>14935</v>
      </c>
      <c r="K137" s="71">
        <v>20164</v>
      </c>
      <c r="L137" s="71">
        <v>23939</v>
      </c>
      <c r="M137" s="71">
        <v>11233</v>
      </c>
      <c r="N137" s="71">
        <v>39655</v>
      </c>
      <c r="O137" s="71">
        <v>21346</v>
      </c>
      <c r="P137" s="71">
        <v>17037</v>
      </c>
      <c r="Q137" s="71">
        <v>21524</v>
      </c>
      <c r="R137" s="71">
        <v>5974.65</v>
      </c>
      <c r="S137" s="71">
        <v>5857</v>
      </c>
      <c r="T137" s="71">
        <v>22791</v>
      </c>
      <c r="U137" s="71">
        <v>37473</v>
      </c>
      <c r="V137" s="71">
        <v>30417.200000000001</v>
      </c>
      <c r="W137" s="72">
        <v>38694</v>
      </c>
      <c r="X137" s="72">
        <v>17543</v>
      </c>
      <c r="Y137" s="71">
        <v>16822</v>
      </c>
      <c r="Z137" s="71">
        <v>5777.2</v>
      </c>
      <c r="AA137" s="5">
        <v>18699</v>
      </c>
      <c r="AB137" s="71">
        <v>35235</v>
      </c>
      <c r="AC137" s="71">
        <v>14920</v>
      </c>
      <c r="AE137" s="192">
        <f t="shared" si="43"/>
        <v>3.6798757698440439E-2</v>
      </c>
      <c r="AF137" s="155"/>
      <c r="AG137" s="155"/>
      <c r="AH137" s="155"/>
      <c r="AI137" s="155"/>
      <c r="AR137" s="155"/>
      <c r="AS137" s="155"/>
    </row>
    <row r="138" spans="1:45" s="94" customFormat="1" ht="30" hidden="1" customHeight="1" x14ac:dyDescent="0.2">
      <c r="A138" s="154" t="s">
        <v>88</v>
      </c>
      <c r="B138" s="16">
        <v>30500</v>
      </c>
      <c r="C138" s="1"/>
      <c r="D138" s="1"/>
      <c r="E138" s="12">
        <f t="shared" si="36"/>
        <v>18489.25</v>
      </c>
      <c r="F138" s="3">
        <f t="shared" si="79"/>
        <v>0.60620491803278687</v>
      </c>
      <c r="G138" s="3"/>
      <c r="H138" s="68">
        <v>16</v>
      </c>
      <c r="I138" s="71">
        <v>711</v>
      </c>
      <c r="J138" s="71">
        <v>915</v>
      </c>
      <c r="K138" s="71"/>
      <c r="L138" s="71">
        <v>1084</v>
      </c>
      <c r="M138" s="71"/>
      <c r="N138" s="71">
        <v>900</v>
      </c>
      <c r="O138" s="71">
        <v>2556</v>
      </c>
      <c r="P138" s="71">
        <v>508</v>
      </c>
      <c r="Q138" s="71"/>
      <c r="R138" s="71">
        <v>254</v>
      </c>
      <c r="S138" s="71">
        <v>1773</v>
      </c>
      <c r="T138" s="71">
        <v>961</v>
      </c>
      <c r="U138" s="71"/>
      <c r="V138" s="72">
        <v>715.7</v>
      </c>
      <c r="W138" s="71">
        <v>338</v>
      </c>
      <c r="X138" s="72">
        <v>148.55000000000001</v>
      </c>
      <c r="Y138" s="71"/>
      <c r="Z138" s="71">
        <v>45</v>
      </c>
      <c r="AA138" s="5">
        <v>1236</v>
      </c>
      <c r="AB138" s="71">
        <v>4174</v>
      </c>
      <c r="AC138" s="71">
        <v>2170</v>
      </c>
      <c r="AE138" s="192">
        <f t="shared" si="43"/>
        <v>8.0343983666184404E-3</v>
      </c>
      <c r="AF138" s="155"/>
      <c r="AG138" s="155"/>
      <c r="AH138" s="155"/>
      <c r="AI138" s="155"/>
      <c r="AR138" s="155"/>
      <c r="AS138" s="155"/>
    </row>
    <row r="139" spans="1:45" s="94" customFormat="1" ht="31.15" hidden="1" customHeight="1" x14ac:dyDescent="0.2">
      <c r="A139" s="154" t="s">
        <v>89</v>
      </c>
      <c r="B139" s="16">
        <v>289646</v>
      </c>
      <c r="C139" s="1"/>
      <c r="D139" s="1"/>
      <c r="E139" s="12">
        <f t="shared" si="36"/>
        <v>197475.6</v>
      </c>
      <c r="F139" s="3">
        <f t="shared" si="79"/>
        <v>0.68178258978200978</v>
      </c>
      <c r="G139" s="3"/>
      <c r="H139" s="68">
        <v>20</v>
      </c>
      <c r="I139" s="71">
        <v>784</v>
      </c>
      <c r="J139" s="71">
        <v>5040</v>
      </c>
      <c r="K139" s="71">
        <v>18870</v>
      </c>
      <c r="L139" s="71">
        <v>19492</v>
      </c>
      <c r="M139" s="71">
        <v>6880</v>
      </c>
      <c r="N139" s="5">
        <v>13105</v>
      </c>
      <c r="O139" s="71">
        <v>5103</v>
      </c>
      <c r="P139" s="71">
        <v>12771</v>
      </c>
      <c r="Q139" s="71">
        <v>6418</v>
      </c>
      <c r="R139" s="71">
        <v>3563.55</v>
      </c>
      <c r="S139" s="71">
        <v>6245</v>
      </c>
      <c r="T139" s="71">
        <v>8244</v>
      </c>
      <c r="U139" s="71">
        <v>6973</v>
      </c>
      <c r="V139" s="72">
        <v>10467.9</v>
      </c>
      <c r="W139" s="71">
        <v>14538</v>
      </c>
      <c r="X139" s="72">
        <v>9324.2999999999993</v>
      </c>
      <c r="Y139" s="71"/>
      <c r="Z139" s="72">
        <v>5754.85</v>
      </c>
      <c r="AA139" s="5">
        <v>10569</v>
      </c>
      <c r="AB139" s="71">
        <v>23323</v>
      </c>
      <c r="AC139" s="71">
        <v>10010</v>
      </c>
      <c r="AE139" s="192">
        <f t="shared" si="43"/>
        <v>4.7217479020192868E-2</v>
      </c>
      <c r="AF139" s="155"/>
      <c r="AG139" s="155"/>
      <c r="AH139" s="155"/>
      <c r="AI139" s="155"/>
      <c r="AR139" s="155"/>
      <c r="AS139" s="155"/>
    </row>
    <row r="140" spans="1:45" s="94" customFormat="1" ht="31.15" hidden="1" customHeight="1" x14ac:dyDescent="0.2">
      <c r="A140" s="154" t="s">
        <v>90</v>
      </c>
      <c r="B140" s="1">
        <v>885</v>
      </c>
      <c r="C140" s="1"/>
      <c r="D140" s="67"/>
      <c r="E140" s="67">
        <f t="shared" si="36"/>
        <v>737</v>
      </c>
      <c r="F140" s="3">
        <f t="shared" si="79"/>
        <v>0.83276836158192091</v>
      </c>
      <c r="G140" s="3"/>
      <c r="H140" s="68">
        <v>4</v>
      </c>
      <c r="I140" s="77"/>
      <c r="J140" s="77"/>
      <c r="K140" s="66">
        <v>346</v>
      </c>
      <c r="L140" s="66"/>
      <c r="M140" s="66"/>
      <c r="N140" s="66"/>
      <c r="O140" s="66"/>
      <c r="P140" s="66"/>
      <c r="Q140" s="66"/>
      <c r="R140" s="66">
        <v>11</v>
      </c>
      <c r="S140" s="66"/>
      <c r="T140" s="66"/>
      <c r="U140" s="66">
        <v>20</v>
      </c>
      <c r="V140" s="66"/>
      <c r="W140" s="66"/>
      <c r="X140" s="66"/>
      <c r="Y140" s="66"/>
      <c r="Z140" s="66"/>
      <c r="AA140" s="66"/>
      <c r="AB140" s="66">
        <v>360</v>
      </c>
      <c r="AC140" s="66"/>
      <c r="AE140" s="192">
        <f t="shared" si="43"/>
        <v>0</v>
      </c>
      <c r="AF140" s="155"/>
      <c r="AG140" s="155"/>
      <c r="AH140" s="155"/>
      <c r="AI140" s="155"/>
      <c r="AR140" s="155"/>
      <c r="AS140" s="155"/>
    </row>
    <row r="141" spans="1:45" s="94" customFormat="1" ht="31.15" hidden="1" customHeight="1" x14ac:dyDescent="0.2">
      <c r="A141" s="154" t="s">
        <v>192</v>
      </c>
      <c r="B141" s="1"/>
      <c r="C141" s="1"/>
      <c r="D141" s="67"/>
      <c r="E141" s="67">
        <f t="shared" si="36"/>
        <v>640</v>
      </c>
      <c r="F141" s="3" t="e">
        <f t="shared" si="79"/>
        <v>#DIV/0!</v>
      </c>
      <c r="G141" s="3"/>
      <c r="H141" s="68"/>
      <c r="I141" s="74"/>
      <c r="J141" s="74"/>
      <c r="K141" s="66"/>
      <c r="L141" s="66"/>
      <c r="M141" s="66"/>
      <c r="N141" s="66"/>
      <c r="O141" s="66"/>
      <c r="P141" s="66"/>
      <c r="Q141" s="66">
        <v>640</v>
      </c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E141" s="192">
        <f t="shared" si="43"/>
        <v>0</v>
      </c>
      <c r="AF141" s="155"/>
      <c r="AG141" s="155"/>
      <c r="AH141" s="155"/>
      <c r="AI141" s="155"/>
      <c r="AR141" s="155"/>
      <c r="AS141" s="155"/>
    </row>
    <row r="142" spans="1:45" s="88" customFormat="1" ht="31.15" hidden="1" customHeight="1" x14ac:dyDescent="0.2">
      <c r="A142" s="196" t="s">
        <v>225</v>
      </c>
      <c r="B142" s="1"/>
      <c r="C142" s="1"/>
      <c r="D142" s="67"/>
      <c r="E142" s="67">
        <f t="shared" si="36"/>
        <v>300251.69999999995</v>
      </c>
      <c r="F142" s="3"/>
      <c r="G142" s="3"/>
      <c r="H142" s="68">
        <v>21</v>
      </c>
      <c r="I142" s="71">
        <v>20878.400000000001</v>
      </c>
      <c r="J142" s="71">
        <v>8042.7</v>
      </c>
      <c r="K142" s="71">
        <v>9553.4</v>
      </c>
      <c r="L142" s="71">
        <v>21259.200000000001</v>
      </c>
      <c r="M142" s="71">
        <v>7601.6</v>
      </c>
      <c r="N142" s="71">
        <v>16899.099999999999</v>
      </c>
      <c r="O142" s="71">
        <v>20781.900000000001</v>
      </c>
      <c r="P142" s="71">
        <v>12496.2</v>
      </c>
      <c r="Q142" s="71">
        <v>7543.5</v>
      </c>
      <c r="R142" s="71">
        <v>3416.2</v>
      </c>
      <c r="S142" s="71">
        <v>3232.7</v>
      </c>
      <c r="T142" s="71">
        <v>17127.2</v>
      </c>
      <c r="U142" s="71">
        <v>21845.3</v>
      </c>
      <c r="V142" s="71">
        <v>21793.599999999999</v>
      </c>
      <c r="W142" s="71">
        <v>33536.5</v>
      </c>
      <c r="X142" s="71">
        <v>11541.9</v>
      </c>
      <c r="Y142" s="71">
        <v>7634.8</v>
      </c>
      <c r="Z142" s="71">
        <v>5680.8</v>
      </c>
      <c r="AA142" s="71">
        <v>13855.7</v>
      </c>
      <c r="AB142" s="71">
        <v>26026.899999999998</v>
      </c>
      <c r="AC142" s="71">
        <v>9504.1</v>
      </c>
      <c r="AE142" s="192">
        <f t="shared" si="43"/>
        <v>3.844074821224993E-2</v>
      </c>
      <c r="AF142" s="197"/>
      <c r="AG142" s="197"/>
      <c r="AH142" s="197"/>
      <c r="AI142" s="197"/>
      <c r="AR142" s="197"/>
      <c r="AS142" s="197"/>
    </row>
    <row r="143" spans="1:45" s="88" customFormat="1" ht="31.15" hidden="1" customHeight="1" x14ac:dyDescent="0.2">
      <c r="A143" s="154" t="s">
        <v>87</v>
      </c>
      <c r="B143" s="1"/>
      <c r="C143" s="1"/>
      <c r="D143" s="67"/>
      <c r="E143" s="67">
        <f t="shared" si="36"/>
        <v>86339.8</v>
      </c>
      <c r="F143" s="3" t="e">
        <f t="shared" si="79"/>
        <v>#DIV/0!</v>
      </c>
      <c r="G143" s="3"/>
      <c r="H143" s="68">
        <v>10</v>
      </c>
      <c r="I143" s="74">
        <v>22795</v>
      </c>
      <c r="J143" s="74">
        <v>1055</v>
      </c>
      <c r="K143" s="66"/>
      <c r="L143" s="66"/>
      <c r="M143" s="66">
        <v>3707</v>
      </c>
      <c r="N143" s="66">
        <v>15950</v>
      </c>
      <c r="O143" s="66"/>
      <c r="P143" s="66">
        <v>7980</v>
      </c>
      <c r="Q143" s="66">
        <v>10642</v>
      </c>
      <c r="R143" s="66">
        <v>3295.8</v>
      </c>
      <c r="S143" s="66"/>
      <c r="T143" s="66">
        <v>10530</v>
      </c>
      <c r="U143" s="66"/>
      <c r="V143" s="66"/>
      <c r="W143" s="66"/>
      <c r="X143" s="66"/>
      <c r="Y143" s="66"/>
      <c r="Z143" s="66">
        <v>3385</v>
      </c>
      <c r="AA143" s="66"/>
      <c r="AB143" s="66"/>
      <c r="AC143" s="66">
        <v>7000</v>
      </c>
      <c r="AE143" s="192">
        <f t="shared" si="43"/>
        <v>0</v>
      </c>
      <c r="AF143" s="197"/>
      <c r="AG143" s="197"/>
      <c r="AH143" s="197"/>
      <c r="AI143" s="197"/>
      <c r="AR143" s="197"/>
      <c r="AS143" s="197"/>
    </row>
    <row r="144" spans="1:45" s="88" customFormat="1" ht="31.15" hidden="1" customHeight="1" x14ac:dyDescent="0.2">
      <c r="A144" s="154" t="s">
        <v>88</v>
      </c>
      <c r="B144" s="1"/>
      <c r="C144" s="1"/>
      <c r="D144" s="67"/>
      <c r="E144" s="67">
        <f t="shared" si="36"/>
        <v>2120</v>
      </c>
      <c r="F144" s="3" t="e">
        <f t="shared" si="79"/>
        <v>#DIV/0!</v>
      </c>
      <c r="G144" s="3"/>
      <c r="H144" s="68">
        <v>3</v>
      </c>
      <c r="I144" s="74">
        <v>710</v>
      </c>
      <c r="J144" s="74"/>
      <c r="K144" s="66"/>
      <c r="L144" s="66"/>
      <c r="M144" s="66"/>
      <c r="N144" s="66"/>
      <c r="O144" s="66"/>
      <c r="P144" s="66">
        <v>210</v>
      </c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>
        <v>1200</v>
      </c>
      <c r="AE144" s="192">
        <f t="shared" si="43"/>
        <v>0</v>
      </c>
      <c r="AF144" s="197"/>
      <c r="AG144" s="197"/>
      <c r="AH144" s="197"/>
      <c r="AI144" s="197"/>
      <c r="AR144" s="197"/>
      <c r="AS144" s="197"/>
    </row>
    <row r="145" spans="1:45" s="88" customFormat="1" ht="30.75" hidden="1" customHeight="1" x14ac:dyDescent="0.2">
      <c r="A145" s="154" t="s">
        <v>89</v>
      </c>
      <c r="B145" s="1"/>
      <c r="C145" s="1"/>
      <c r="D145" s="67"/>
      <c r="E145" s="67">
        <f t="shared" si="36"/>
        <v>24124.9</v>
      </c>
      <c r="F145" s="3" t="e">
        <f t="shared" si="79"/>
        <v>#DIV/0!</v>
      </c>
      <c r="G145" s="3"/>
      <c r="H145" s="68">
        <v>7</v>
      </c>
      <c r="I145" s="80">
        <v>662.9</v>
      </c>
      <c r="J145" s="80"/>
      <c r="K145" s="81"/>
      <c r="L145" s="81"/>
      <c r="M145" s="81"/>
      <c r="N145" s="81">
        <v>620</v>
      </c>
      <c r="O145" s="81"/>
      <c r="P145" s="81">
        <v>5400</v>
      </c>
      <c r="Q145" s="81">
        <v>1548</v>
      </c>
      <c r="R145" s="81">
        <v>959</v>
      </c>
      <c r="S145" s="81"/>
      <c r="T145" s="81">
        <v>5670</v>
      </c>
      <c r="U145" s="81"/>
      <c r="V145" s="81"/>
      <c r="W145" s="81"/>
      <c r="X145" s="81"/>
      <c r="Y145" s="81"/>
      <c r="Z145" s="81">
        <v>3265</v>
      </c>
      <c r="AA145" s="81"/>
      <c r="AB145" s="81"/>
      <c r="AC145" s="81">
        <v>6000</v>
      </c>
      <c r="AE145" s="192">
        <f t="shared" si="43"/>
        <v>0</v>
      </c>
      <c r="AF145" s="197"/>
      <c r="AG145" s="197"/>
      <c r="AH145" s="197"/>
      <c r="AI145" s="197"/>
      <c r="AR145" s="197"/>
      <c r="AS145" s="197"/>
    </row>
    <row r="146" spans="1:45" s="88" customFormat="1" ht="30.75" hidden="1" customHeight="1" x14ac:dyDescent="0.2">
      <c r="A146" s="154" t="s">
        <v>224</v>
      </c>
      <c r="B146" s="1"/>
      <c r="C146" s="1"/>
      <c r="D146" s="67"/>
      <c r="E146" s="83">
        <f>E142/E135*100</f>
        <v>38.932822686276936</v>
      </c>
      <c r="F146" s="83"/>
      <c r="G146" s="3"/>
      <c r="H146" s="83"/>
      <c r="I146" s="83">
        <f t="shared" ref="I146:AC146" si="80">I142/I135*100</f>
        <v>35.560703093064454</v>
      </c>
      <c r="J146" s="83">
        <f t="shared" si="80"/>
        <v>33.785759294265908</v>
      </c>
      <c r="K146" s="83">
        <f t="shared" si="80"/>
        <v>20.692239381403105</v>
      </c>
      <c r="L146" s="83">
        <f t="shared" si="80"/>
        <v>45.393632694894627</v>
      </c>
      <c r="M146" s="83">
        <f t="shared" si="80"/>
        <v>32.316979848652331</v>
      </c>
      <c r="N146" s="83">
        <f t="shared" si="80"/>
        <v>31.492918374953412</v>
      </c>
      <c r="O146" s="83">
        <f t="shared" si="80"/>
        <v>65.949162223914698</v>
      </c>
      <c r="P146" s="83">
        <f t="shared" si="80"/>
        <v>36.498043109994747</v>
      </c>
      <c r="Q146" s="83">
        <f t="shared" si="80"/>
        <v>22.030606582751673</v>
      </c>
      <c r="R146" s="83">
        <f t="shared" si="80"/>
        <v>27.710452458590868</v>
      </c>
      <c r="S146" s="83">
        <f t="shared" si="80"/>
        <v>20.96433203631647</v>
      </c>
      <c r="T146" s="83">
        <f t="shared" si="80"/>
        <v>43.478878960194969</v>
      </c>
      <c r="U146" s="83">
        <f t="shared" si="80"/>
        <v>46.296147162293899</v>
      </c>
      <c r="V146" s="83">
        <f t="shared" si="80"/>
        <v>51.227349334436532</v>
      </c>
      <c r="W146" s="83">
        <f t="shared" si="80"/>
        <v>57.927419076242792</v>
      </c>
      <c r="X146" s="83">
        <f t="shared" si="80"/>
        <v>38.830956702536213</v>
      </c>
      <c r="Y146" s="83">
        <f t="shared" si="80"/>
        <v>26.745603587192601</v>
      </c>
      <c r="Z146" s="83">
        <f t="shared" si="80"/>
        <v>45.160982590031004</v>
      </c>
      <c r="AA146" s="83">
        <f t="shared" si="80"/>
        <v>42.158157366275177</v>
      </c>
      <c r="AB146" s="83">
        <f t="shared" si="80"/>
        <v>36.570557405611993</v>
      </c>
      <c r="AC146" s="83">
        <f t="shared" si="80"/>
        <v>32.924894339361188</v>
      </c>
      <c r="AE146" s="192">
        <f t="shared" si="43"/>
        <v>0.99738354486748715</v>
      </c>
      <c r="AF146" s="197"/>
      <c r="AG146" s="197"/>
      <c r="AH146" s="197"/>
      <c r="AI146" s="197"/>
      <c r="AR146" s="197"/>
      <c r="AS146" s="197"/>
    </row>
    <row r="147" spans="1:45" s="88" customFormat="1" ht="30.75" customHeight="1" x14ac:dyDescent="0.2">
      <c r="A147" s="196" t="s">
        <v>241</v>
      </c>
      <c r="B147" s="1"/>
      <c r="C147" s="1"/>
      <c r="D147" s="67"/>
      <c r="E147" s="83"/>
      <c r="F147" s="83"/>
      <c r="G147" s="3"/>
      <c r="H147" s="67">
        <v>10</v>
      </c>
      <c r="I147" s="83">
        <v>28231.8</v>
      </c>
      <c r="J147" s="83"/>
      <c r="K147" s="83"/>
      <c r="L147" s="83">
        <v>21937</v>
      </c>
      <c r="M147" s="84">
        <v>4500</v>
      </c>
      <c r="N147" s="84">
        <v>17530</v>
      </c>
      <c r="O147" s="83"/>
      <c r="P147" s="84">
        <v>14890</v>
      </c>
      <c r="Q147" s="84">
        <v>17434.400000000001</v>
      </c>
      <c r="R147" s="84">
        <v>6130.35</v>
      </c>
      <c r="S147" s="83"/>
      <c r="T147" s="83"/>
      <c r="U147" s="84">
        <v>24502</v>
      </c>
      <c r="V147" s="83"/>
      <c r="W147" s="83"/>
      <c r="X147" s="83"/>
      <c r="Y147" s="83"/>
      <c r="Z147" s="83">
        <v>10854</v>
      </c>
      <c r="AA147" s="83"/>
      <c r="AB147" s="83"/>
      <c r="AC147" s="84">
        <v>19300</v>
      </c>
      <c r="AE147" s="192"/>
      <c r="AF147" s="197"/>
      <c r="AG147" s="197"/>
      <c r="AH147" s="197"/>
      <c r="AI147" s="197"/>
      <c r="AR147" s="197"/>
      <c r="AS147" s="197"/>
    </row>
    <row r="148" spans="1:45" s="88" customFormat="1" ht="30.75" customHeight="1" x14ac:dyDescent="0.2">
      <c r="A148" s="154" t="s">
        <v>87</v>
      </c>
      <c r="B148" s="1"/>
      <c r="C148" s="1"/>
      <c r="D148" s="67"/>
      <c r="E148" s="83"/>
      <c r="F148" s="83"/>
      <c r="G148" s="3"/>
      <c r="H148" s="67">
        <v>8</v>
      </c>
      <c r="I148" s="83">
        <v>25822</v>
      </c>
      <c r="J148" s="83"/>
      <c r="K148" s="83"/>
      <c r="L148" s="83"/>
      <c r="M148" s="84">
        <v>3707</v>
      </c>
      <c r="N148" s="84">
        <v>16850</v>
      </c>
      <c r="O148" s="83"/>
      <c r="P148" s="84">
        <v>7980</v>
      </c>
      <c r="Q148" s="84">
        <v>11141</v>
      </c>
      <c r="R148" s="84">
        <v>4062.8</v>
      </c>
      <c r="S148" s="83"/>
      <c r="T148" s="83"/>
      <c r="U148" s="83"/>
      <c r="V148" s="83"/>
      <c r="W148" s="83"/>
      <c r="X148" s="83"/>
      <c r="Y148" s="83"/>
      <c r="Z148" s="83">
        <v>4886</v>
      </c>
      <c r="AA148" s="83"/>
      <c r="AB148" s="83"/>
      <c r="AC148" s="84">
        <v>9000</v>
      </c>
      <c r="AE148" s="192"/>
      <c r="AF148" s="197"/>
      <c r="AG148" s="197"/>
      <c r="AH148" s="197"/>
      <c r="AI148" s="197"/>
      <c r="AR148" s="197"/>
      <c r="AS148" s="197"/>
    </row>
    <row r="149" spans="1:45" s="88" customFormat="1" ht="30.75" customHeight="1" x14ac:dyDescent="0.2">
      <c r="A149" s="154" t="s">
        <v>88</v>
      </c>
      <c r="B149" s="1"/>
      <c r="C149" s="1"/>
      <c r="D149" s="67"/>
      <c r="E149" s="83"/>
      <c r="F149" s="83"/>
      <c r="G149" s="3"/>
      <c r="H149" s="67">
        <v>4</v>
      </c>
      <c r="I149" s="83">
        <v>710</v>
      </c>
      <c r="J149" s="83"/>
      <c r="K149" s="83"/>
      <c r="L149" s="83"/>
      <c r="M149" s="83"/>
      <c r="N149" s="9"/>
      <c r="O149" s="83"/>
      <c r="P149" s="84">
        <v>210</v>
      </c>
      <c r="Q149" s="84"/>
      <c r="R149" s="84"/>
      <c r="S149" s="83"/>
      <c r="T149" s="83"/>
      <c r="U149" s="83"/>
      <c r="V149" s="83"/>
      <c r="W149" s="83"/>
      <c r="X149" s="83"/>
      <c r="Y149" s="83"/>
      <c r="Z149" s="83">
        <v>798</v>
      </c>
      <c r="AA149" s="83"/>
      <c r="AB149" s="83"/>
      <c r="AC149" s="84">
        <v>1800</v>
      </c>
      <c r="AE149" s="192"/>
      <c r="AF149" s="197"/>
      <c r="AG149" s="197"/>
      <c r="AH149" s="197"/>
      <c r="AI149" s="197"/>
      <c r="AR149" s="197"/>
      <c r="AS149" s="197"/>
    </row>
    <row r="150" spans="1:45" s="88" customFormat="1" ht="30.75" customHeight="1" x14ac:dyDescent="0.2">
      <c r="A150" s="154" t="s">
        <v>89</v>
      </c>
      <c r="B150" s="1"/>
      <c r="C150" s="1"/>
      <c r="D150" s="67"/>
      <c r="E150" s="83"/>
      <c r="F150" s="83"/>
      <c r="G150" s="3"/>
      <c r="H150" s="67">
        <v>7</v>
      </c>
      <c r="I150" s="83">
        <v>662.9</v>
      </c>
      <c r="J150" s="83"/>
      <c r="K150" s="83"/>
      <c r="L150" s="83"/>
      <c r="M150" s="83"/>
      <c r="N150" s="84">
        <v>680</v>
      </c>
      <c r="O150" s="83"/>
      <c r="P150" s="84">
        <v>5400</v>
      </c>
      <c r="Q150" s="84">
        <v>2494.4</v>
      </c>
      <c r="R150" s="84">
        <v>1109.55</v>
      </c>
      <c r="S150" s="83"/>
      <c r="T150" s="83"/>
      <c r="U150" s="83"/>
      <c r="V150" s="83"/>
      <c r="W150" s="83"/>
      <c r="X150" s="83"/>
      <c r="Y150" s="83"/>
      <c r="Z150" s="83">
        <v>5170</v>
      </c>
      <c r="AA150" s="83"/>
      <c r="AB150" s="83"/>
      <c r="AC150" s="84">
        <v>8500</v>
      </c>
      <c r="AE150" s="192"/>
      <c r="AF150" s="197"/>
      <c r="AG150" s="197"/>
      <c r="AH150" s="197"/>
      <c r="AI150" s="197"/>
      <c r="AR150" s="197"/>
      <c r="AS150" s="197"/>
    </row>
    <row r="151" spans="1:45" s="88" customFormat="1" ht="30.75" hidden="1" customHeight="1" x14ac:dyDescent="0.2">
      <c r="A151" s="154"/>
      <c r="B151" s="1"/>
      <c r="C151" s="1"/>
      <c r="D151" s="67"/>
      <c r="E151" s="83"/>
      <c r="F151" s="83"/>
      <c r="G151" s="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E151" s="192"/>
      <c r="AF151" s="197"/>
      <c r="AG151" s="197"/>
      <c r="AH151" s="197"/>
      <c r="AI151" s="197"/>
      <c r="AR151" s="197"/>
      <c r="AS151" s="197"/>
    </row>
    <row r="152" spans="1:45" s="88" customFormat="1" ht="30.75" hidden="1" customHeight="1" x14ac:dyDescent="0.2">
      <c r="A152" s="154"/>
      <c r="B152" s="1"/>
      <c r="C152" s="1"/>
      <c r="D152" s="67"/>
      <c r="E152" s="83"/>
      <c r="F152" s="83"/>
      <c r="G152" s="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E152" s="192"/>
      <c r="AF152" s="197"/>
      <c r="AG152" s="197"/>
      <c r="AH152" s="197"/>
      <c r="AI152" s="197"/>
      <c r="AR152" s="197"/>
      <c r="AS152" s="197"/>
    </row>
    <row r="153" spans="1:45" s="94" customFormat="1" ht="30.75" customHeight="1" x14ac:dyDescent="0.2">
      <c r="A153" s="174" t="s">
        <v>93</v>
      </c>
      <c r="B153" s="82">
        <f>B135/B128*10</f>
        <v>33.204418548191306</v>
      </c>
      <c r="C153" s="9"/>
      <c r="D153" s="83"/>
      <c r="E153" s="84">
        <f>E135/E128*10</f>
        <v>28.155995782467009</v>
      </c>
      <c r="F153" s="3">
        <f t="shared" si="79"/>
        <v>0.84795930823491883</v>
      </c>
      <c r="G153" s="3"/>
      <c r="H153" s="72"/>
      <c r="I153" s="69">
        <f t="shared" ref="I153:AC153" si="81">I135/I128*10</f>
        <v>30.348392432544195</v>
      </c>
      <c r="J153" s="69">
        <f t="shared" si="81"/>
        <v>26.414780292942744</v>
      </c>
      <c r="K153" s="69">
        <f t="shared" si="81"/>
        <v>29.362121597557874</v>
      </c>
      <c r="L153" s="69">
        <f t="shared" si="81"/>
        <v>26.766302794764819</v>
      </c>
      <c r="M153" s="69">
        <f t="shared" si="81"/>
        <v>24.408010791740168</v>
      </c>
      <c r="N153" s="69">
        <f t="shared" si="81"/>
        <v>28.838609125597895</v>
      </c>
      <c r="O153" s="69">
        <f t="shared" si="81"/>
        <v>30.75541674799922</v>
      </c>
      <c r="P153" s="69">
        <f t="shared" si="81"/>
        <v>27.718588082901555</v>
      </c>
      <c r="Q153" s="69">
        <f t="shared" si="81"/>
        <v>26.194155446756426</v>
      </c>
      <c r="R153" s="69">
        <f t="shared" si="81"/>
        <v>24.909983633387888</v>
      </c>
      <c r="S153" s="69">
        <f t="shared" si="81"/>
        <v>24.21102213848328</v>
      </c>
      <c r="T153" s="69">
        <f t="shared" si="81"/>
        <v>26.600040515902492</v>
      </c>
      <c r="U153" s="69">
        <f t="shared" si="81"/>
        <v>28.190942764965946</v>
      </c>
      <c r="V153" s="69">
        <f t="shared" si="81"/>
        <v>28.97030983997276</v>
      </c>
      <c r="W153" s="69">
        <f t="shared" si="81"/>
        <v>30.758686643289764</v>
      </c>
      <c r="X153" s="69">
        <f t="shared" si="81"/>
        <v>26.657802690582958</v>
      </c>
      <c r="Y153" s="69">
        <f t="shared" si="81"/>
        <v>28.071314078925372</v>
      </c>
      <c r="Z153" s="69">
        <f t="shared" si="81"/>
        <v>24.340170278637771</v>
      </c>
      <c r="AA153" s="69">
        <f t="shared" si="81"/>
        <v>25.586609575710394</v>
      </c>
      <c r="AB153" s="9">
        <f t="shared" si="81"/>
        <v>32.326035610465112</v>
      </c>
      <c r="AC153" s="69">
        <f t="shared" si="81"/>
        <v>27.000280609858759</v>
      </c>
      <c r="AE153" s="192">
        <f t="shared" si="43"/>
        <v>0.94678955404528831</v>
      </c>
      <c r="AF153" s="155"/>
      <c r="AG153" s="155"/>
      <c r="AH153" s="155"/>
      <c r="AI153" s="155"/>
      <c r="AR153" s="155"/>
      <c r="AS153" s="155"/>
    </row>
    <row r="154" spans="1:45" s="94" customFormat="1" ht="30" customHeight="1" x14ac:dyDescent="0.2">
      <c r="A154" s="154" t="s">
        <v>87</v>
      </c>
      <c r="B154" s="82">
        <f>B137/B130*10</f>
        <v>34.878601428365769</v>
      </c>
      <c r="C154" s="9"/>
      <c r="D154" s="83"/>
      <c r="E154" s="10">
        <f>E137/E130*10</f>
        <v>29.752529315469971</v>
      </c>
      <c r="F154" s="3">
        <f t="shared" si="79"/>
        <v>0.85303103040344641</v>
      </c>
      <c r="G154" s="3"/>
      <c r="H154" s="72"/>
      <c r="I154" s="72">
        <f t="shared" ref="I154:AC154" si="82">I137/I130*10</f>
        <v>30.977542210808153</v>
      </c>
      <c r="J154" s="72">
        <f t="shared" si="82"/>
        <v>26.943893198628899</v>
      </c>
      <c r="K154" s="72">
        <f t="shared" si="82"/>
        <v>30.695691886131833</v>
      </c>
      <c r="L154" s="72">
        <f t="shared" si="82"/>
        <v>27.037497176417439</v>
      </c>
      <c r="M154" s="69">
        <f t="shared" si="82"/>
        <v>25.454339451620211</v>
      </c>
      <c r="N154" s="72">
        <f t="shared" si="82"/>
        <v>29.641949469277918</v>
      </c>
      <c r="O154" s="72">
        <f t="shared" si="82"/>
        <v>34.839236167781948</v>
      </c>
      <c r="P154" s="72">
        <f t="shared" si="82"/>
        <v>28.999148936170211</v>
      </c>
      <c r="Q154" s="72">
        <f t="shared" si="82"/>
        <v>27.637390857729841</v>
      </c>
      <c r="R154" s="72">
        <f t="shared" si="82"/>
        <v>27.804588607594933</v>
      </c>
      <c r="S154" s="72">
        <f t="shared" si="82"/>
        <v>25.137339055793994</v>
      </c>
      <c r="T154" s="72">
        <f t="shared" si="82"/>
        <v>26.600140056022408</v>
      </c>
      <c r="U154" s="72">
        <f t="shared" si="82"/>
        <v>30.956629491945478</v>
      </c>
      <c r="V154" s="72">
        <f t="shared" si="82"/>
        <v>30.04761434357404</v>
      </c>
      <c r="W154" s="72">
        <f t="shared" si="82"/>
        <v>34.678257752285354</v>
      </c>
      <c r="X154" s="72">
        <f t="shared" si="82"/>
        <v>30.356463055892021</v>
      </c>
      <c r="Y154" s="72">
        <f t="shared" si="82"/>
        <v>30.037676553041802</v>
      </c>
      <c r="Z154" s="72">
        <f t="shared" si="82"/>
        <v>22.427018633540371</v>
      </c>
      <c r="AA154" s="72">
        <f t="shared" si="82"/>
        <v>27.747440273037544</v>
      </c>
      <c r="AB154" s="10">
        <f t="shared" si="82"/>
        <v>33.338064149872267</v>
      </c>
      <c r="AC154" s="72">
        <f t="shared" si="82"/>
        <v>26.235273430631267</v>
      </c>
      <c r="AE154" s="192">
        <f t="shared" si="43"/>
        <v>1.0202985680315937</v>
      </c>
      <c r="AF154" s="155"/>
      <c r="AG154" s="155"/>
      <c r="AH154" s="155"/>
      <c r="AI154" s="155"/>
      <c r="AR154" s="155"/>
      <c r="AS154" s="155"/>
    </row>
    <row r="155" spans="1:45" s="94" customFormat="1" ht="30.75" hidden="1" customHeight="1" x14ac:dyDescent="0.2">
      <c r="A155" s="154" t="s">
        <v>88</v>
      </c>
      <c r="B155" s="82">
        <f>B137/B130*10</f>
        <v>34.878601428365769</v>
      </c>
      <c r="C155" s="82"/>
      <c r="D155" s="85"/>
      <c r="E155" s="34">
        <f>E138/E131*10</f>
        <v>25.981184306671917</v>
      </c>
      <c r="F155" s="3">
        <f t="shared" si="79"/>
        <v>0.74490327142366908</v>
      </c>
      <c r="G155" s="3"/>
      <c r="H155" s="86"/>
      <c r="I155" s="86">
        <f t="shared" ref="I155:AC155" si="83">I138/I131*10</f>
        <v>23.700000000000003</v>
      </c>
      <c r="J155" s="86">
        <f t="shared" si="83"/>
        <v>25</v>
      </c>
      <c r="K155" s="86" t="e">
        <f t="shared" si="83"/>
        <v>#DIV/0!</v>
      </c>
      <c r="L155" s="86">
        <f t="shared" si="83"/>
        <v>32.749244712990937</v>
      </c>
      <c r="M155" s="86" t="e">
        <f t="shared" si="83"/>
        <v>#DIV/0!</v>
      </c>
      <c r="N155" s="86">
        <f t="shared" si="83"/>
        <v>30</v>
      </c>
      <c r="O155" s="86">
        <f t="shared" si="83"/>
        <v>26.028513238289204</v>
      </c>
      <c r="P155" s="86">
        <f t="shared" si="83"/>
        <v>20</v>
      </c>
      <c r="Q155" s="86" t="e">
        <f t="shared" si="83"/>
        <v>#DIV/0!</v>
      </c>
      <c r="R155" s="86">
        <f t="shared" si="83"/>
        <v>25.049309664694277</v>
      </c>
      <c r="S155" s="86">
        <f t="shared" si="83"/>
        <v>19.787946428571427</v>
      </c>
      <c r="T155" s="86">
        <f t="shared" si="83"/>
        <v>28.516320474777448</v>
      </c>
      <c r="U155" s="86" t="e">
        <f t="shared" si="83"/>
        <v>#DIV/0!</v>
      </c>
      <c r="V155" s="86">
        <f t="shared" si="83"/>
        <v>23.936454849498329</v>
      </c>
      <c r="W155" s="86">
        <f t="shared" si="83"/>
        <v>18.172043010752688</v>
      </c>
      <c r="X155" s="86">
        <f t="shared" si="83"/>
        <v>67.52272727272728</v>
      </c>
      <c r="Y155" s="86" t="e">
        <f t="shared" si="83"/>
        <v>#DIV/0!</v>
      </c>
      <c r="Z155" s="86">
        <f t="shared" si="83"/>
        <v>15</v>
      </c>
      <c r="AA155" s="86">
        <f t="shared" si="83"/>
        <v>22.27027027027027</v>
      </c>
      <c r="AB155" s="86">
        <f t="shared" si="83"/>
        <v>29.229691876750699</v>
      </c>
      <c r="AC155" s="86">
        <f t="shared" si="83"/>
        <v>29.766803840877913</v>
      </c>
      <c r="AE155" s="192">
        <f t="shared" si="43"/>
        <v>2.5989087516456122</v>
      </c>
      <c r="AF155" s="155"/>
      <c r="AG155" s="155"/>
      <c r="AH155" s="155"/>
      <c r="AI155" s="155"/>
      <c r="AR155" s="155"/>
      <c r="AS155" s="155"/>
    </row>
    <row r="156" spans="1:45" s="94" customFormat="1" ht="30" hidden="1" customHeight="1" x14ac:dyDescent="0.2">
      <c r="A156" s="154" t="s">
        <v>89</v>
      </c>
      <c r="B156" s="82">
        <f>B139/B132*10</f>
        <v>31.65910655925849</v>
      </c>
      <c r="C156" s="82"/>
      <c r="D156" s="85"/>
      <c r="E156" s="34">
        <f>E139/E132*10</f>
        <v>27.583896836050393</v>
      </c>
      <c r="F156" s="3">
        <f t="shared" si="79"/>
        <v>0.87127843561914009</v>
      </c>
      <c r="G156" s="3"/>
      <c r="H156" s="86"/>
      <c r="I156" s="86">
        <f t="shared" ref="I156:AC156" si="84">I139/I132*10</f>
        <v>20</v>
      </c>
      <c r="J156" s="86">
        <f t="shared" si="84"/>
        <v>25</v>
      </c>
      <c r="K156" s="86">
        <f t="shared" si="84"/>
        <v>31.000492853622475</v>
      </c>
      <c r="L156" s="86">
        <f t="shared" si="84"/>
        <v>27.472868217054263</v>
      </c>
      <c r="M156" s="86">
        <f t="shared" si="84"/>
        <v>25.10948905109489</v>
      </c>
      <c r="N156" s="86">
        <f t="shared" si="84"/>
        <v>28.002136752136749</v>
      </c>
      <c r="O156" s="86">
        <f t="shared" si="84"/>
        <v>24.771844660194176</v>
      </c>
      <c r="P156" s="86">
        <f t="shared" si="84"/>
        <v>27</v>
      </c>
      <c r="Q156" s="86">
        <f t="shared" si="84"/>
        <v>25.387658227848103</v>
      </c>
      <c r="R156" s="86">
        <f t="shared" si="84"/>
        <v>23.524887773963563</v>
      </c>
      <c r="S156" s="86">
        <f t="shared" si="84"/>
        <v>26.484308736217134</v>
      </c>
      <c r="T156" s="86">
        <f t="shared" si="84"/>
        <v>28.565488565488565</v>
      </c>
      <c r="U156" s="86">
        <f t="shared" si="84"/>
        <v>23.645303492709392</v>
      </c>
      <c r="V156" s="86">
        <f t="shared" si="84"/>
        <v>26.091475573280157</v>
      </c>
      <c r="W156" s="86">
        <f t="shared" si="84"/>
        <v>28.163502518403721</v>
      </c>
      <c r="X156" s="86">
        <f t="shared" si="84"/>
        <v>26.398742957447411</v>
      </c>
      <c r="Y156" s="86" t="e">
        <f t="shared" si="84"/>
        <v>#DIV/0!</v>
      </c>
      <c r="Z156" s="86">
        <f t="shared" si="84"/>
        <v>27.895540475036356</v>
      </c>
      <c r="AA156" s="289">
        <f t="shared" si="84"/>
        <v>23.533734134936537</v>
      </c>
      <c r="AB156" s="86">
        <f t="shared" si="84"/>
        <v>35.60763358778626</v>
      </c>
      <c r="AC156" s="86">
        <f t="shared" si="84"/>
        <v>26.728971962616825</v>
      </c>
      <c r="AE156" s="192">
        <f t="shared" si="43"/>
        <v>0.95703457398905067</v>
      </c>
      <c r="AF156" s="155"/>
      <c r="AG156" s="155"/>
      <c r="AH156" s="155"/>
      <c r="AI156" s="155"/>
      <c r="AR156" s="155"/>
      <c r="AS156" s="155"/>
    </row>
    <row r="157" spans="1:45" s="94" customFormat="1" ht="30" hidden="1" customHeight="1" x14ac:dyDescent="0.2">
      <c r="A157" s="154" t="s">
        <v>90</v>
      </c>
      <c r="B157" s="82">
        <f>B140/B133*10</f>
        <v>14.555921052631579</v>
      </c>
      <c r="C157" s="9"/>
      <c r="D157" s="83"/>
      <c r="E157" s="66">
        <f>E140/E133*10</f>
        <v>17.423167848699762</v>
      </c>
      <c r="F157" s="66">
        <f>F140/F133*10</f>
        <v>11.969814748033283</v>
      </c>
      <c r="G157" s="3"/>
      <c r="H157" s="66"/>
      <c r="I157" s="66" t="e">
        <f t="shared" ref="I157:AC157" si="85">I140/I133*10</f>
        <v>#DIV/0!</v>
      </c>
      <c r="J157" s="66" t="e">
        <f t="shared" si="85"/>
        <v>#DIV/0!</v>
      </c>
      <c r="K157" s="66">
        <f t="shared" si="85"/>
        <v>20</v>
      </c>
      <c r="L157" s="66" t="e">
        <f t="shared" si="85"/>
        <v>#DIV/0!</v>
      </c>
      <c r="M157" s="66" t="e">
        <f t="shared" si="85"/>
        <v>#DIV/0!</v>
      </c>
      <c r="N157" s="66" t="e">
        <f t="shared" si="85"/>
        <v>#DIV/0!</v>
      </c>
      <c r="O157" s="66" t="e">
        <f t="shared" si="85"/>
        <v>#DIV/0!</v>
      </c>
      <c r="P157" s="66" t="e">
        <f t="shared" si="85"/>
        <v>#DIV/0!</v>
      </c>
      <c r="Q157" s="66" t="e">
        <f t="shared" si="85"/>
        <v>#DIV/0!</v>
      </c>
      <c r="R157" s="66">
        <f t="shared" si="85"/>
        <v>11</v>
      </c>
      <c r="S157" s="66" t="e">
        <f t="shared" si="85"/>
        <v>#DIV/0!</v>
      </c>
      <c r="T157" s="66" t="e">
        <f t="shared" si="85"/>
        <v>#DIV/0!</v>
      </c>
      <c r="U157" s="66">
        <f t="shared" si="85"/>
        <v>25</v>
      </c>
      <c r="V157" s="66" t="e">
        <f t="shared" si="85"/>
        <v>#DIV/0!</v>
      </c>
      <c r="W157" s="66" t="e">
        <f t="shared" si="85"/>
        <v>#DIV/0!</v>
      </c>
      <c r="X157" s="66" t="e">
        <f t="shared" si="85"/>
        <v>#DIV/0!</v>
      </c>
      <c r="Y157" s="66" t="e">
        <f t="shared" si="85"/>
        <v>#DIV/0!</v>
      </c>
      <c r="Z157" s="66" t="e">
        <f t="shared" si="85"/>
        <v>#DIV/0!</v>
      </c>
      <c r="AA157" s="66" t="e">
        <f t="shared" si="85"/>
        <v>#DIV/0!</v>
      </c>
      <c r="AB157" s="66">
        <f t="shared" si="85"/>
        <v>15.517241379310345</v>
      </c>
      <c r="AC157" s="66" t="e">
        <f t="shared" si="85"/>
        <v>#DIV/0!</v>
      </c>
      <c r="AE157" s="192" t="e">
        <f t="shared" si="43"/>
        <v>#DIV/0!</v>
      </c>
      <c r="AF157" s="155"/>
      <c r="AG157" s="155"/>
      <c r="AH157" s="155"/>
      <c r="AI157" s="155"/>
      <c r="AR157" s="155"/>
      <c r="AS157" s="155"/>
    </row>
    <row r="158" spans="1:45" s="94" customFormat="1" ht="30" hidden="1" customHeight="1" x14ac:dyDescent="0.2">
      <c r="A158" s="154" t="s">
        <v>191</v>
      </c>
      <c r="B158" s="87"/>
      <c r="C158" s="87"/>
      <c r="D158" s="88"/>
      <c r="E158" s="67" t="e">
        <f t="shared" si="36"/>
        <v>#DIV/0!</v>
      </c>
      <c r="F158" s="3" t="e">
        <f>E158/B159</f>
        <v>#DIV/0!</v>
      </c>
      <c r="G158" s="3"/>
      <c r="H158" s="68"/>
      <c r="I158" s="66" t="e">
        <f t="shared" ref="I158:AC158" si="86">I141/I134*10</f>
        <v>#DIV/0!</v>
      </c>
      <c r="J158" s="66" t="e">
        <f t="shared" si="86"/>
        <v>#DIV/0!</v>
      </c>
      <c r="K158" s="66" t="e">
        <f t="shared" si="86"/>
        <v>#DIV/0!</v>
      </c>
      <c r="L158" s="66" t="e">
        <f t="shared" si="86"/>
        <v>#DIV/0!</v>
      </c>
      <c r="M158" s="66" t="e">
        <f t="shared" si="86"/>
        <v>#DIV/0!</v>
      </c>
      <c r="N158" s="66" t="e">
        <f t="shared" si="86"/>
        <v>#DIV/0!</v>
      </c>
      <c r="O158" s="66" t="e">
        <f t="shared" si="86"/>
        <v>#DIV/0!</v>
      </c>
      <c r="P158" s="66" t="e">
        <f t="shared" si="86"/>
        <v>#DIV/0!</v>
      </c>
      <c r="Q158" s="66">
        <f t="shared" si="86"/>
        <v>80</v>
      </c>
      <c r="R158" s="66" t="e">
        <f t="shared" si="86"/>
        <v>#DIV/0!</v>
      </c>
      <c r="S158" s="66" t="e">
        <f t="shared" si="86"/>
        <v>#DIV/0!</v>
      </c>
      <c r="T158" s="66" t="e">
        <f t="shared" si="86"/>
        <v>#DIV/0!</v>
      </c>
      <c r="U158" s="66" t="e">
        <f t="shared" si="86"/>
        <v>#DIV/0!</v>
      </c>
      <c r="V158" s="66" t="e">
        <f t="shared" si="86"/>
        <v>#DIV/0!</v>
      </c>
      <c r="W158" s="66" t="e">
        <f t="shared" si="86"/>
        <v>#DIV/0!</v>
      </c>
      <c r="X158" s="66" t="e">
        <f t="shared" si="86"/>
        <v>#DIV/0!</v>
      </c>
      <c r="Y158" s="66" t="e">
        <f t="shared" si="86"/>
        <v>#DIV/0!</v>
      </c>
      <c r="Z158" s="66" t="e">
        <f t="shared" si="86"/>
        <v>#DIV/0!</v>
      </c>
      <c r="AA158" s="66" t="e">
        <f t="shared" si="86"/>
        <v>#DIV/0!</v>
      </c>
      <c r="AB158" s="66" t="e">
        <f t="shared" si="86"/>
        <v>#DIV/0!</v>
      </c>
      <c r="AC158" s="66" t="e">
        <f t="shared" si="86"/>
        <v>#DIV/0!</v>
      </c>
      <c r="AE158" s="192" t="e">
        <f t="shared" si="43"/>
        <v>#DIV/0!</v>
      </c>
      <c r="AF158" s="155"/>
      <c r="AG158" s="155"/>
      <c r="AH158" s="155"/>
      <c r="AI158" s="155"/>
      <c r="AR158" s="155"/>
      <c r="AS158" s="155"/>
    </row>
    <row r="159" spans="1:45" s="94" customFormat="1" ht="30" hidden="1" customHeight="1" x14ac:dyDescent="0.2">
      <c r="A159" s="156" t="s">
        <v>136</v>
      </c>
      <c r="B159" s="82"/>
      <c r="C159" s="9"/>
      <c r="D159" s="83"/>
      <c r="E159" s="67">
        <f t="shared" si="36"/>
        <v>273415.2</v>
      </c>
      <c r="F159" s="3" t="e">
        <f>E159/B160</f>
        <v>#DIV/0!</v>
      </c>
      <c r="G159" s="3"/>
      <c r="H159" s="68">
        <v>21</v>
      </c>
      <c r="I159" s="66">
        <v>19346</v>
      </c>
      <c r="J159" s="66">
        <v>9012</v>
      </c>
      <c r="K159" s="66">
        <v>15724</v>
      </c>
      <c r="L159" s="66">
        <v>17486</v>
      </c>
      <c r="M159" s="66">
        <v>9597</v>
      </c>
      <c r="N159" s="66">
        <v>18607</v>
      </c>
      <c r="O159" s="66">
        <v>10246</v>
      </c>
      <c r="P159" s="66">
        <v>12352</v>
      </c>
      <c r="Q159" s="66">
        <v>12952</v>
      </c>
      <c r="R159" s="69">
        <v>4949.1000000000004</v>
      </c>
      <c r="S159" s="66">
        <v>6369</v>
      </c>
      <c r="T159" s="66">
        <v>14795</v>
      </c>
      <c r="U159" s="66">
        <v>16738</v>
      </c>
      <c r="V159" s="66">
        <v>14685</v>
      </c>
      <c r="W159" s="66">
        <v>18733</v>
      </c>
      <c r="X159" s="66">
        <v>11150</v>
      </c>
      <c r="Y159" s="66">
        <v>10169.1</v>
      </c>
      <c r="Z159" s="66">
        <v>5168</v>
      </c>
      <c r="AA159" s="66">
        <v>12630</v>
      </c>
      <c r="AB159" s="1">
        <v>22016</v>
      </c>
      <c r="AC159" s="66">
        <v>10691</v>
      </c>
      <c r="AD159" s="198">
        <v>1420</v>
      </c>
      <c r="AE159" s="192">
        <f t="shared" si="43"/>
        <v>4.0780468679137073E-2</v>
      </c>
      <c r="AF159" s="13"/>
      <c r="AG159" s="13"/>
      <c r="AH159" s="13"/>
      <c r="AI159" s="13"/>
      <c r="AJ159" s="199"/>
      <c r="AK159" s="199"/>
      <c r="AL159" s="199"/>
      <c r="AM159" s="199"/>
      <c r="AN159" s="199"/>
      <c r="AO159" s="199"/>
      <c r="AR159" s="155"/>
      <c r="AS159" s="155"/>
    </row>
    <row r="160" spans="1:45" s="94" customFormat="1" ht="30" hidden="1" customHeight="1" x14ac:dyDescent="0.2">
      <c r="A160" s="156" t="s">
        <v>94</v>
      </c>
      <c r="B160" s="26"/>
      <c r="C160" s="2"/>
      <c r="D160" s="89"/>
      <c r="E160" s="67">
        <f>SUM(I160:AC160)</f>
        <v>244.5</v>
      </c>
      <c r="F160" s="3" t="e">
        <f>E160/B160</f>
        <v>#DIV/0!</v>
      </c>
      <c r="G160" s="3"/>
      <c r="H160" s="68">
        <v>5</v>
      </c>
      <c r="I160" s="90">
        <f t="shared" ref="I160:AC160" si="87">(I128-I159)/2</f>
        <v>0</v>
      </c>
      <c r="J160" s="90">
        <f t="shared" si="87"/>
        <v>0</v>
      </c>
      <c r="K160" s="90">
        <f t="shared" si="87"/>
        <v>0</v>
      </c>
      <c r="L160" s="90">
        <f t="shared" si="87"/>
        <v>5.5</v>
      </c>
      <c r="M160" s="90">
        <f t="shared" si="87"/>
        <v>20</v>
      </c>
      <c r="N160" s="90">
        <f t="shared" si="87"/>
        <v>0</v>
      </c>
      <c r="O160" s="90">
        <f t="shared" si="87"/>
        <v>0</v>
      </c>
      <c r="P160" s="90">
        <f t="shared" si="87"/>
        <v>0</v>
      </c>
      <c r="Q160" s="90">
        <f t="shared" si="87"/>
        <v>60</v>
      </c>
      <c r="R160" s="90">
        <f t="shared" si="87"/>
        <v>0</v>
      </c>
      <c r="S160" s="90">
        <f t="shared" si="87"/>
        <v>0</v>
      </c>
      <c r="T160" s="90">
        <f t="shared" si="87"/>
        <v>7</v>
      </c>
      <c r="U160" s="90">
        <f t="shared" si="87"/>
        <v>0</v>
      </c>
      <c r="V160" s="90">
        <f t="shared" si="87"/>
        <v>0</v>
      </c>
      <c r="W160" s="90">
        <f t="shared" si="87"/>
        <v>44.5</v>
      </c>
      <c r="X160" s="90">
        <f t="shared" si="87"/>
        <v>0</v>
      </c>
      <c r="Y160" s="90">
        <f t="shared" si="87"/>
        <v>0</v>
      </c>
      <c r="Z160" s="90">
        <f t="shared" si="87"/>
        <v>0</v>
      </c>
      <c r="AA160" s="90">
        <f t="shared" si="87"/>
        <v>107.5</v>
      </c>
      <c r="AB160" s="90">
        <f t="shared" si="87"/>
        <v>0</v>
      </c>
      <c r="AC160" s="90">
        <f t="shared" si="87"/>
        <v>0</v>
      </c>
      <c r="AE160" s="192">
        <f t="shared" si="43"/>
        <v>0</v>
      </c>
      <c r="AF160" s="155"/>
      <c r="AG160" s="155"/>
      <c r="AH160" s="155"/>
      <c r="AI160" s="155"/>
      <c r="AR160" s="155"/>
      <c r="AS160" s="155"/>
    </row>
    <row r="161" spans="1:52" s="94" customFormat="1" ht="30" hidden="1" customHeight="1" x14ac:dyDescent="0.2">
      <c r="A161" s="200"/>
      <c r="B161" s="26"/>
      <c r="C161" s="2"/>
      <c r="D161" s="89"/>
      <c r="E161" s="67">
        <f>E128/21</f>
        <v>13043.057142857144</v>
      </c>
      <c r="F161" s="67"/>
      <c r="G161" s="3"/>
      <c r="H161" s="71"/>
      <c r="I161" s="66">
        <f>I128/21</f>
        <v>921.23809523809518</v>
      </c>
      <c r="J161" s="66">
        <v>20</v>
      </c>
      <c r="K161" s="66">
        <f t="shared" ref="K161:Y161" si="88">K128/21</f>
        <v>748.76190476190482</v>
      </c>
      <c r="L161" s="66">
        <f t="shared" si="88"/>
        <v>833.19047619047615</v>
      </c>
      <c r="M161" s="66">
        <f t="shared" si="88"/>
        <v>458.90476190476193</v>
      </c>
      <c r="N161" s="66">
        <f t="shared" si="88"/>
        <v>886.04761904761904</v>
      </c>
      <c r="O161" s="66">
        <f t="shared" si="88"/>
        <v>487.90476190476193</v>
      </c>
      <c r="P161" s="66">
        <f t="shared" si="88"/>
        <v>588.19047619047615</v>
      </c>
      <c r="Q161" s="66">
        <f t="shared" si="88"/>
        <v>622.47619047619048</v>
      </c>
      <c r="R161" s="66">
        <f t="shared" si="88"/>
        <v>235.67142857142858</v>
      </c>
      <c r="S161" s="66">
        <f t="shared" si="88"/>
        <v>303.28571428571428</v>
      </c>
      <c r="T161" s="66">
        <f t="shared" si="88"/>
        <v>705.19047619047615</v>
      </c>
      <c r="U161" s="66">
        <f t="shared" si="88"/>
        <v>797.04761904761904</v>
      </c>
      <c r="V161" s="66">
        <f t="shared" si="88"/>
        <v>699.28571428571433</v>
      </c>
      <c r="W161" s="66">
        <f t="shared" si="88"/>
        <v>896.28571428571433</v>
      </c>
      <c r="X161" s="66">
        <f t="shared" si="88"/>
        <v>530.95238095238096</v>
      </c>
      <c r="Y161" s="66">
        <f t="shared" si="88"/>
        <v>484.24285714285713</v>
      </c>
      <c r="Z161" s="66"/>
      <c r="AA161" s="66">
        <f>AA128/21</f>
        <v>611.66666666666663</v>
      </c>
      <c r="AB161" s="66">
        <f>AB128/21</f>
        <v>1048.3809523809523</v>
      </c>
      <c r="AC161" s="66">
        <f>AC128/21</f>
        <v>509.09523809523807</v>
      </c>
      <c r="AE161" s="192">
        <f t="shared" si="43"/>
        <v>4.0707663482341637E-2</v>
      </c>
      <c r="AF161" s="155"/>
      <c r="AG161" s="155"/>
      <c r="AH161" s="155"/>
      <c r="AI161" s="155"/>
      <c r="AR161" s="155"/>
      <c r="AS161" s="155"/>
    </row>
    <row r="162" spans="1:52" s="94" customFormat="1" ht="30" customHeight="1" x14ac:dyDescent="0.2">
      <c r="A162" s="174" t="s">
        <v>95</v>
      </c>
      <c r="B162" s="16"/>
      <c r="C162" s="1"/>
      <c r="D162" s="67"/>
      <c r="E162" s="67">
        <f t="shared" si="36"/>
        <v>22</v>
      </c>
      <c r="F162" s="3" t="e">
        <f t="shared" si="79"/>
        <v>#DIV/0!</v>
      </c>
      <c r="G162" s="3"/>
      <c r="H162" s="68">
        <v>6</v>
      </c>
      <c r="I162" s="77"/>
      <c r="J162" s="77"/>
      <c r="K162" s="66"/>
      <c r="L162" s="66"/>
      <c r="M162" s="66"/>
      <c r="N162" s="66"/>
      <c r="O162" s="66"/>
      <c r="P162" s="66"/>
      <c r="Q162" s="66">
        <v>2</v>
      </c>
      <c r="R162" s="66"/>
      <c r="S162" s="66"/>
      <c r="T162" s="66">
        <v>2</v>
      </c>
      <c r="U162" s="66"/>
      <c r="V162" s="66">
        <v>5</v>
      </c>
      <c r="W162" s="66">
        <v>1</v>
      </c>
      <c r="X162" s="66"/>
      <c r="Y162" s="66">
        <v>2</v>
      </c>
      <c r="Z162" s="66"/>
      <c r="AA162" s="66"/>
      <c r="AB162" s="66"/>
      <c r="AC162" s="66">
        <v>10</v>
      </c>
      <c r="AE162" s="192">
        <f t="shared" si="43"/>
        <v>0</v>
      </c>
      <c r="AF162" s="155"/>
      <c r="AG162" s="155"/>
      <c r="AH162" s="155"/>
      <c r="AI162" s="155"/>
      <c r="AR162" s="155"/>
      <c r="AS162" s="155"/>
    </row>
    <row r="163" spans="1:52" s="94" customFormat="1" ht="28.5" hidden="1" customHeight="1" x14ac:dyDescent="0.2">
      <c r="A163" s="154" t="s">
        <v>96</v>
      </c>
      <c r="B163" s="12" t="e">
        <f>B160/B162</f>
        <v>#DIV/0!</v>
      </c>
      <c r="C163" s="12"/>
      <c r="D163" s="66"/>
      <c r="E163" s="12">
        <f>E160/E162</f>
        <v>11.113636363636363</v>
      </c>
      <c r="F163" s="3" t="e">
        <f t="shared" si="79"/>
        <v>#DIV/0!</v>
      </c>
      <c r="G163" s="3"/>
      <c r="H163" s="71"/>
      <c r="I163" s="66" t="e">
        <f t="shared" ref="I163:W163" si="89">I160/I162</f>
        <v>#DIV/0!</v>
      </c>
      <c r="J163" s="66" t="e">
        <f t="shared" si="89"/>
        <v>#DIV/0!</v>
      </c>
      <c r="K163" s="66" t="e">
        <f t="shared" si="89"/>
        <v>#DIV/0!</v>
      </c>
      <c r="L163" s="66" t="e">
        <f t="shared" si="89"/>
        <v>#DIV/0!</v>
      </c>
      <c r="M163" s="66" t="e">
        <f t="shared" si="89"/>
        <v>#DIV/0!</v>
      </c>
      <c r="N163" s="66" t="e">
        <f t="shared" si="89"/>
        <v>#DIV/0!</v>
      </c>
      <c r="O163" s="66" t="e">
        <f t="shared" si="89"/>
        <v>#DIV/0!</v>
      </c>
      <c r="P163" s="66" t="e">
        <f t="shared" si="89"/>
        <v>#DIV/0!</v>
      </c>
      <c r="Q163" s="66">
        <f t="shared" si="89"/>
        <v>30</v>
      </c>
      <c r="R163" s="66" t="e">
        <f t="shared" si="89"/>
        <v>#DIV/0!</v>
      </c>
      <c r="S163" s="66" t="e">
        <f t="shared" si="89"/>
        <v>#DIV/0!</v>
      </c>
      <c r="T163" s="66">
        <f t="shared" si="89"/>
        <v>3.5</v>
      </c>
      <c r="U163" s="66" t="e">
        <f t="shared" si="89"/>
        <v>#DIV/0!</v>
      </c>
      <c r="V163" s="66">
        <f t="shared" si="89"/>
        <v>0</v>
      </c>
      <c r="W163" s="66">
        <f t="shared" si="89"/>
        <v>44.5</v>
      </c>
      <c r="X163" s="78" t="e">
        <f>X160/X162</f>
        <v>#DIV/0!</v>
      </c>
      <c r="Y163" s="66">
        <f t="shared" ref="Y163:AC163" si="90">Y160/Y162</f>
        <v>0</v>
      </c>
      <c r="Z163" s="66" t="e">
        <f t="shared" si="90"/>
        <v>#DIV/0!</v>
      </c>
      <c r="AA163" s="66" t="e">
        <f t="shared" si="90"/>
        <v>#DIV/0!</v>
      </c>
      <c r="AB163" s="66" t="e">
        <f t="shared" si="90"/>
        <v>#DIV/0!</v>
      </c>
      <c r="AC163" s="66">
        <f t="shared" si="90"/>
        <v>0</v>
      </c>
      <c r="AE163" s="192" t="e">
        <f t="shared" si="43"/>
        <v>#DIV/0!</v>
      </c>
      <c r="AF163" s="155"/>
      <c r="AG163" s="155"/>
      <c r="AH163" s="155"/>
      <c r="AI163" s="155"/>
      <c r="AR163" s="155"/>
      <c r="AS163" s="155"/>
    </row>
    <row r="164" spans="1:52" s="94" customFormat="1" ht="30" hidden="1" customHeight="1" x14ac:dyDescent="0.2">
      <c r="A164" s="154"/>
      <c r="B164" s="16">
        <v>5700</v>
      </c>
      <c r="C164" s="1"/>
      <c r="D164" s="67"/>
      <c r="E164" s="67">
        <f t="shared" si="36"/>
        <v>4658</v>
      </c>
      <c r="F164" s="3">
        <f t="shared" si="79"/>
        <v>0.81719298245614036</v>
      </c>
      <c r="G164" s="3" t="e">
        <f t="shared" si="47"/>
        <v>#DIV/0!</v>
      </c>
      <c r="H164" s="68"/>
      <c r="I164" s="90">
        <v>68</v>
      </c>
      <c r="J164" s="90">
        <v>77</v>
      </c>
      <c r="K164" s="90">
        <v>662</v>
      </c>
      <c r="L164" s="90">
        <v>313</v>
      </c>
      <c r="M164" s="90">
        <v>5</v>
      </c>
      <c r="N164" s="90">
        <v>141</v>
      </c>
      <c r="O164" s="90">
        <v>421</v>
      </c>
      <c r="P164" s="90">
        <v>649</v>
      </c>
      <c r="Q164" s="90">
        <v>244</v>
      </c>
      <c r="R164" s="90">
        <v>68</v>
      </c>
      <c r="S164" s="90">
        <v>294</v>
      </c>
      <c r="T164" s="90">
        <v>294</v>
      </c>
      <c r="U164" s="90">
        <v>13</v>
      </c>
      <c r="V164" s="90">
        <v>470</v>
      </c>
      <c r="W164" s="90">
        <v>120</v>
      </c>
      <c r="X164" s="90">
        <v>23</v>
      </c>
      <c r="Y164" s="90">
        <v>115</v>
      </c>
      <c r="Z164" s="90">
        <v>30</v>
      </c>
      <c r="AA164" s="90">
        <v>281</v>
      </c>
      <c r="AB164" s="90">
        <v>368</v>
      </c>
      <c r="AC164" s="90">
        <v>2</v>
      </c>
      <c r="AE164" s="192">
        <f t="shared" si="43"/>
        <v>4.9377415199656502E-3</v>
      </c>
      <c r="AF164" s="155"/>
      <c r="AG164" s="155"/>
      <c r="AH164" s="155"/>
      <c r="AI164" s="155"/>
      <c r="AR164" s="155"/>
      <c r="AS164" s="155"/>
    </row>
    <row r="165" spans="1:52" s="94" customFormat="1" ht="27" hidden="1" customHeight="1" x14ac:dyDescent="0.2">
      <c r="A165" s="156" t="s">
        <v>97</v>
      </c>
      <c r="B165" s="1"/>
      <c r="C165" s="1"/>
      <c r="D165" s="67"/>
      <c r="E165" s="67">
        <f t="shared" si="36"/>
        <v>0</v>
      </c>
      <c r="F165" s="3"/>
      <c r="G165" s="3" t="e">
        <f t="shared" si="47"/>
        <v>#DIV/0!</v>
      </c>
      <c r="H165" s="68"/>
      <c r="I165" s="90"/>
      <c r="J165" s="90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E165" s="192" t="e">
        <f t="shared" si="43"/>
        <v>#DIV/0!</v>
      </c>
      <c r="AF165" s="155"/>
      <c r="AG165" s="155"/>
      <c r="AH165" s="155"/>
      <c r="AI165" s="155"/>
      <c r="AR165" s="155"/>
      <c r="AS165" s="155"/>
    </row>
    <row r="166" spans="1:52" s="94" customFormat="1" ht="31.9" hidden="1" customHeight="1" outlineLevel="1" x14ac:dyDescent="0.2">
      <c r="A166" s="156" t="s">
        <v>98</v>
      </c>
      <c r="B166" s="16">
        <v>5189.5</v>
      </c>
      <c r="C166" s="1"/>
      <c r="D166" s="67"/>
      <c r="E166" s="67">
        <v>4503</v>
      </c>
      <c r="F166" s="3">
        <f>E166/B166</f>
        <v>0.86771365256768473</v>
      </c>
      <c r="G166" s="3" t="e">
        <f t="shared" si="47"/>
        <v>#DIV/0!</v>
      </c>
      <c r="H166" s="68"/>
      <c r="I166" s="90">
        <v>64</v>
      </c>
      <c r="J166" s="90">
        <v>77</v>
      </c>
      <c r="K166" s="90">
        <v>662</v>
      </c>
      <c r="L166" s="90">
        <v>313</v>
      </c>
      <c r="M166" s="90">
        <v>5</v>
      </c>
      <c r="N166" s="90">
        <v>142</v>
      </c>
      <c r="O166" s="90">
        <v>421</v>
      </c>
      <c r="P166" s="90">
        <v>649</v>
      </c>
      <c r="Q166" s="90">
        <v>244</v>
      </c>
      <c r="R166" s="90">
        <v>68</v>
      </c>
      <c r="S166" s="90">
        <v>213</v>
      </c>
      <c r="T166" s="90">
        <v>294</v>
      </c>
      <c r="U166" s="90">
        <v>13</v>
      </c>
      <c r="V166" s="90">
        <v>461</v>
      </c>
      <c r="W166" s="90">
        <v>120</v>
      </c>
      <c r="X166" s="90">
        <v>23</v>
      </c>
      <c r="Y166" s="90">
        <v>57</v>
      </c>
      <c r="Z166" s="90">
        <v>30</v>
      </c>
      <c r="AA166" s="90">
        <v>281</v>
      </c>
      <c r="AB166" s="90">
        <v>355</v>
      </c>
      <c r="AC166" s="90">
        <v>2</v>
      </c>
      <c r="AD166" s="191"/>
      <c r="AE166" s="192">
        <f t="shared" si="43"/>
        <v>5.1077059737952473E-3</v>
      </c>
      <c r="AF166" s="193"/>
      <c r="AG166" s="193"/>
      <c r="AH166" s="193"/>
      <c r="AI166" s="193"/>
      <c r="AJ166" s="191"/>
      <c r="AK166" s="191"/>
      <c r="AL166" s="191"/>
      <c r="AM166" s="191"/>
      <c r="AN166" s="191"/>
      <c r="AO166" s="191"/>
      <c r="AR166" s="155"/>
      <c r="AS166" s="155"/>
    </row>
    <row r="167" spans="1:52" s="94" customFormat="1" ht="30" customHeight="1" outlineLevel="1" x14ac:dyDescent="0.2">
      <c r="A167" s="200" t="s">
        <v>99</v>
      </c>
      <c r="B167" s="1">
        <v>3541</v>
      </c>
      <c r="C167" s="1">
        <v>4503</v>
      </c>
      <c r="D167" s="67">
        <v>4600</v>
      </c>
      <c r="E167" s="67">
        <f t="shared" si="36"/>
        <v>2197.9</v>
      </c>
      <c r="F167" s="3">
        <f>E167/B167</f>
        <v>0.62070036712792998</v>
      </c>
      <c r="G167" s="3">
        <f t="shared" si="47"/>
        <v>0.48809682433932938</v>
      </c>
      <c r="H167" s="68">
        <v>20</v>
      </c>
      <c r="I167" s="66">
        <v>34</v>
      </c>
      <c r="J167" s="66">
        <v>30</v>
      </c>
      <c r="K167" s="66">
        <v>314</v>
      </c>
      <c r="L167" s="66">
        <v>185</v>
      </c>
      <c r="M167" s="66"/>
      <c r="N167" s="66">
        <v>95</v>
      </c>
      <c r="O167" s="66">
        <v>200</v>
      </c>
      <c r="P167" s="66">
        <v>394</v>
      </c>
      <c r="Q167" s="66">
        <v>192</v>
      </c>
      <c r="R167" s="66">
        <v>20</v>
      </c>
      <c r="S167" s="66">
        <v>108</v>
      </c>
      <c r="T167" s="66">
        <v>65</v>
      </c>
      <c r="U167" s="66">
        <v>13</v>
      </c>
      <c r="V167" s="69">
        <v>91</v>
      </c>
      <c r="W167" s="66">
        <v>44</v>
      </c>
      <c r="X167" s="66">
        <v>14</v>
      </c>
      <c r="Y167" s="66">
        <v>29</v>
      </c>
      <c r="Z167" s="69">
        <v>12.9</v>
      </c>
      <c r="AA167" s="66">
        <v>90</v>
      </c>
      <c r="AB167" s="12">
        <v>266</v>
      </c>
      <c r="AC167" s="66">
        <v>1</v>
      </c>
      <c r="AE167" s="192">
        <f t="shared" si="43"/>
        <v>6.3697165476136307E-3</v>
      </c>
      <c r="AF167" s="155"/>
      <c r="AG167" s="155"/>
      <c r="AH167" s="155"/>
      <c r="AI167" s="155"/>
      <c r="AR167" s="155"/>
      <c r="AS167" s="155"/>
    </row>
    <row r="168" spans="1:52" s="94" customFormat="1" ht="27.75" customHeight="1" x14ac:dyDescent="0.2">
      <c r="A168" s="156" t="s">
        <v>167</v>
      </c>
      <c r="B168" s="33">
        <f t="shared" ref="B168" si="91">B167/B166</f>
        <v>0.68233933905000477</v>
      </c>
      <c r="C168" s="33"/>
      <c r="D168" s="91"/>
      <c r="E168" s="91">
        <f>E167/E166</f>
        <v>0.48809682433932938</v>
      </c>
      <c r="F168" s="91">
        <f t="shared" ref="F168" si="92">F167/F166</f>
        <v>0.71532857099942093</v>
      </c>
      <c r="G168" s="3"/>
      <c r="H168" s="91"/>
      <c r="I168" s="91">
        <f>I167/I166</f>
        <v>0.53125</v>
      </c>
      <c r="J168" s="91">
        <f t="shared" ref="J168:AC168" si="93">J167/J166</f>
        <v>0.38961038961038963</v>
      </c>
      <c r="K168" s="91">
        <f t="shared" si="93"/>
        <v>0.47432024169184289</v>
      </c>
      <c r="L168" s="91">
        <f t="shared" si="93"/>
        <v>0.59105431309904155</v>
      </c>
      <c r="M168" s="91">
        <f t="shared" si="93"/>
        <v>0</v>
      </c>
      <c r="N168" s="91">
        <f t="shared" si="93"/>
        <v>0.66901408450704225</v>
      </c>
      <c r="O168" s="91">
        <f t="shared" si="93"/>
        <v>0.47505938242280282</v>
      </c>
      <c r="P168" s="91">
        <f t="shared" si="93"/>
        <v>0.60708782742681044</v>
      </c>
      <c r="Q168" s="91">
        <f t="shared" si="93"/>
        <v>0.78688524590163933</v>
      </c>
      <c r="R168" s="91">
        <f t="shared" si="93"/>
        <v>0.29411764705882354</v>
      </c>
      <c r="S168" s="91">
        <f t="shared" si="93"/>
        <v>0.50704225352112675</v>
      </c>
      <c r="T168" s="91">
        <f t="shared" si="93"/>
        <v>0.22108843537414966</v>
      </c>
      <c r="U168" s="91">
        <f t="shared" si="93"/>
        <v>1</v>
      </c>
      <c r="V168" s="91">
        <f t="shared" si="93"/>
        <v>0.19739696312364424</v>
      </c>
      <c r="W168" s="91">
        <f t="shared" si="93"/>
        <v>0.36666666666666664</v>
      </c>
      <c r="X168" s="91">
        <f t="shared" si="93"/>
        <v>0.60869565217391308</v>
      </c>
      <c r="Y168" s="91">
        <f t="shared" si="93"/>
        <v>0.50877192982456143</v>
      </c>
      <c r="Z168" s="91">
        <f>Z167/Z166</f>
        <v>0.43</v>
      </c>
      <c r="AA168" s="91">
        <f t="shared" si="93"/>
        <v>0.32028469750889682</v>
      </c>
      <c r="AB168" s="33">
        <f>AB167/AB166</f>
        <v>0.74929577464788732</v>
      </c>
      <c r="AC168" s="91">
        <f t="shared" si="93"/>
        <v>0.5</v>
      </c>
      <c r="AE168" s="192">
        <f t="shared" si="43"/>
        <v>1.24707972234366</v>
      </c>
      <c r="AF168" s="155"/>
      <c r="AG168" s="155"/>
      <c r="AH168" s="155"/>
      <c r="AI168" s="155"/>
      <c r="AR168" s="155"/>
      <c r="AS168" s="155"/>
    </row>
    <row r="169" spans="1:52" s="94" customFormat="1" ht="27.75" hidden="1" customHeight="1" x14ac:dyDescent="0.2">
      <c r="A169" s="156" t="s">
        <v>91</v>
      </c>
      <c r="B169" s="26"/>
      <c r="C169" s="2"/>
      <c r="D169" s="89"/>
      <c r="E169" s="12">
        <f>E166-E167</f>
        <v>2305.1</v>
      </c>
      <c r="F169" s="3"/>
      <c r="G169" s="3"/>
      <c r="H169" s="68"/>
      <c r="I169" s="92">
        <f>I166-I167</f>
        <v>30</v>
      </c>
      <c r="J169" s="92">
        <f t="shared" ref="J169:AC169" si="94">J166-J167</f>
        <v>47</v>
      </c>
      <c r="K169" s="92">
        <v>2048</v>
      </c>
      <c r="L169" s="92">
        <f t="shared" si="94"/>
        <v>128</v>
      </c>
      <c r="M169" s="92">
        <f t="shared" si="94"/>
        <v>5</v>
      </c>
      <c r="N169" s="92">
        <f t="shared" si="94"/>
        <v>47</v>
      </c>
      <c r="O169" s="92">
        <f t="shared" si="94"/>
        <v>221</v>
      </c>
      <c r="P169" s="92">
        <f t="shared" si="94"/>
        <v>255</v>
      </c>
      <c r="Q169" s="92">
        <f t="shared" si="94"/>
        <v>52</v>
      </c>
      <c r="R169" s="92">
        <f t="shared" si="94"/>
        <v>48</v>
      </c>
      <c r="S169" s="92">
        <f>S166-S167</f>
        <v>105</v>
      </c>
      <c r="T169" s="92">
        <f t="shared" si="94"/>
        <v>229</v>
      </c>
      <c r="U169" s="92">
        <f t="shared" si="94"/>
        <v>0</v>
      </c>
      <c r="V169" s="92">
        <f t="shared" si="94"/>
        <v>370</v>
      </c>
      <c r="W169" s="92">
        <f t="shared" si="94"/>
        <v>76</v>
      </c>
      <c r="X169" s="92">
        <f t="shared" si="94"/>
        <v>9</v>
      </c>
      <c r="Y169" s="92">
        <f t="shared" si="94"/>
        <v>28</v>
      </c>
      <c r="Z169" s="92">
        <f t="shared" si="94"/>
        <v>17.100000000000001</v>
      </c>
      <c r="AA169" s="92">
        <f t="shared" si="94"/>
        <v>191</v>
      </c>
      <c r="AB169" s="22">
        <f t="shared" si="94"/>
        <v>89</v>
      </c>
      <c r="AC169" s="92">
        <f t="shared" si="94"/>
        <v>1</v>
      </c>
      <c r="AD169" s="191"/>
      <c r="AE169" s="192">
        <f t="shared" si="43"/>
        <v>3.9043859268578372E-3</v>
      </c>
      <c r="AF169" s="193"/>
      <c r="AG169" s="193"/>
      <c r="AH169" s="193"/>
      <c r="AI169" s="193"/>
      <c r="AJ169" s="191"/>
      <c r="AK169" s="191"/>
      <c r="AL169" s="191"/>
      <c r="AM169" s="191"/>
      <c r="AN169" s="191"/>
      <c r="AO169" s="191"/>
      <c r="AR169" s="155"/>
      <c r="AS169" s="155"/>
    </row>
    <row r="170" spans="1:52" s="94" customFormat="1" ht="30" customHeight="1" x14ac:dyDescent="0.2">
      <c r="A170" s="154" t="s">
        <v>100</v>
      </c>
      <c r="B170" s="12">
        <v>81066</v>
      </c>
      <c r="C170" s="12"/>
      <c r="D170" s="67"/>
      <c r="E170" s="12">
        <f t="shared" si="36"/>
        <v>53821</v>
      </c>
      <c r="F170" s="3">
        <f>E170/B170</f>
        <v>0.66391582167616514</v>
      </c>
      <c r="G170" s="3"/>
      <c r="H170" s="68">
        <v>20</v>
      </c>
      <c r="I170" s="66">
        <v>578</v>
      </c>
      <c r="J170" s="66">
        <v>540</v>
      </c>
      <c r="K170" s="66">
        <v>9218</v>
      </c>
      <c r="L170" s="66">
        <v>4238</v>
      </c>
      <c r="M170" s="66"/>
      <c r="N170" s="66">
        <v>1417</v>
      </c>
      <c r="O170" s="66">
        <v>4520</v>
      </c>
      <c r="P170" s="66">
        <v>11820</v>
      </c>
      <c r="Q170" s="66">
        <v>3510</v>
      </c>
      <c r="R170" s="66">
        <v>496</v>
      </c>
      <c r="S170" s="66">
        <v>1755</v>
      </c>
      <c r="T170" s="66">
        <v>1332</v>
      </c>
      <c r="U170" s="66">
        <v>375</v>
      </c>
      <c r="V170" s="66">
        <v>3270</v>
      </c>
      <c r="W170" s="66">
        <v>933</v>
      </c>
      <c r="X170" s="69">
        <v>295</v>
      </c>
      <c r="Y170" s="66">
        <v>590</v>
      </c>
      <c r="Z170" s="66">
        <v>254</v>
      </c>
      <c r="AA170" s="66">
        <v>1710</v>
      </c>
      <c r="AB170" s="12">
        <v>6960</v>
      </c>
      <c r="AC170" s="66">
        <v>10</v>
      </c>
      <c r="AE170" s="192">
        <f t="shared" si="43"/>
        <v>5.481131900187659E-3</v>
      </c>
      <c r="AF170" s="155"/>
      <c r="AG170" s="155"/>
      <c r="AH170" s="155"/>
      <c r="AI170" s="155"/>
      <c r="AR170" s="155"/>
      <c r="AS170" s="155"/>
    </row>
    <row r="171" spans="1:52" s="94" customFormat="1" ht="31.5" customHeight="1" x14ac:dyDescent="0.2">
      <c r="A171" s="154" t="s">
        <v>93</v>
      </c>
      <c r="B171" s="84">
        <f>B170/B167*10</f>
        <v>228.93532900310646</v>
      </c>
      <c r="C171" s="69"/>
      <c r="D171" s="93"/>
      <c r="E171" s="69">
        <f>E170/E167*10</f>
        <v>244.87465307793801</v>
      </c>
      <c r="F171" s="3">
        <f t="shared" ref="F171:F181" si="95">E171/B171</f>
        <v>1.0696236974181266</v>
      </c>
      <c r="G171" s="3"/>
      <c r="H171" s="69"/>
      <c r="I171" s="69">
        <f t="shared" ref="I171:AC171" si="96">I170/I167*10</f>
        <v>170</v>
      </c>
      <c r="J171" s="69">
        <f t="shared" si="96"/>
        <v>180</v>
      </c>
      <c r="K171" s="69">
        <f t="shared" si="96"/>
        <v>293.56687898089172</v>
      </c>
      <c r="L171" s="69">
        <f t="shared" si="96"/>
        <v>229.08108108108109</v>
      </c>
      <c r="M171" s="69" t="e">
        <f t="shared" si="96"/>
        <v>#DIV/0!</v>
      </c>
      <c r="N171" s="69">
        <f t="shared" si="96"/>
        <v>149.15789473684211</v>
      </c>
      <c r="O171" s="69">
        <f t="shared" si="96"/>
        <v>226</v>
      </c>
      <c r="P171" s="69">
        <f>P170/P167*10</f>
        <v>300</v>
      </c>
      <c r="Q171" s="69">
        <f t="shared" si="96"/>
        <v>182.8125</v>
      </c>
      <c r="R171" s="69">
        <f t="shared" si="96"/>
        <v>248</v>
      </c>
      <c r="S171" s="69">
        <f t="shared" si="96"/>
        <v>162.5</v>
      </c>
      <c r="T171" s="69">
        <f t="shared" si="96"/>
        <v>204.92307692307691</v>
      </c>
      <c r="U171" s="69">
        <f t="shared" si="96"/>
        <v>288.46153846153845</v>
      </c>
      <c r="V171" s="69">
        <f t="shared" si="96"/>
        <v>359.34065934065933</v>
      </c>
      <c r="W171" s="69">
        <f t="shared" si="96"/>
        <v>212.04545454545453</v>
      </c>
      <c r="X171" s="69">
        <f t="shared" si="96"/>
        <v>210.71428571428572</v>
      </c>
      <c r="Y171" s="69">
        <f t="shared" si="96"/>
        <v>203.44827586206895</v>
      </c>
      <c r="Z171" s="69">
        <f t="shared" si="96"/>
        <v>196.89922480620154</v>
      </c>
      <c r="AA171" s="69">
        <f t="shared" si="96"/>
        <v>190</v>
      </c>
      <c r="AB171" s="84">
        <f t="shared" si="96"/>
        <v>261.6541353383459</v>
      </c>
      <c r="AC171" s="69">
        <f t="shared" si="96"/>
        <v>100</v>
      </c>
      <c r="AE171" s="192">
        <f t="shared" si="43"/>
        <v>0.8604985573873184</v>
      </c>
      <c r="AF171" s="155"/>
      <c r="AG171" s="155"/>
      <c r="AH171" s="155"/>
      <c r="AI171" s="155"/>
      <c r="AR171" s="155"/>
      <c r="AS171" s="155"/>
      <c r="AZ171" s="94">
        <v>24</v>
      </c>
    </row>
    <row r="172" spans="1:52" s="94" customFormat="1" ht="30" hidden="1" customHeight="1" outlineLevel="1" x14ac:dyDescent="0.2">
      <c r="A172" s="174" t="s">
        <v>101</v>
      </c>
      <c r="B172" s="2">
        <v>874</v>
      </c>
      <c r="C172" s="2"/>
      <c r="D172" s="89"/>
      <c r="E172" s="67">
        <f>SUM(I172:AC172)</f>
        <v>838.67000000000007</v>
      </c>
      <c r="F172" s="3">
        <f t="shared" si="95"/>
        <v>0.95957665903890166</v>
      </c>
      <c r="G172" s="3" t="e">
        <f t="shared" si="47"/>
        <v>#DIV/0!</v>
      </c>
      <c r="H172" s="68"/>
      <c r="I172" s="90">
        <v>24</v>
      </c>
      <c r="J172" s="90">
        <v>50.500000000000007</v>
      </c>
      <c r="K172" s="90">
        <v>112.40000000000003</v>
      </c>
      <c r="L172" s="90">
        <v>0</v>
      </c>
      <c r="M172" s="90">
        <v>48.540000000000006</v>
      </c>
      <c r="N172" s="90">
        <v>35.870000000000005</v>
      </c>
      <c r="O172" s="90">
        <v>140</v>
      </c>
      <c r="P172" s="90">
        <v>69</v>
      </c>
      <c r="Q172" s="90">
        <v>56.000000000000007</v>
      </c>
      <c r="R172" s="90">
        <v>24</v>
      </c>
      <c r="S172" s="90">
        <v>35.240000000000009</v>
      </c>
      <c r="T172" s="90">
        <v>93.6</v>
      </c>
      <c r="U172" s="90">
        <v>0</v>
      </c>
      <c r="V172" s="90">
        <v>0</v>
      </c>
      <c r="W172" s="90">
        <v>0</v>
      </c>
      <c r="X172" s="90">
        <v>30.28000000000003</v>
      </c>
      <c r="Y172" s="90">
        <v>0</v>
      </c>
      <c r="Z172" s="90">
        <v>1.1400000000000006</v>
      </c>
      <c r="AA172" s="90">
        <v>64.999999999999986</v>
      </c>
      <c r="AB172" s="90">
        <v>50.099999999999994</v>
      </c>
      <c r="AC172" s="90">
        <v>3</v>
      </c>
      <c r="AE172" s="192">
        <f t="shared" si="43"/>
        <v>3.6104784957134546E-2</v>
      </c>
      <c r="AF172" s="155"/>
      <c r="AG172" s="155"/>
      <c r="AH172" s="155"/>
      <c r="AI172" s="155"/>
      <c r="AR172" s="155"/>
      <c r="AS172" s="155"/>
      <c r="AZ172" s="94">
        <v>50.500000000000007</v>
      </c>
    </row>
    <row r="173" spans="1:52" s="94" customFormat="1" ht="30" hidden="1" customHeight="1" x14ac:dyDescent="0.2">
      <c r="A173" s="154" t="s">
        <v>102</v>
      </c>
      <c r="B173" s="256"/>
      <c r="C173" s="248"/>
      <c r="D173" s="95"/>
      <c r="E173" s="67">
        <f t="shared" si="36"/>
        <v>0</v>
      </c>
      <c r="F173" s="3" t="e">
        <f t="shared" si="95"/>
        <v>#DIV/0!</v>
      </c>
      <c r="G173" s="3" t="e">
        <f t="shared" si="47"/>
        <v>#DIV/0!</v>
      </c>
      <c r="H173" s="96"/>
      <c r="I173" s="97"/>
      <c r="J173" s="97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E173" s="192" t="e">
        <f t="shared" si="43"/>
        <v>#DIV/0!</v>
      </c>
      <c r="AF173" s="155"/>
      <c r="AG173" s="155"/>
      <c r="AH173" s="155"/>
      <c r="AI173" s="155"/>
      <c r="AR173" s="155"/>
      <c r="AS173" s="155"/>
      <c r="AZ173" s="94">
        <v>112.40000000000003</v>
      </c>
    </row>
    <row r="174" spans="1:52" s="94" customFormat="1" ht="30" hidden="1" customHeight="1" x14ac:dyDescent="0.2">
      <c r="A174" s="154" t="s">
        <v>84</v>
      </c>
      <c r="B174" s="256">
        <v>0</v>
      </c>
      <c r="C174" s="248"/>
      <c r="D174" s="95"/>
      <c r="E174" s="67">
        <f t="shared" si="36"/>
        <v>0</v>
      </c>
      <c r="F174" s="3" t="e">
        <f t="shared" si="95"/>
        <v>#DIV/0!</v>
      </c>
      <c r="G174" s="3" t="e">
        <f t="shared" si="47"/>
        <v>#DIV/0!</v>
      </c>
      <c r="H174" s="96"/>
      <c r="I174" s="97"/>
      <c r="J174" s="97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98"/>
      <c r="V174" s="66"/>
      <c r="W174" s="66"/>
      <c r="X174" s="66"/>
      <c r="Y174" s="66"/>
      <c r="Z174" s="66"/>
      <c r="AA174" s="66"/>
      <c r="AB174" s="66"/>
      <c r="AC174" s="66"/>
      <c r="AE174" s="192" t="e">
        <f t="shared" si="43"/>
        <v>#DIV/0!</v>
      </c>
      <c r="AF174" s="155"/>
      <c r="AG174" s="155"/>
      <c r="AH174" s="155"/>
      <c r="AI174" s="155"/>
      <c r="AR174" s="155"/>
      <c r="AS174" s="155"/>
      <c r="AZ174" s="94">
        <v>0</v>
      </c>
    </row>
    <row r="175" spans="1:52" s="94" customFormat="1" ht="30" hidden="1" customHeight="1" outlineLevel="1" x14ac:dyDescent="0.2">
      <c r="A175" s="154" t="s">
        <v>103</v>
      </c>
      <c r="B175" s="26">
        <v>874</v>
      </c>
      <c r="C175" s="2"/>
      <c r="D175" s="89"/>
      <c r="E175" s="67">
        <f t="shared" si="36"/>
        <v>838.67000000000007</v>
      </c>
      <c r="F175" s="3">
        <f t="shared" si="95"/>
        <v>0.95957665903890166</v>
      </c>
      <c r="G175" s="3" t="e">
        <f t="shared" si="47"/>
        <v>#DIV/0!</v>
      </c>
      <c r="H175" s="68"/>
      <c r="I175" s="90">
        <v>24</v>
      </c>
      <c r="J175" s="90">
        <v>50.500000000000007</v>
      </c>
      <c r="K175" s="90">
        <v>112.40000000000003</v>
      </c>
      <c r="L175" s="90">
        <v>0</v>
      </c>
      <c r="M175" s="90">
        <v>48.540000000000006</v>
      </c>
      <c r="N175" s="90">
        <v>35.870000000000005</v>
      </c>
      <c r="O175" s="90">
        <v>140</v>
      </c>
      <c r="P175" s="90">
        <v>69</v>
      </c>
      <c r="Q175" s="90">
        <v>56.000000000000007</v>
      </c>
      <c r="R175" s="90">
        <v>24</v>
      </c>
      <c r="S175" s="90">
        <v>35.240000000000009</v>
      </c>
      <c r="T175" s="90">
        <v>93.6</v>
      </c>
      <c r="U175" s="90">
        <v>0</v>
      </c>
      <c r="V175" s="99">
        <v>0</v>
      </c>
      <c r="W175" s="90">
        <v>0</v>
      </c>
      <c r="X175" s="90">
        <v>30.28000000000003</v>
      </c>
      <c r="Y175" s="90">
        <v>0</v>
      </c>
      <c r="Z175" s="90">
        <v>1.1400000000000006</v>
      </c>
      <c r="AA175" s="90">
        <v>64.999999999999986</v>
      </c>
      <c r="AB175" s="90">
        <v>50.099999999999994</v>
      </c>
      <c r="AC175" s="90">
        <v>3</v>
      </c>
      <c r="AE175" s="192">
        <f t="shared" si="43"/>
        <v>3.6104784957134546E-2</v>
      </c>
      <c r="AF175" s="155"/>
      <c r="AG175" s="155"/>
      <c r="AH175" s="155"/>
      <c r="AI175" s="155"/>
      <c r="AR175" s="155"/>
      <c r="AS175" s="155"/>
      <c r="AZ175" s="94">
        <v>48.540000000000006</v>
      </c>
    </row>
    <row r="176" spans="1:52" s="94" customFormat="1" ht="30" customHeight="1" outlineLevel="1" x14ac:dyDescent="0.2">
      <c r="A176" s="200" t="s">
        <v>158</v>
      </c>
      <c r="B176" s="1">
        <v>319</v>
      </c>
      <c r="C176" s="1">
        <v>824</v>
      </c>
      <c r="D176" s="67">
        <v>824</v>
      </c>
      <c r="E176" s="67">
        <f>SUM(I176:AC176)</f>
        <v>236.79999999999998</v>
      </c>
      <c r="F176" s="3">
        <f t="shared" si="95"/>
        <v>0.74231974921630084</v>
      </c>
      <c r="G176" s="3">
        <f t="shared" si="47"/>
        <v>0.287378640776699</v>
      </c>
      <c r="H176" s="68">
        <v>12</v>
      </c>
      <c r="I176" s="69">
        <v>10.7</v>
      </c>
      <c r="J176" s="66"/>
      <c r="K176" s="66">
        <v>87</v>
      </c>
      <c r="L176" s="66"/>
      <c r="M176" s="66"/>
      <c r="N176" s="66">
        <v>5</v>
      </c>
      <c r="O176" s="66">
        <v>44</v>
      </c>
      <c r="P176" s="66">
        <v>19</v>
      </c>
      <c r="Q176" s="66">
        <v>17</v>
      </c>
      <c r="R176" s="66"/>
      <c r="S176" s="66"/>
      <c r="T176" s="69">
        <v>15</v>
      </c>
      <c r="U176" s="66"/>
      <c r="V176" s="66"/>
      <c r="W176" s="66">
        <v>5</v>
      </c>
      <c r="X176" s="69">
        <v>7</v>
      </c>
      <c r="Y176" s="66"/>
      <c r="Z176" s="69">
        <v>1.1000000000000001</v>
      </c>
      <c r="AA176" s="66">
        <v>5</v>
      </c>
      <c r="AB176" s="1">
        <v>21</v>
      </c>
      <c r="AC176" s="66"/>
      <c r="AE176" s="192">
        <f t="shared" si="43"/>
        <v>2.9560810810810814E-2</v>
      </c>
      <c r="AF176" s="155"/>
      <c r="AG176" s="155"/>
      <c r="AH176" s="155"/>
      <c r="AI176" s="155"/>
      <c r="AR176" s="155"/>
      <c r="AS176" s="155"/>
      <c r="AZ176" s="94">
        <v>35.870000000000005</v>
      </c>
    </row>
    <row r="177" spans="1:52" s="94" customFormat="1" ht="30" customHeight="1" x14ac:dyDescent="0.2">
      <c r="A177" s="156" t="s">
        <v>167</v>
      </c>
      <c r="B177" s="27"/>
      <c r="C177" s="27"/>
      <c r="D177" s="100"/>
      <c r="E177" s="23">
        <f>E176/E175</f>
        <v>0.28235181895143496</v>
      </c>
      <c r="F177" s="3"/>
      <c r="G177" s="3"/>
      <c r="H177" s="101"/>
      <c r="I177" s="70">
        <f>I176/I175</f>
        <v>0.4458333333333333</v>
      </c>
      <c r="J177" s="70">
        <f t="shared" ref="J177:O177" si="97">J176/J175</f>
        <v>0</v>
      </c>
      <c r="K177" s="70">
        <f t="shared" si="97"/>
        <v>0.77402135231316704</v>
      </c>
      <c r="L177" s="70" t="e">
        <f t="shared" si="97"/>
        <v>#DIV/0!</v>
      </c>
      <c r="M177" s="70">
        <f t="shared" si="97"/>
        <v>0</v>
      </c>
      <c r="N177" s="70">
        <f t="shared" si="97"/>
        <v>0.13939224979091161</v>
      </c>
      <c r="O177" s="70">
        <f t="shared" si="97"/>
        <v>0.31428571428571428</v>
      </c>
      <c r="P177" s="70">
        <f t="shared" ref="P177:AC177" si="98">P176/P175</f>
        <v>0.27536231884057971</v>
      </c>
      <c r="Q177" s="70">
        <f t="shared" si="98"/>
        <v>0.30357142857142855</v>
      </c>
      <c r="R177" s="70">
        <f t="shared" si="98"/>
        <v>0</v>
      </c>
      <c r="S177" s="70">
        <f t="shared" si="98"/>
        <v>0</v>
      </c>
      <c r="T177" s="70">
        <f t="shared" si="98"/>
        <v>0.16025641025641027</v>
      </c>
      <c r="U177" s="70" t="e">
        <f>U176/U175</f>
        <v>#DIV/0!</v>
      </c>
      <c r="V177" s="70" t="e">
        <f t="shared" si="98"/>
        <v>#DIV/0!</v>
      </c>
      <c r="W177" s="70" t="e">
        <f t="shared" si="98"/>
        <v>#DIV/0!</v>
      </c>
      <c r="X177" s="70">
        <f t="shared" si="98"/>
        <v>0.23117569352708037</v>
      </c>
      <c r="Y177" s="70" t="e">
        <f>Y176/Y175</f>
        <v>#DIV/0!</v>
      </c>
      <c r="Z177" s="70">
        <f t="shared" si="98"/>
        <v>0.96491228070175394</v>
      </c>
      <c r="AA177" s="70">
        <f t="shared" si="98"/>
        <v>7.6923076923076941E-2</v>
      </c>
      <c r="AB177" s="70">
        <f t="shared" si="98"/>
        <v>0.41916167664670662</v>
      </c>
      <c r="AC177" s="70">
        <f t="shared" si="98"/>
        <v>0</v>
      </c>
      <c r="AE177" s="192">
        <f t="shared" si="43"/>
        <v>0.81875050207076239</v>
      </c>
      <c r="AF177" s="155"/>
      <c r="AG177" s="155"/>
      <c r="AH177" s="155"/>
      <c r="AI177" s="155"/>
      <c r="AR177" s="155"/>
      <c r="AS177" s="155"/>
      <c r="AZ177" s="94">
        <v>140</v>
      </c>
    </row>
    <row r="178" spans="1:52" s="94" customFormat="1" ht="30.75" hidden="1" customHeight="1" x14ac:dyDescent="0.2">
      <c r="A178" s="156" t="s">
        <v>170</v>
      </c>
      <c r="B178" s="1"/>
      <c r="C178" s="1"/>
      <c r="D178" s="67"/>
      <c r="E178" s="12">
        <f t="shared" ref="E178:E256" si="99">SUM(I178:AC178)</f>
        <v>0</v>
      </c>
      <c r="F178" s="3" t="e">
        <f t="shared" si="95"/>
        <v>#DIV/0!</v>
      </c>
      <c r="G178" s="3"/>
      <c r="H178" s="68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E178" s="192" t="e">
        <f t="shared" si="43"/>
        <v>#DIV/0!</v>
      </c>
      <c r="AF178" s="155"/>
      <c r="AG178" s="155"/>
      <c r="AH178" s="155"/>
      <c r="AI178" s="155"/>
      <c r="AR178" s="155"/>
      <c r="AS178" s="155"/>
      <c r="AZ178" s="94">
        <v>69</v>
      </c>
    </row>
    <row r="179" spans="1:52" s="94" customFormat="1" ht="30" customHeight="1" x14ac:dyDescent="0.2">
      <c r="A179" s="154" t="s">
        <v>104</v>
      </c>
      <c r="B179" s="12">
        <v>7838</v>
      </c>
      <c r="C179" s="12"/>
      <c r="D179" s="67"/>
      <c r="E179" s="12">
        <f>SUM(I179:AC179)</f>
        <v>8703.2000000000007</v>
      </c>
      <c r="F179" s="3">
        <f t="shared" si="95"/>
        <v>1.1103853023730546</v>
      </c>
      <c r="G179" s="3"/>
      <c r="H179" s="68">
        <v>12</v>
      </c>
      <c r="I179" s="66">
        <v>305</v>
      </c>
      <c r="J179" s="66"/>
      <c r="K179" s="66">
        <v>2784</v>
      </c>
      <c r="L179" s="66"/>
      <c r="M179" s="66"/>
      <c r="N179" s="66">
        <v>50</v>
      </c>
      <c r="O179" s="66">
        <v>3435</v>
      </c>
      <c r="P179" s="66">
        <v>273</v>
      </c>
      <c r="Q179" s="66">
        <v>340</v>
      </c>
      <c r="R179" s="66"/>
      <c r="S179" s="66"/>
      <c r="T179" s="66">
        <v>675</v>
      </c>
      <c r="U179" s="66"/>
      <c r="V179" s="66"/>
      <c r="W179" s="66">
        <v>100</v>
      </c>
      <c r="X179" s="66">
        <v>310</v>
      </c>
      <c r="Y179" s="66"/>
      <c r="Z179" s="66">
        <v>5.2</v>
      </c>
      <c r="AA179" s="66">
        <v>290</v>
      </c>
      <c r="AB179" s="66">
        <v>136</v>
      </c>
      <c r="AC179" s="66"/>
      <c r="AE179" s="192">
        <f t="shared" si="43"/>
        <v>3.5619082636271712E-2</v>
      </c>
      <c r="AF179" s="155"/>
      <c r="AG179" s="155"/>
      <c r="AH179" s="155"/>
      <c r="AI179" s="155"/>
      <c r="AR179" s="155"/>
      <c r="AS179" s="155"/>
      <c r="AZ179" s="94">
        <v>56.000000000000007</v>
      </c>
    </row>
    <row r="180" spans="1:52" s="94" customFormat="1" ht="30" hidden="1" customHeight="1" x14ac:dyDescent="0.2">
      <c r="A180" s="156" t="s">
        <v>52</v>
      </c>
      <c r="B180" s="15"/>
      <c r="C180" s="11"/>
      <c r="D180" s="75"/>
      <c r="E180" s="12" t="e">
        <f t="shared" si="99"/>
        <v>#DIV/0!</v>
      </c>
      <c r="F180" s="3" t="e">
        <f t="shared" si="95"/>
        <v>#DIV/0!</v>
      </c>
      <c r="G180" s="3"/>
      <c r="H180" s="68"/>
      <c r="I180" s="79" t="e">
        <f t="shared" ref="I180:P180" si="100">I179/I178</f>
        <v>#DIV/0!</v>
      </c>
      <c r="J180" s="79" t="e">
        <f t="shared" si="100"/>
        <v>#DIV/0!</v>
      </c>
      <c r="K180" s="79" t="e">
        <f t="shared" si="100"/>
        <v>#DIV/0!</v>
      </c>
      <c r="L180" s="79" t="e">
        <f t="shared" si="100"/>
        <v>#DIV/0!</v>
      </c>
      <c r="M180" s="79" t="e">
        <f t="shared" si="100"/>
        <v>#DIV/0!</v>
      </c>
      <c r="N180" s="79" t="e">
        <f t="shared" si="100"/>
        <v>#DIV/0!</v>
      </c>
      <c r="O180" s="79" t="e">
        <f t="shared" si="100"/>
        <v>#DIV/0!</v>
      </c>
      <c r="P180" s="79" t="e">
        <f t="shared" si="100"/>
        <v>#DIV/0!</v>
      </c>
      <c r="Q180" s="79" t="e">
        <f t="shared" ref="Q180:R180" si="101">Q179/Q178</f>
        <v>#DIV/0!</v>
      </c>
      <c r="R180" s="79" t="e">
        <f t="shared" si="101"/>
        <v>#DIV/0!</v>
      </c>
      <c r="S180" s="79" t="e">
        <f>S179/S178</f>
        <v>#DIV/0!</v>
      </c>
      <c r="T180" s="79" t="e">
        <f t="shared" ref="T180:U180" si="102">T179/T178</f>
        <v>#DIV/0!</v>
      </c>
      <c r="U180" s="79" t="e">
        <f t="shared" si="102"/>
        <v>#DIV/0!</v>
      </c>
      <c r="V180" s="79" t="e">
        <f t="shared" ref="V180:AC180" si="103">V179/V178</f>
        <v>#DIV/0!</v>
      </c>
      <c r="W180" s="79" t="e">
        <f t="shared" si="103"/>
        <v>#DIV/0!</v>
      </c>
      <c r="X180" s="79" t="e">
        <f t="shared" si="103"/>
        <v>#DIV/0!</v>
      </c>
      <c r="Y180" s="79" t="e">
        <f t="shared" si="103"/>
        <v>#DIV/0!</v>
      </c>
      <c r="Z180" s="79" t="e">
        <f t="shared" si="103"/>
        <v>#DIV/0!</v>
      </c>
      <c r="AA180" s="79" t="e">
        <f t="shared" si="103"/>
        <v>#DIV/0!</v>
      </c>
      <c r="AB180" s="79" t="e">
        <f t="shared" si="103"/>
        <v>#DIV/0!</v>
      </c>
      <c r="AC180" s="79" t="e">
        <f t="shared" si="103"/>
        <v>#DIV/0!</v>
      </c>
      <c r="AE180" s="192" t="e">
        <f t="shared" si="43"/>
        <v>#DIV/0!</v>
      </c>
      <c r="AF180" s="155"/>
      <c r="AG180" s="155"/>
      <c r="AH180" s="155"/>
      <c r="AI180" s="155"/>
      <c r="AR180" s="155"/>
      <c r="AS180" s="155"/>
      <c r="AZ180" s="94">
        <v>24</v>
      </c>
    </row>
    <row r="181" spans="1:52" s="94" customFormat="1" ht="30" customHeight="1" x14ac:dyDescent="0.2">
      <c r="A181" s="154" t="s">
        <v>93</v>
      </c>
      <c r="B181" s="65">
        <f>B179/B176*10</f>
        <v>245.70532915360502</v>
      </c>
      <c r="C181" s="65"/>
      <c r="D181" s="102"/>
      <c r="E181" s="65">
        <f>E179/E176*10</f>
        <v>367.53378378378386</v>
      </c>
      <c r="F181" s="3">
        <f t="shared" si="95"/>
        <v>1.4958315517609984</v>
      </c>
      <c r="G181" s="3"/>
      <c r="H181" s="68"/>
      <c r="I181" s="69">
        <f>I179/I176*10</f>
        <v>285.04672897196264</v>
      </c>
      <c r="J181" s="97" t="e">
        <f t="shared" ref="J181:L181" si="104">J179/J176*10</f>
        <v>#DIV/0!</v>
      </c>
      <c r="K181" s="97">
        <v>320</v>
      </c>
      <c r="L181" s="97" t="e">
        <f t="shared" si="104"/>
        <v>#DIV/0!</v>
      </c>
      <c r="M181" s="97" t="e">
        <f t="shared" ref="M181:R181" si="105">M179/M176*10</f>
        <v>#DIV/0!</v>
      </c>
      <c r="N181" s="97">
        <f t="shared" si="105"/>
        <v>100</v>
      </c>
      <c r="O181" s="97">
        <f t="shared" si="105"/>
        <v>780.68181818181813</v>
      </c>
      <c r="P181" s="97">
        <f>P179/P176*10</f>
        <v>143.68421052631578</v>
      </c>
      <c r="Q181" s="97">
        <f t="shared" si="105"/>
        <v>200</v>
      </c>
      <c r="R181" s="97" t="e">
        <f t="shared" si="105"/>
        <v>#DIV/0!</v>
      </c>
      <c r="S181" s="97" t="e">
        <f t="shared" ref="S181:T181" si="106">S179/S176*10</f>
        <v>#DIV/0!</v>
      </c>
      <c r="T181" s="97">
        <f t="shared" si="106"/>
        <v>450</v>
      </c>
      <c r="U181" s="97" t="e">
        <f>U179/U176*10</f>
        <v>#DIV/0!</v>
      </c>
      <c r="V181" s="97" t="e">
        <f t="shared" ref="V181:AC181" si="107">V179/V176*10</f>
        <v>#DIV/0!</v>
      </c>
      <c r="W181" s="97">
        <f t="shared" si="107"/>
        <v>200</v>
      </c>
      <c r="X181" s="97">
        <f t="shared" si="107"/>
        <v>442.85714285714283</v>
      </c>
      <c r="Y181" s="97" t="e">
        <f t="shared" si="107"/>
        <v>#DIV/0!</v>
      </c>
      <c r="Z181" s="97">
        <f>Z179/Z176*10</f>
        <v>47.272727272727266</v>
      </c>
      <c r="AA181" s="97">
        <f t="shared" si="107"/>
        <v>580</v>
      </c>
      <c r="AB181" s="97">
        <f t="shared" si="107"/>
        <v>64.761904761904759</v>
      </c>
      <c r="AC181" s="97" t="e">
        <f t="shared" si="107"/>
        <v>#DIV/0!</v>
      </c>
      <c r="AE181" s="192">
        <f t="shared" si="43"/>
        <v>1.2049426811813058</v>
      </c>
      <c r="AF181" s="155"/>
      <c r="AG181" s="155"/>
      <c r="AH181" s="155"/>
      <c r="AI181" s="155"/>
      <c r="AR181" s="155"/>
      <c r="AS181" s="155"/>
      <c r="AZ181" s="94">
        <v>35.240000000000009</v>
      </c>
    </row>
    <row r="182" spans="1:52" s="94" customFormat="1" ht="30" hidden="1" customHeight="1" x14ac:dyDescent="0.2">
      <c r="A182" s="156" t="s">
        <v>220</v>
      </c>
      <c r="B182" s="26">
        <v>686.2</v>
      </c>
      <c r="C182" s="2"/>
      <c r="D182" s="89"/>
      <c r="E182" s="12">
        <f>E175-E176</f>
        <v>601.87000000000012</v>
      </c>
      <c r="F182" s="12"/>
      <c r="G182" s="3" t="e">
        <f t="shared" si="47"/>
        <v>#DIV/0!</v>
      </c>
      <c r="H182" s="12"/>
      <c r="I182" s="12">
        <f t="shared" ref="I182:AE182" si="108">I175-I176</f>
        <v>13.3</v>
      </c>
      <c r="J182" s="12">
        <f t="shared" si="108"/>
        <v>50.500000000000007</v>
      </c>
      <c r="K182" s="12">
        <f t="shared" si="108"/>
        <v>25.400000000000034</v>
      </c>
      <c r="L182" s="12">
        <f t="shared" si="108"/>
        <v>0</v>
      </c>
      <c r="M182" s="12">
        <f t="shared" si="108"/>
        <v>48.540000000000006</v>
      </c>
      <c r="N182" s="12">
        <f t="shared" si="108"/>
        <v>30.870000000000005</v>
      </c>
      <c r="O182" s="12">
        <f t="shared" si="108"/>
        <v>96</v>
      </c>
      <c r="P182" s="12">
        <f t="shared" si="108"/>
        <v>50</v>
      </c>
      <c r="Q182" s="12">
        <f t="shared" si="108"/>
        <v>39.000000000000007</v>
      </c>
      <c r="R182" s="12">
        <f t="shared" si="108"/>
        <v>24</v>
      </c>
      <c r="S182" s="12">
        <f t="shared" si="108"/>
        <v>35.240000000000009</v>
      </c>
      <c r="T182" s="12">
        <f t="shared" si="108"/>
        <v>78.599999999999994</v>
      </c>
      <c r="U182" s="12">
        <f t="shared" si="108"/>
        <v>0</v>
      </c>
      <c r="V182" s="12">
        <f t="shared" si="108"/>
        <v>0</v>
      </c>
      <c r="W182" s="12">
        <f t="shared" si="108"/>
        <v>-5</v>
      </c>
      <c r="X182" s="12">
        <f t="shared" si="108"/>
        <v>23.28000000000003</v>
      </c>
      <c r="Y182" s="12">
        <f t="shared" si="108"/>
        <v>0</v>
      </c>
      <c r="Z182" s="12">
        <f t="shared" si="108"/>
        <v>4.000000000000048E-2</v>
      </c>
      <c r="AA182" s="12">
        <f t="shared" si="108"/>
        <v>59.999999999999986</v>
      </c>
      <c r="AB182" s="12">
        <f t="shared" si="108"/>
        <v>29.099999999999994</v>
      </c>
      <c r="AC182" s="12">
        <f t="shared" si="108"/>
        <v>3</v>
      </c>
      <c r="AD182" s="12">
        <f t="shared" si="108"/>
        <v>0</v>
      </c>
      <c r="AE182" s="12">
        <f t="shared" si="108"/>
        <v>6.5439741463237319E-3</v>
      </c>
      <c r="AF182" s="201"/>
      <c r="AG182" s="201"/>
      <c r="AH182" s="201"/>
      <c r="AI182" s="201"/>
      <c r="AJ182" s="202"/>
      <c r="AK182" s="202"/>
      <c r="AL182" s="202"/>
      <c r="AM182" s="202"/>
      <c r="AN182" s="202"/>
      <c r="AO182" s="202"/>
      <c r="AR182" s="155"/>
      <c r="AS182" s="155"/>
      <c r="AZ182" s="94">
        <v>93.6</v>
      </c>
    </row>
    <row r="183" spans="1:52" s="94" customFormat="1" ht="34.5" customHeight="1" outlineLevel="1" x14ac:dyDescent="0.2">
      <c r="A183" s="200" t="s">
        <v>159</v>
      </c>
      <c r="B183" s="1">
        <v>656</v>
      </c>
      <c r="C183" s="1"/>
      <c r="D183" s="67">
        <v>631</v>
      </c>
      <c r="E183" s="67">
        <f t="shared" si="99"/>
        <v>695</v>
      </c>
      <c r="F183" s="3">
        <f>E183/B183</f>
        <v>1.0594512195121952</v>
      </c>
      <c r="G183" s="3" t="e">
        <f t="shared" si="47"/>
        <v>#DIV/0!</v>
      </c>
      <c r="H183" s="68">
        <v>8</v>
      </c>
      <c r="I183" s="103"/>
      <c r="J183" s="104"/>
      <c r="K183" s="261">
        <v>564</v>
      </c>
      <c r="L183" s="104"/>
      <c r="M183" s="104">
        <v>28</v>
      </c>
      <c r="N183" s="104">
        <v>8</v>
      </c>
      <c r="O183" s="104"/>
      <c r="P183" s="104">
        <v>24</v>
      </c>
      <c r="Q183" s="104"/>
      <c r="R183" s="104">
        <v>3</v>
      </c>
      <c r="S183" s="104"/>
      <c r="T183" s="104"/>
      <c r="U183" s="104"/>
      <c r="V183" s="104"/>
      <c r="W183" s="105"/>
      <c r="X183" s="104"/>
      <c r="Y183" s="104">
        <v>12</v>
      </c>
      <c r="Z183" s="104"/>
      <c r="AA183" s="104"/>
      <c r="AB183" s="106">
        <v>51</v>
      </c>
      <c r="AC183" s="104">
        <v>5</v>
      </c>
      <c r="AE183" s="192">
        <f t="shared" si="43"/>
        <v>0</v>
      </c>
      <c r="AF183" s="155"/>
      <c r="AG183" s="155"/>
      <c r="AH183" s="155"/>
      <c r="AI183" s="155"/>
      <c r="AR183" s="155"/>
      <c r="AS183" s="155"/>
      <c r="AZ183" s="94">
        <v>0</v>
      </c>
    </row>
    <row r="184" spans="1:52" s="94" customFormat="1" ht="30" customHeight="1" x14ac:dyDescent="0.2">
      <c r="A184" s="154" t="s">
        <v>160</v>
      </c>
      <c r="B184" s="12">
        <v>7790</v>
      </c>
      <c r="C184" s="12"/>
      <c r="D184" s="67"/>
      <c r="E184" s="12">
        <f t="shared" si="99"/>
        <v>12107.2</v>
      </c>
      <c r="F184" s="3">
        <f>E184/B184</f>
        <v>1.5541976893453147</v>
      </c>
      <c r="G184" s="3" t="e">
        <f t="shared" si="47"/>
        <v>#DIV/0!</v>
      </c>
      <c r="H184" s="68">
        <v>8</v>
      </c>
      <c r="I184" s="103"/>
      <c r="J184" s="104"/>
      <c r="K184" s="104">
        <v>10434</v>
      </c>
      <c r="L184" s="104"/>
      <c r="M184" s="104">
        <v>300</v>
      </c>
      <c r="N184" s="104">
        <v>24</v>
      </c>
      <c r="O184" s="104"/>
      <c r="P184" s="104">
        <v>720</v>
      </c>
      <c r="Q184" s="104"/>
      <c r="R184" s="104">
        <v>10</v>
      </c>
      <c r="S184" s="104"/>
      <c r="T184" s="104"/>
      <c r="U184" s="104"/>
      <c r="V184" s="104"/>
      <c r="W184" s="105"/>
      <c r="X184" s="104"/>
      <c r="Y184" s="104">
        <v>109</v>
      </c>
      <c r="Z184" s="104"/>
      <c r="AA184" s="104"/>
      <c r="AB184" s="104">
        <v>470.2</v>
      </c>
      <c r="AC184" s="104">
        <v>40</v>
      </c>
      <c r="AE184" s="192">
        <f t="shared" si="43"/>
        <v>0</v>
      </c>
      <c r="AF184" s="155"/>
      <c r="AG184" s="155"/>
      <c r="AH184" s="155"/>
      <c r="AI184" s="155"/>
      <c r="AR184" s="155"/>
      <c r="AS184" s="155"/>
      <c r="AZ184" s="94">
        <v>0</v>
      </c>
    </row>
    <row r="185" spans="1:52" s="94" customFormat="1" ht="30" customHeight="1" x14ac:dyDescent="0.2">
      <c r="A185" s="154" t="s">
        <v>93</v>
      </c>
      <c r="B185" s="65">
        <f t="shared" ref="B185:E185" si="109">B184/B183*10</f>
        <v>118.75</v>
      </c>
      <c r="C185" s="65"/>
      <c r="D185" s="102"/>
      <c r="E185" s="65">
        <f t="shared" si="109"/>
        <v>174.20431654676261</v>
      </c>
      <c r="F185" s="3"/>
      <c r="G185" s="3" t="e">
        <f t="shared" si="47"/>
        <v>#DIV/0!</v>
      </c>
      <c r="H185" s="107"/>
      <c r="I185" s="97" t="e">
        <f>I184/I183*10</f>
        <v>#DIV/0!</v>
      </c>
      <c r="J185" s="97" t="e">
        <f>J184/J183*10</f>
        <v>#DIV/0!</v>
      </c>
      <c r="K185" s="97">
        <f>K184/K183*10</f>
        <v>185</v>
      </c>
      <c r="L185" s="97" t="e">
        <f t="shared" ref="L185:U185" si="110">L184/L183*10</f>
        <v>#DIV/0!</v>
      </c>
      <c r="M185" s="97">
        <f t="shared" si="110"/>
        <v>107.14285714285714</v>
      </c>
      <c r="N185" s="97">
        <f t="shared" si="110"/>
        <v>30</v>
      </c>
      <c r="O185" s="97" t="e">
        <f t="shared" si="110"/>
        <v>#DIV/0!</v>
      </c>
      <c r="P185" s="97">
        <f t="shared" si="110"/>
        <v>300</v>
      </c>
      <c r="Q185" s="97" t="e">
        <f t="shared" si="110"/>
        <v>#DIV/0!</v>
      </c>
      <c r="R185" s="97">
        <f t="shared" si="110"/>
        <v>33.333333333333336</v>
      </c>
      <c r="S185" s="97" t="e">
        <f t="shared" si="110"/>
        <v>#DIV/0!</v>
      </c>
      <c r="T185" s="97" t="e">
        <f t="shared" si="110"/>
        <v>#DIV/0!</v>
      </c>
      <c r="U185" s="97" t="e">
        <f t="shared" si="110"/>
        <v>#DIV/0!</v>
      </c>
      <c r="V185" s="97" t="e">
        <f t="shared" ref="V185:X185" si="111">V184/V183*10</f>
        <v>#DIV/0!</v>
      </c>
      <c r="W185" s="97" t="e">
        <f t="shared" si="111"/>
        <v>#DIV/0!</v>
      </c>
      <c r="X185" s="97" t="e">
        <f t="shared" si="111"/>
        <v>#DIV/0!</v>
      </c>
      <c r="Y185" s="97">
        <f t="shared" ref="Y185:AC185" si="112">Y184/Y183*10</f>
        <v>90.833333333333343</v>
      </c>
      <c r="Z185" s="97" t="e">
        <f t="shared" si="112"/>
        <v>#DIV/0!</v>
      </c>
      <c r="AA185" s="97" t="e">
        <f t="shared" si="112"/>
        <v>#DIV/0!</v>
      </c>
      <c r="AB185" s="97">
        <f t="shared" si="112"/>
        <v>92.196078431372541</v>
      </c>
      <c r="AC185" s="97">
        <f t="shared" si="112"/>
        <v>80</v>
      </c>
      <c r="AE185" s="192" t="e">
        <f t="shared" si="43"/>
        <v>#DIV/0!</v>
      </c>
      <c r="AF185" s="155"/>
      <c r="AG185" s="155"/>
      <c r="AH185" s="155"/>
      <c r="AI185" s="155"/>
      <c r="AR185" s="155"/>
      <c r="AS185" s="155"/>
      <c r="AZ185" s="94">
        <v>0</v>
      </c>
    </row>
    <row r="186" spans="1:52" s="94" customFormat="1" ht="30" hidden="1" customHeight="1" x14ac:dyDescent="0.2">
      <c r="A186" s="154" t="s">
        <v>242</v>
      </c>
      <c r="B186" s="108"/>
      <c r="C186" s="108"/>
      <c r="D186" s="102"/>
      <c r="E186" s="65"/>
      <c r="F186" s="3"/>
      <c r="G186" s="3" t="e">
        <f t="shared" si="47"/>
        <v>#DIV/0!</v>
      </c>
      <c r="H186" s="10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>
        <v>100</v>
      </c>
      <c r="U186" s="97"/>
      <c r="V186" s="97"/>
      <c r="W186" s="97"/>
      <c r="X186" s="97"/>
      <c r="Y186" s="97"/>
      <c r="Z186" s="97"/>
      <c r="AA186" s="97"/>
      <c r="AB186" s="97"/>
      <c r="AC186" s="97"/>
      <c r="AE186" s="192" t="e">
        <f t="shared" si="43"/>
        <v>#DIV/0!</v>
      </c>
      <c r="AF186" s="155"/>
      <c r="AG186" s="155"/>
      <c r="AH186" s="155"/>
      <c r="AI186" s="155"/>
      <c r="AR186" s="155"/>
      <c r="AS186" s="155"/>
    </row>
    <row r="187" spans="1:52" s="94" customFormat="1" ht="30" hidden="1" customHeight="1" x14ac:dyDescent="0.2">
      <c r="A187" s="154" t="s">
        <v>219</v>
      </c>
      <c r="B187" s="108"/>
      <c r="C187" s="108"/>
      <c r="D187" s="102"/>
      <c r="E187" s="65">
        <v>45354</v>
      </c>
      <c r="F187" s="3"/>
      <c r="G187" s="3" t="e">
        <f t="shared" ref="G187:G260" si="113">E187/C187</f>
        <v>#DIV/0!</v>
      </c>
      <c r="H187" s="107"/>
      <c r="I187" s="90">
        <v>8571</v>
      </c>
      <c r="J187" s="90">
        <v>1176</v>
      </c>
      <c r="K187" s="90">
        <v>1649.06</v>
      </c>
      <c r="L187" s="90">
        <v>2079.8999999999996</v>
      </c>
      <c r="M187" s="90">
        <v>1552</v>
      </c>
      <c r="N187" s="90">
        <v>5516.14</v>
      </c>
      <c r="O187" s="90">
        <v>719</v>
      </c>
      <c r="P187" s="90">
        <v>1882</v>
      </c>
      <c r="Q187" s="90">
        <v>805</v>
      </c>
      <c r="R187" s="90">
        <v>770</v>
      </c>
      <c r="S187" s="90">
        <v>2228</v>
      </c>
      <c r="T187" s="90">
        <v>397.41</v>
      </c>
      <c r="U187" s="90">
        <v>4036</v>
      </c>
      <c r="V187" s="90">
        <v>2710.82</v>
      </c>
      <c r="W187" s="90">
        <v>2475</v>
      </c>
      <c r="X187" s="90">
        <v>1118</v>
      </c>
      <c r="Y187" s="90">
        <v>2656</v>
      </c>
      <c r="Z187" s="90">
        <v>522</v>
      </c>
      <c r="AA187" s="90">
        <v>1324.16</v>
      </c>
      <c r="AB187" s="90">
        <v>2435</v>
      </c>
      <c r="AC187" s="90">
        <v>761</v>
      </c>
      <c r="AE187" s="192">
        <f t="shared" si="43"/>
        <v>2.4650526965648012E-2</v>
      </c>
      <c r="AF187" s="155"/>
      <c r="AG187" s="155"/>
      <c r="AH187" s="155"/>
      <c r="AI187" s="155"/>
      <c r="AR187" s="155"/>
      <c r="AS187" s="155"/>
    </row>
    <row r="188" spans="1:52" s="94" customFormat="1" ht="30" customHeight="1" x14ac:dyDescent="0.2">
      <c r="A188" s="200" t="s">
        <v>217</v>
      </c>
      <c r="B188" s="49">
        <v>15830</v>
      </c>
      <c r="C188" s="49">
        <v>45354</v>
      </c>
      <c r="D188" s="109">
        <v>45354</v>
      </c>
      <c r="E188" s="109">
        <f t="shared" ref="E188:T188" si="114">E199+E202+E219+E205+E214+E208+E211+E222</f>
        <v>15269</v>
      </c>
      <c r="F188" s="109" t="e">
        <f t="shared" si="114"/>
        <v>#DIV/0!</v>
      </c>
      <c r="G188" s="109" t="e">
        <f t="shared" si="114"/>
        <v>#DIV/0!</v>
      </c>
      <c r="H188" s="109">
        <v>19</v>
      </c>
      <c r="I188" s="109">
        <f t="shared" si="114"/>
        <v>2500</v>
      </c>
      <c r="J188" s="109">
        <f t="shared" si="114"/>
        <v>257</v>
      </c>
      <c r="K188" s="109">
        <f t="shared" si="114"/>
        <v>755</v>
      </c>
      <c r="L188" s="109">
        <f t="shared" si="114"/>
        <v>1185</v>
      </c>
      <c r="M188" s="109">
        <f t="shared" si="114"/>
        <v>896</v>
      </c>
      <c r="N188" s="109">
        <f t="shared" si="114"/>
        <v>2010</v>
      </c>
      <c r="O188" s="109">
        <f t="shared" si="114"/>
        <v>0</v>
      </c>
      <c r="P188" s="109">
        <f t="shared" si="114"/>
        <v>368</v>
      </c>
      <c r="Q188" s="109">
        <f t="shared" si="114"/>
        <v>761</v>
      </c>
      <c r="R188" s="109">
        <f t="shared" si="114"/>
        <v>243</v>
      </c>
      <c r="S188" s="109">
        <f t="shared" si="114"/>
        <v>360</v>
      </c>
      <c r="T188" s="109">
        <f t="shared" si="114"/>
        <v>263</v>
      </c>
      <c r="U188" s="109">
        <f t="shared" ref="U188:AC188" si="115">U199+U202+U219+U205+U214+U208+U211+U222</f>
        <v>789</v>
      </c>
      <c r="V188" s="109">
        <f t="shared" si="115"/>
        <v>1414</v>
      </c>
      <c r="W188" s="109">
        <f t="shared" si="115"/>
        <v>682</v>
      </c>
      <c r="X188" s="109">
        <f t="shared" si="115"/>
        <v>333</v>
      </c>
      <c r="Y188" s="109">
        <f t="shared" si="115"/>
        <v>228</v>
      </c>
      <c r="Z188" s="109">
        <f t="shared" si="115"/>
        <v>0</v>
      </c>
      <c r="AA188" s="109">
        <f t="shared" si="115"/>
        <v>560</v>
      </c>
      <c r="AB188" s="49">
        <f t="shared" si="115"/>
        <v>1595</v>
      </c>
      <c r="AC188" s="109">
        <f t="shared" si="115"/>
        <v>70</v>
      </c>
      <c r="AE188" s="192">
        <f t="shared" ref="AE188:AE261" si="116">X188/E188</f>
        <v>2.1808893837186455E-2</v>
      </c>
      <c r="AF188" s="155"/>
      <c r="AG188" s="155"/>
      <c r="AH188" s="155"/>
      <c r="AI188" s="155"/>
      <c r="AR188" s="155"/>
      <c r="AS188" s="155"/>
      <c r="AZ188" s="94">
        <v>30.28000000000003</v>
      </c>
    </row>
    <row r="189" spans="1:52" s="94" customFormat="1" ht="33.75" customHeight="1" x14ac:dyDescent="0.2">
      <c r="A189" s="203" t="s">
        <v>167</v>
      </c>
      <c r="B189" s="257"/>
      <c r="C189" s="249"/>
      <c r="D189" s="110"/>
      <c r="E189" s="111">
        <f>E188/E187</f>
        <v>0.33666269788772768</v>
      </c>
      <c r="F189" s="111"/>
      <c r="G189" s="3"/>
      <c r="H189" s="111"/>
      <c r="I189" s="111">
        <f>I188/I187</f>
        <v>0.29168125072920315</v>
      </c>
      <c r="J189" s="111">
        <f t="shared" ref="J189:AC189" si="117">J188/J187</f>
        <v>0.21853741496598639</v>
      </c>
      <c r="K189" s="111">
        <f t="shared" si="117"/>
        <v>0.4578365856912423</v>
      </c>
      <c r="L189" s="111">
        <f t="shared" si="117"/>
        <v>0.56973892975623841</v>
      </c>
      <c r="M189" s="111">
        <f t="shared" si="117"/>
        <v>0.57731958762886593</v>
      </c>
      <c r="N189" s="111">
        <f t="shared" si="117"/>
        <v>0.36438524040361553</v>
      </c>
      <c r="O189" s="111">
        <f t="shared" si="117"/>
        <v>0</v>
      </c>
      <c r="P189" s="111">
        <f t="shared" si="117"/>
        <v>0.19553666312433582</v>
      </c>
      <c r="Q189" s="111">
        <f t="shared" si="117"/>
        <v>0.94534161490683233</v>
      </c>
      <c r="R189" s="111">
        <f t="shared" si="117"/>
        <v>0.31558441558441558</v>
      </c>
      <c r="S189" s="111">
        <f t="shared" si="117"/>
        <v>0.1615798922800718</v>
      </c>
      <c r="T189" s="111">
        <f t="shared" si="117"/>
        <v>0.66178505825218281</v>
      </c>
      <c r="U189" s="111">
        <f t="shared" si="117"/>
        <v>0.19549058473736372</v>
      </c>
      <c r="V189" s="111">
        <f t="shared" si="117"/>
        <v>0.52161338635542009</v>
      </c>
      <c r="W189" s="111">
        <f t="shared" si="117"/>
        <v>0.27555555555555555</v>
      </c>
      <c r="X189" s="111">
        <f t="shared" si="117"/>
        <v>0.29785330948121647</v>
      </c>
      <c r="Y189" s="111">
        <f t="shared" si="117"/>
        <v>8.5843373493975902E-2</v>
      </c>
      <c r="Z189" s="111">
        <f t="shared" si="117"/>
        <v>0</v>
      </c>
      <c r="AA189" s="111">
        <f t="shared" si="117"/>
        <v>0.42290961817303041</v>
      </c>
      <c r="AB189" s="111">
        <f t="shared" si="117"/>
        <v>0.65503080082135523</v>
      </c>
      <c r="AC189" s="111">
        <f t="shared" si="117"/>
        <v>9.1984231274638631E-2</v>
      </c>
      <c r="AE189" s="192">
        <f t="shared" si="116"/>
        <v>0.8847232299568466</v>
      </c>
      <c r="AF189" s="155"/>
      <c r="AG189" s="155"/>
      <c r="AH189" s="155"/>
      <c r="AI189" s="155"/>
      <c r="AR189" s="155"/>
      <c r="AS189" s="155"/>
    </row>
    <row r="190" spans="1:52" s="94" customFormat="1" ht="33.75" hidden="1" customHeight="1" x14ac:dyDescent="0.2">
      <c r="A190" s="203" t="s">
        <v>91</v>
      </c>
      <c r="B190" s="257"/>
      <c r="C190" s="249"/>
      <c r="D190" s="110"/>
      <c r="E190" s="112">
        <f>E187-E188</f>
        <v>30085</v>
      </c>
      <c r="F190" s="112" t="e">
        <f t="shared" ref="F190:S190" si="118">F187-F188</f>
        <v>#DIV/0!</v>
      </c>
      <c r="G190" s="112" t="e">
        <f t="shared" si="118"/>
        <v>#DIV/0!</v>
      </c>
      <c r="H190" s="112"/>
      <c r="I190" s="112">
        <f t="shared" si="118"/>
        <v>6071</v>
      </c>
      <c r="J190" s="112">
        <f t="shared" si="118"/>
        <v>919</v>
      </c>
      <c r="K190" s="112">
        <f t="shared" si="118"/>
        <v>894.06</v>
      </c>
      <c r="L190" s="112">
        <f t="shared" si="118"/>
        <v>894.89999999999964</v>
      </c>
      <c r="M190" s="112">
        <f t="shared" si="118"/>
        <v>656</v>
      </c>
      <c r="N190" s="112">
        <f t="shared" si="118"/>
        <v>3506.1400000000003</v>
      </c>
      <c r="O190" s="112">
        <f t="shared" si="118"/>
        <v>719</v>
      </c>
      <c r="P190" s="112">
        <f t="shared" si="118"/>
        <v>1514</v>
      </c>
      <c r="Q190" s="112">
        <f t="shared" si="118"/>
        <v>44</v>
      </c>
      <c r="R190" s="112">
        <f t="shared" si="118"/>
        <v>527</v>
      </c>
      <c r="S190" s="112">
        <f t="shared" si="118"/>
        <v>1868</v>
      </c>
      <c r="T190" s="112">
        <f>T187-T188-100</f>
        <v>34.410000000000025</v>
      </c>
      <c r="U190" s="112">
        <f t="shared" ref="U190:AC190" si="119">U187-U188</f>
        <v>3247</v>
      </c>
      <c r="V190" s="112">
        <f t="shared" si="119"/>
        <v>1296.8200000000002</v>
      </c>
      <c r="W190" s="112">
        <f t="shared" si="119"/>
        <v>1793</v>
      </c>
      <c r="X190" s="112">
        <f t="shared" si="119"/>
        <v>785</v>
      </c>
      <c r="Y190" s="112">
        <f t="shared" si="119"/>
        <v>2428</v>
      </c>
      <c r="Z190" s="112">
        <f t="shared" si="119"/>
        <v>522</v>
      </c>
      <c r="AA190" s="112">
        <f t="shared" si="119"/>
        <v>764.16000000000008</v>
      </c>
      <c r="AB190" s="112">
        <f t="shared" si="119"/>
        <v>840</v>
      </c>
      <c r="AC190" s="112">
        <f t="shared" si="119"/>
        <v>691</v>
      </c>
      <c r="AE190" s="192"/>
      <c r="AF190" s="155"/>
      <c r="AG190" s="155"/>
      <c r="AH190" s="155"/>
      <c r="AI190" s="155"/>
      <c r="AR190" s="155"/>
      <c r="AS190" s="155"/>
    </row>
    <row r="191" spans="1:52" s="94" customFormat="1" ht="31.5" customHeight="1" x14ac:dyDescent="0.2">
      <c r="A191" s="190" t="s">
        <v>218</v>
      </c>
      <c r="B191" s="113">
        <v>18228</v>
      </c>
      <c r="C191" s="114"/>
      <c r="D191" s="114"/>
      <c r="E191" s="12">
        <f t="shared" si="99"/>
        <v>29910.2</v>
      </c>
      <c r="F191" s="11">
        <f>E191/B191</f>
        <v>1.6408931314461268</v>
      </c>
      <c r="G191" s="3"/>
      <c r="H191" s="115">
        <v>19</v>
      </c>
      <c r="I191" s="113">
        <f>I200+I203+I206+I220+I209+I215+I212+I223</f>
        <v>2780</v>
      </c>
      <c r="J191" s="113">
        <f t="shared" ref="J191:AC191" si="120">J200+J203+J206+J220+J209+J215+J212+J223</f>
        <v>231</v>
      </c>
      <c r="K191" s="113">
        <f t="shared" si="120"/>
        <v>10377</v>
      </c>
      <c r="L191" s="113">
        <f t="shared" si="120"/>
        <v>1019</v>
      </c>
      <c r="M191" s="113">
        <f t="shared" si="120"/>
        <v>1040</v>
      </c>
      <c r="N191" s="113">
        <f t="shared" si="120"/>
        <v>3397</v>
      </c>
      <c r="O191" s="113">
        <f t="shared" si="120"/>
        <v>0</v>
      </c>
      <c r="P191" s="113">
        <f t="shared" si="120"/>
        <v>466</v>
      </c>
      <c r="Q191" s="113">
        <f t="shared" si="120"/>
        <v>450</v>
      </c>
      <c r="R191" s="113">
        <f t="shared" si="120"/>
        <v>182</v>
      </c>
      <c r="S191" s="113">
        <f t="shared" si="120"/>
        <v>252</v>
      </c>
      <c r="T191" s="261">
        <f>T200+T203+T206+T220+T209+T215+T212+T223+259</f>
        <v>499</v>
      </c>
      <c r="U191" s="113">
        <f t="shared" si="120"/>
        <v>1189</v>
      </c>
      <c r="V191" s="113">
        <f t="shared" si="120"/>
        <v>2800.7</v>
      </c>
      <c r="W191" s="113">
        <f t="shared" si="120"/>
        <v>1254</v>
      </c>
      <c r="X191" s="113">
        <f t="shared" si="120"/>
        <v>241.5</v>
      </c>
      <c r="Y191" s="113">
        <f t="shared" si="120"/>
        <v>426</v>
      </c>
      <c r="Z191" s="113">
        <f t="shared" si="120"/>
        <v>0</v>
      </c>
      <c r="AA191" s="113">
        <f t="shared" si="120"/>
        <v>812</v>
      </c>
      <c r="AB191" s="113">
        <f t="shared" si="120"/>
        <v>2452</v>
      </c>
      <c r="AC191" s="113">
        <f t="shared" si="120"/>
        <v>42</v>
      </c>
      <c r="AE191" s="192">
        <f t="shared" si="116"/>
        <v>8.0741686782435425E-3</v>
      </c>
      <c r="AF191" s="155"/>
      <c r="AG191" s="155"/>
      <c r="AH191" s="155"/>
      <c r="AI191" s="155"/>
      <c r="AR191" s="155"/>
      <c r="AS191" s="155"/>
      <c r="AZ191" s="94">
        <v>0</v>
      </c>
    </row>
    <row r="192" spans="1:52" s="88" customFormat="1" ht="30" hidden="1" customHeight="1" x14ac:dyDescent="0.2">
      <c r="A192" s="204" t="s">
        <v>208</v>
      </c>
      <c r="B192" s="108"/>
      <c r="C192" s="250"/>
      <c r="D192" s="93"/>
      <c r="E192" s="12"/>
      <c r="F192" s="75"/>
      <c r="G192" s="3"/>
      <c r="H192" s="68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65"/>
      <c r="AD192" s="205"/>
      <c r="AE192" s="192" t="e">
        <f t="shared" si="116"/>
        <v>#DIV/0!</v>
      </c>
      <c r="AF192" s="206"/>
      <c r="AG192" s="206"/>
      <c r="AH192" s="206"/>
      <c r="AI192" s="206"/>
      <c r="AJ192" s="205"/>
      <c r="AK192" s="205"/>
      <c r="AL192" s="205"/>
      <c r="AM192" s="205"/>
      <c r="AN192" s="205"/>
      <c r="AO192" s="205"/>
      <c r="AR192" s="197"/>
      <c r="AS192" s="197"/>
      <c r="AZ192" s="88">
        <v>1.1400000000000006</v>
      </c>
    </row>
    <row r="193" spans="1:52" s="94" customFormat="1" ht="30" hidden="1" customHeight="1" x14ac:dyDescent="0.2">
      <c r="A193" s="207" t="s">
        <v>209</v>
      </c>
      <c r="B193" s="108"/>
      <c r="C193" s="250"/>
      <c r="D193" s="93"/>
      <c r="E193" s="12"/>
      <c r="F193" s="3"/>
      <c r="G193" s="3"/>
      <c r="H193" s="68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65"/>
      <c r="AD193" s="202"/>
      <c r="AE193" s="192" t="e">
        <f t="shared" si="116"/>
        <v>#DIV/0!</v>
      </c>
      <c r="AF193" s="201"/>
      <c r="AG193" s="201"/>
      <c r="AH193" s="201"/>
      <c r="AI193" s="201"/>
      <c r="AJ193" s="202"/>
      <c r="AK193" s="202"/>
      <c r="AL193" s="202"/>
      <c r="AM193" s="202"/>
      <c r="AN193" s="202"/>
      <c r="AO193" s="202"/>
      <c r="AR193" s="155"/>
      <c r="AS193" s="155"/>
      <c r="AZ193" s="94">
        <v>64.999999999999986</v>
      </c>
    </row>
    <row r="194" spans="1:52" s="94" customFormat="1" ht="30" hidden="1" customHeight="1" x14ac:dyDescent="0.2">
      <c r="A194" s="207" t="s">
        <v>210</v>
      </c>
      <c r="B194" s="108"/>
      <c r="C194" s="250"/>
      <c r="D194" s="93"/>
      <c r="E194" s="12"/>
      <c r="F194" s="3"/>
      <c r="G194" s="3"/>
      <c r="H194" s="68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65"/>
      <c r="AD194" s="202"/>
      <c r="AE194" s="192" t="e">
        <f t="shared" si="116"/>
        <v>#DIV/0!</v>
      </c>
      <c r="AF194" s="201"/>
      <c r="AG194" s="201"/>
      <c r="AH194" s="201"/>
      <c r="AI194" s="201"/>
      <c r="AJ194" s="202"/>
      <c r="AK194" s="202"/>
      <c r="AL194" s="202"/>
      <c r="AM194" s="202"/>
      <c r="AN194" s="202"/>
      <c r="AO194" s="202"/>
      <c r="AR194" s="155"/>
      <c r="AS194" s="155"/>
      <c r="AZ194" s="94">
        <v>50.099999999999994</v>
      </c>
    </row>
    <row r="195" spans="1:52" s="94" customFormat="1" ht="30" hidden="1" customHeight="1" x14ac:dyDescent="0.2">
      <c r="A195" s="207" t="s">
        <v>211</v>
      </c>
      <c r="B195" s="108"/>
      <c r="C195" s="250"/>
      <c r="D195" s="93"/>
      <c r="E195" s="12"/>
      <c r="F195" s="3"/>
      <c r="G195" s="3"/>
      <c r="H195" s="68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65"/>
      <c r="AD195" s="202"/>
      <c r="AE195" s="192" t="e">
        <f t="shared" si="116"/>
        <v>#DIV/0!</v>
      </c>
      <c r="AF195" s="201"/>
      <c r="AG195" s="201"/>
      <c r="AH195" s="201"/>
      <c r="AI195" s="201"/>
      <c r="AJ195" s="202"/>
      <c r="AK195" s="202"/>
      <c r="AL195" s="202"/>
      <c r="AM195" s="202"/>
      <c r="AN195" s="202"/>
      <c r="AO195" s="202"/>
      <c r="AR195" s="155"/>
      <c r="AS195" s="155"/>
      <c r="AZ195" s="94">
        <v>3</v>
      </c>
    </row>
    <row r="196" spans="1:52" s="94" customFormat="1" ht="30" hidden="1" customHeight="1" x14ac:dyDescent="0.2">
      <c r="A196" s="207" t="s">
        <v>212</v>
      </c>
      <c r="B196" s="108"/>
      <c r="C196" s="250"/>
      <c r="D196" s="93"/>
      <c r="E196" s="12"/>
      <c r="F196" s="3"/>
      <c r="G196" s="3"/>
      <c r="H196" s="68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65"/>
      <c r="AD196" s="202"/>
      <c r="AE196" s="192" t="e">
        <f t="shared" si="116"/>
        <v>#DIV/0!</v>
      </c>
      <c r="AF196" s="201"/>
      <c r="AG196" s="201"/>
      <c r="AH196" s="201"/>
      <c r="AI196" s="201"/>
      <c r="AJ196" s="202"/>
      <c r="AK196" s="202"/>
      <c r="AL196" s="202"/>
      <c r="AM196" s="202"/>
      <c r="AN196" s="202"/>
      <c r="AO196" s="202"/>
      <c r="AR196" s="155"/>
      <c r="AS196" s="155"/>
    </row>
    <row r="197" spans="1:52" s="94" customFormat="1" ht="30" hidden="1" customHeight="1" x14ac:dyDescent="0.2">
      <c r="A197" s="207" t="s">
        <v>213</v>
      </c>
      <c r="B197" s="108"/>
      <c r="C197" s="250"/>
      <c r="D197" s="93"/>
      <c r="E197" s="12"/>
      <c r="F197" s="3"/>
      <c r="G197" s="3"/>
      <c r="H197" s="68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65"/>
      <c r="AD197" s="202"/>
      <c r="AE197" s="192" t="e">
        <f t="shared" si="116"/>
        <v>#DIV/0!</v>
      </c>
      <c r="AF197" s="201"/>
      <c r="AG197" s="201"/>
      <c r="AH197" s="201"/>
      <c r="AI197" s="201"/>
      <c r="AJ197" s="202"/>
      <c r="AK197" s="202"/>
      <c r="AL197" s="202"/>
      <c r="AM197" s="202"/>
      <c r="AN197" s="202"/>
      <c r="AO197" s="202"/>
      <c r="AR197" s="155"/>
      <c r="AS197" s="155"/>
    </row>
    <row r="198" spans="1:52" s="94" customFormat="1" ht="30" customHeight="1" x14ac:dyDescent="0.2">
      <c r="A198" s="154" t="s">
        <v>93</v>
      </c>
      <c r="B198" s="65">
        <f>B191/B188*10</f>
        <v>11.514845230574856</v>
      </c>
      <c r="C198" s="65"/>
      <c r="D198" s="102"/>
      <c r="E198" s="65">
        <f>E191/E188*10</f>
        <v>19.588840133604034</v>
      </c>
      <c r="F198" s="3">
        <f>E198/B198</f>
        <v>1.7011813655637036</v>
      </c>
      <c r="G198" s="3"/>
      <c r="H198" s="107"/>
      <c r="I198" s="97">
        <f t="shared" ref="I198:AC198" si="121">I191/I188*10</f>
        <v>11.120000000000001</v>
      </c>
      <c r="J198" s="97">
        <f t="shared" si="121"/>
        <v>8.9883268482490273</v>
      </c>
      <c r="K198" s="97">
        <f t="shared" si="121"/>
        <v>137.44370860927151</v>
      </c>
      <c r="L198" s="97">
        <f t="shared" si="121"/>
        <v>8.5991561181434601</v>
      </c>
      <c r="M198" s="97">
        <f t="shared" si="121"/>
        <v>11.607142857142858</v>
      </c>
      <c r="N198" s="97">
        <f t="shared" si="121"/>
        <v>16.900497512437809</v>
      </c>
      <c r="O198" s="97" t="e">
        <f t="shared" si="121"/>
        <v>#DIV/0!</v>
      </c>
      <c r="P198" s="97">
        <f t="shared" si="121"/>
        <v>12.663043478260869</v>
      </c>
      <c r="Q198" s="97">
        <f t="shared" si="121"/>
        <v>5.9132720105124834</v>
      </c>
      <c r="R198" s="97">
        <f t="shared" si="121"/>
        <v>7.4897119341563787</v>
      </c>
      <c r="S198" s="97">
        <f t="shared" si="121"/>
        <v>7</v>
      </c>
      <c r="T198" s="97">
        <f t="shared" si="121"/>
        <v>18.973384030418249</v>
      </c>
      <c r="U198" s="97">
        <f t="shared" si="121"/>
        <v>15.069708491761723</v>
      </c>
      <c r="V198" s="97">
        <f t="shared" si="121"/>
        <v>19.806930693069305</v>
      </c>
      <c r="W198" s="97">
        <f t="shared" si="121"/>
        <v>18.387096774193548</v>
      </c>
      <c r="X198" s="97">
        <f t="shared" si="121"/>
        <v>7.2522522522522523</v>
      </c>
      <c r="Y198" s="97">
        <f t="shared" si="121"/>
        <v>18.684210526315791</v>
      </c>
      <c r="Z198" s="97" t="e">
        <f t="shared" si="121"/>
        <v>#DIV/0!</v>
      </c>
      <c r="AA198" s="97">
        <f t="shared" si="121"/>
        <v>14.5</v>
      </c>
      <c r="AB198" s="97">
        <f t="shared" si="121"/>
        <v>15.373040752351097</v>
      </c>
      <c r="AC198" s="65">
        <f t="shared" si="121"/>
        <v>6</v>
      </c>
      <c r="AE198" s="192">
        <f t="shared" si="116"/>
        <v>0.37022366831261455</v>
      </c>
      <c r="AF198" s="155"/>
      <c r="AG198" s="155"/>
      <c r="AH198" s="155"/>
      <c r="AI198" s="155"/>
      <c r="AR198" s="155"/>
      <c r="AS198" s="155"/>
    </row>
    <row r="199" spans="1:52" s="208" customFormat="1" ht="30" customHeight="1" x14ac:dyDescent="0.2">
      <c r="A199" s="200" t="s">
        <v>105</v>
      </c>
      <c r="B199" s="16">
        <v>8128</v>
      </c>
      <c r="C199" s="1"/>
      <c r="D199" s="67">
        <v>28289</v>
      </c>
      <c r="E199" s="67">
        <f t="shared" si="99"/>
        <v>10274</v>
      </c>
      <c r="F199" s="3">
        <f t="shared" ref="F199:F223" si="122">E199/B199</f>
        <v>1.264025590551181</v>
      </c>
      <c r="G199" s="3" t="e">
        <f t="shared" si="113"/>
        <v>#DIV/0!</v>
      </c>
      <c r="H199" s="68">
        <v>17</v>
      </c>
      <c r="I199" s="104">
        <v>2500</v>
      </c>
      <c r="J199" s="104">
        <v>40</v>
      </c>
      <c r="K199" s="104">
        <v>520</v>
      </c>
      <c r="L199" s="104"/>
      <c r="M199" s="104">
        <v>52</v>
      </c>
      <c r="N199" s="104">
        <v>2010</v>
      </c>
      <c r="O199" s="104"/>
      <c r="P199" s="104">
        <v>158</v>
      </c>
      <c r="Q199" s="104"/>
      <c r="R199" s="104">
        <v>20</v>
      </c>
      <c r="S199" s="104">
        <v>360</v>
      </c>
      <c r="T199" s="104">
        <v>263</v>
      </c>
      <c r="U199" s="104">
        <v>744</v>
      </c>
      <c r="V199" s="104">
        <v>1044</v>
      </c>
      <c r="W199" s="104">
        <v>600</v>
      </c>
      <c r="X199" s="104">
        <v>5</v>
      </c>
      <c r="Y199" s="104">
        <v>50</v>
      </c>
      <c r="Z199" s="104"/>
      <c r="AA199" s="104">
        <v>560</v>
      </c>
      <c r="AB199" s="106">
        <v>1278</v>
      </c>
      <c r="AC199" s="104">
        <v>70</v>
      </c>
      <c r="AE199" s="192">
        <f t="shared" si="116"/>
        <v>4.8666536889234961E-4</v>
      </c>
      <c r="AF199" s="155"/>
      <c r="AG199" s="155"/>
      <c r="AH199" s="155"/>
      <c r="AI199" s="155"/>
      <c r="AR199" s="155"/>
      <c r="AS199" s="155"/>
    </row>
    <row r="200" spans="1:52" s="94" customFormat="1" ht="30" customHeight="1" x14ac:dyDescent="0.2">
      <c r="A200" s="190" t="s">
        <v>106</v>
      </c>
      <c r="B200" s="12">
        <v>12323</v>
      </c>
      <c r="C200" s="12"/>
      <c r="D200" s="67"/>
      <c r="E200" s="12">
        <f>SUM(I200:AC200)</f>
        <v>15351.7</v>
      </c>
      <c r="F200" s="3">
        <f t="shared" si="122"/>
        <v>1.2457761908626146</v>
      </c>
      <c r="G200" s="3"/>
      <c r="H200" s="68">
        <v>17</v>
      </c>
      <c r="I200" s="116">
        <v>2780</v>
      </c>
      <c r="J200" s="66">
        <v>80</v>
      </c>
      <c r="K200" s="66">
        <v>710</v>
      </c>
      <c r="L200" s="66"/>
      <c r="M200" s="66">
        <v>83</v>
      </c>
      <c r="N200" s="66">
        <v>3397</v>
      </c>
      <c r="O200" s="66"/>
      <c r="P200" s="117">
        <v>126</v>
      </c>
      <c r="Q200" s="117"/>
      <c r="R200" s="116">
        <v>5</v>
      </c>
      <c r="S200" s="116">
        <v>252</v>
      </c>
      <c r="T200" s="116">
        <v>240</v>
      </c>
      <c r="U200" s="117">
        <v>1144</v>
      </c>
      <c r="V200" s="117">
        <v>2401.1999999999998</v>
      </c>
      <c r="W200" s="117">
        <v>1200</v>
      </c>
      <c r="X200" s="117">
        <v>7.5</v>
      </c>
      <c r="Y200" s="117">
        <v>25</v>
      </c>
      <c r="Z200" s="117"/>
      <c r="AA200" s="117">
        <v>812</v>
      </c>
      <c r="AB200" s="117">
        <v>2047</v>
      </c>
      <c r="AC200" s="117">
        <v>42</v>
      </c>
      <c r="AE200" s="192">
        <f t="shared" si="116"/>
        <v>4.885452425464281E-4</v>
      </c>
      <c r="AF200" s="155"/>
      <c r="AG200" s="155"/>
      <c r="AH200" s="155"/>
      <c r="AI200" s="155"/>
      <c r="AR200" s="155"/>
      <c r="AS200" s="155"/>
    </row>
    <row r="201" spans="1:52" s="94" customFormat="1" ht="30" customHeight="1" x14ac:dyDescent="0.2">
      <c r="A201" s="154" t="s">
        <v>93</v>
      </c>
      <c r="B201" s="65">
        <f t="shared" ref="B201:E201" si="123">B200/B199*10</f>
        <v>15.16117125984252</v>
      </c>
      <c r="C201" s="65"/>
      <c r="D201" s="97"/>
      <c r="E201" s="65">
        <f t="shared" si="123"/>
        <v>14.942281487249367</v>
      </c>
      <c r="F201" s="3">
        <f t="shared" si="122"/>
        <v>0.98556247608831338</v>
      </c>
      <c r="G201" s="3"/>
      <c r="H201" s="97"/>
      <c r="I201" s="97">
        <f t="shared" ref="I201:J201" si="124">I200/I199*10</f>
        <v>11.120000000000001</v>
      </c>
      <c r="J201" s="97">
        <f t="shared" si="124"/>
        <v>20</v>
      </c>
      <c r="K201" s="97">
        <f t="shared" ref="K201:AA201" si="125">K200/K199*10</f>
        <v>13.653846153846153</v>
      </c>
      <c r="L201" s="97" t="e">
        <f t="shared" si="125"/>
        <v>#DIV/0!</v>
      </c>
      <c r="M201" s="97">
        <f t="shared" si="125"/>
        <v>15.961538461538463</v>
      </c>
      <c r="N201" s="97">
        <f t="shared" si="125"/>
        <v>16.900497512437809</v>
      </c>
      <c r="O201" s="97" t="e">
        <f t="shared" si="125"/>
        <v>#DIV/0!</v>
      </c>
      <c r="P201" s="97">
        <f t="shared" si="125"/>
        <v>7.9746835443037973</v>
      </c>
      <c r="Q201" s="97" t="e">
        <f t="shared" si="125"/>
        <v>#DIV/0!</v>
      </c>
      <c r="R201" s="97">
        <f t="shared" si="125"/>
        <v>2.5</v>
      </c>
      <c r="S201" s="97">
        <f t="shared" si="125"/>
        <v>7</v>
      </c>
      <c r="T201" s="97">
        <f t="shared" si="125"/>
        <v>9.1254752851711025</v>
      </c>
      <c r="U201" s="97">
        <f t="shared" si="125"/>
        <v>15.376344086021504</v>
      </c>
      <c r="V201" s="97">
        <f t="shared" si="125"/>
        <v>23</v>
      </c>
      <c r="W201" s="97">
        <f t="shared" si="125"/>
        <v>20</v>
      </c>
      <c r="X201" s="97">
        <f t="shared" si="125"/>
        <v>15</v>
      </c>
      <c r="Y201" s="97">
        <f t="shared" si="125"/>
        <v>5</v>
      </c>
      <c r="Z201" s="97" t="e">
        <f t="shared" si="125"/>
        <v>#DIV/0!</v>
      </c>
      <c r="AA201" s="97">
        <f t="shared" si="125"/>
        <v>14.5</v>
      </c>
      <c r="AB201" s="97">
        <f>AB200/AB199*10</f>
        <v>16.017214397496087</v>
      </c>
      <c r="AC201" s="97">
        <f>AC200/AC199*10</f>
        <v>6</v>
      </c>
      <c r="AE201" s="192">
        <f t="shared" si="116"/>
        <v>1.0038627643844005</v>
      </c>
      <c r="AF201" s="155"/>
      <c r="AG201" s="155"/>
      <c r="AH201" s="155"/>
      <c r="AI201" s="155"/>
      <c r="AR201" s="155"/>
      <c r="AS201" s="155"/>
    </row>
    <row r="202" spans="1:52" s="94" customFormat="1" ht="30" customHeight="1" x14ac:dyDescent="0.2">
      <c r="A202" s="200" t="s">
        <v>165</v>
      </c>
      <c r="B202" s="16">
        <v>7735</v>
      </c>
      <c r="C202" s="1"/>
      <c r="D202" s="67">
        <v>6830</v>
      </c>
      <c r="E202" s="67">
        <f t="shared" si="99"/>
        <v>3469</v>
      </c>
      <c r="F202" s="3">
        <f t="shared" si="122"/>
        <v>0.44848093083387203</v>
      </c>
      <c r="G202" s="3" t="e">
        <f t="shared" si="113"/>
        <v>#DIV/0!</v>
      </c>
      <c r="H202" s="68">
        <v>11</v>
      </c>
      <c r="I202" s="104"/>
      <c r="J202" s="104">
        <v>217</v>
      </c>
      <c r="K202" s="104">
        <v>60</v>
      </c>
      <c r="L202" s="104">
        <v>758</v>
      </c>
      <c r="M202" s="104">
        <v>546</v>
      </c>
      <c r="N202" s="104"/>
      <c r="O202" s="104"/>
      <c r="P202" s="104">
        <v>210</v>
      </c>
      <c r="Q202" s="104">
        <v>761</v>
      </c>
      <c r="R202" s="104">
        <v>168</v>
      </c>
      <c r="S202" s="104"/>
      <c r="T202" s="104"/>
      <c r="U202" s="104">
        <v>45</v>
      </c>
      <c r="V202" s="104">
        <v>280</v>
      </c>
      <c r="W202" s="104"/>
      <c r="X202" s="118">
        <v>242</v>
      </c>
      <c r="Y202" s="104"/>
      <c r="Z202" s="104"/>
      <c r="AA202" s="104"/>
      <c r="AB202" s="106">
        <v>182</v>
      </c>
      <c r="AC202" s="104"/>
      <c r="AE202" s="192">
        <f t="shared" si="116"/>
        <v>6.9760737964831357E-2</v>
      </c>
      <c r="AF202" s="155"/>
      <c r="AG202" s="155"/>
      <c r="AH202" s="155"/>
      <c r="AI202" s="155"/>
      <c r="AR202" s="155"/>
      <c r="AS202" s="155"/>
    </row>
    <row r="203" spans="1:52" s="94" customFormat="1" ht="33.75" customHeight="1" x14ac:dyDescent="0.2">
      <c r="A203" s="154" t="s">
        <v>166</v>
      </c>
      <c r="B203" s="13">
        <v>6050</v>
      </c>
      <c r="C203" s="12"/>
      <c r="D203" s="67"/>
      <c r="E203" s="12">
        <f>SUM(I203:AC203)</f>
        <v>3012</v>
      </c>
      <c r="F203" s="3">
        <f t="shared" si="122"/>
        <v>0.49785123966942146</v>
      </c>
      <c r="G203" s="3"/>
      <c r="H203" s="68">
        <v>11</v>
      </c>
      <c r="I203" s="104"/>
      <c r="J203" s="118">
        <v>151</v>
      </c>
      <c r="K203" s="118">
        <v>42</v>
      </c>
      <c r="L203" s="118">
        <v>584</v>
      </c>
      <c r="M203" s="118">
        <v>601</v>
      </c>
      <c r="N203" s="118"/>
      <c r="O203" s="118"/>
      <c r="P203" s="103">
        <v>340</v>
      </c>
      <c r="Q203" s="103">
        <v>450</v>
      </c>
      <c r="R203" s="118">
        <v>78</v>
      </c>
      <c r="S203" s="91"/>
      <c r="T203" s="103"/>
      <c r="U203" s="103">
        <v>45</v>
      </c>
      <c r="V203" s="103">
        <v>301</v>
      </c>
      <c r="W203" s="103"/>
      <c r="X203" s="118">
        <v>218</v>
      </c>
      <c r="Y203" s="91"/>
      <c r="Z203" s="103"/>
      <c r="AA203" s="91"/>
      <c r="AB203" s="103">
        <v>202</v>
      </c>
      <c r="AC203" s="91"/>
      <c r="AE203" s="192">
        <f>X203/E203</f>
        <v>7.2377158034528558E-2</v>
      </c>
      <c r="AF203" s="155"/>
      <c r="AG203" s="155"/>
      <c r="AH203" s="155"/>
      <c r="AI203" s="155"/>
      <c r="AR203" s="155"/>
      <c r="AS203" s="155"/>
    </row>
    <row r="204" spans="1:52" s="94" customFormat="1" ht="30" customHeight="1" x14ac:dyDescent="0.2">
      <c r="A204" s="154" t="s">
        <v>93</v>
      </c>
      <c r="B204" s="65">
        <f t="shared" ref="B204" si="126">B203/B202*10</f>
        <v>7.8215901745313507</v>
      </c>
      <c r="C204" s="65"/>
      <c r="D204" s="97"/>
      <c r="E204" s="35">
        <f t="shared" ref="E204:N204" si="127">E203/E202*10</f>
        <v>8.6826174690112428</v>
      </c>
      <c r="F204" s="3">
        <f t="shared" si="122"/>
        <v>1.1100834069884622</v>
      </c>
      <c r="G204" s="3"/>
      <c r="H204" s="86"/>
      <c r="I204" s="119" t="e">
        <f t="shared" si="127"/>
        <v>#DIV/0!</v>
      </c>
      <c r="J204" s="119">
        <f t="shared" si="127"/>
        <v>6.9585253456221192</v>
      </c>
      <c r="K204" s="119">
        <f t="shared" si="127"/>
        <v>7</v>
      </c>
      <c r="L204" s="119">
        <f t="shared" si="127"/>
        <v>7.7044854881266485</v>
      </c>
      <c r="M204" s="119">
        <f t="shared" si="127"/>
        <v>11.007326007326007</v>
      </c>
      <c r="N204" s="119" t="e">
        <f t="shared" si="127"/>
        <v>#DIV/0!</v>
      </c>
      <c r="O204" s="119" t="e">
        <f t="shared" ref="O204:Q204" si="128">O203/O202*10</f>
        <v>#DIV/0!</v>
      </c>
      <c r="P204" s="119">
        <f t="shared" si="128"/>
        <v>16.19047619047619</v>
      </c>
      <c r="Q204" s="119">
        <f t="shared" si="128"/>
        <v>5.9132720105124834</v>
      </c>
      <c r="R204" s="119">
        <f t="shared" ref="R204:U204" si="129">R203/R202*10</f>
        <v>4.6428571428571432</v>
      </c>
      <c r="S204" s="119" t="e">
        <f t="shared" si="129"/>
        <v>#DIV/0!</v>
      </c>
      <c r="T204" s="119" t="e">
        <f t="shared" si="129"/>
        <v>#DIV/0!</v>
      </c>
      <c r="U204" s="119">
        <f t="shared" si="129"/>
        <v>10</v>
      </c>
      <c r="V204" s="119">
        <f>V203/V202*10</f>
        <v>10.75</v>
      </c>
      <c r="W204" s="119" t="e">
        <f>W203/W202*10</f>
        <v>#DIV/0!</v>
      </c>
      <c r="X204" s="119">
        <f t="shared" ref="X204:AC204" si="130">X203/X202*10</f>
        <v>9.0082644628099171</v>
      </c>
      <c r="Y204" s="119" t="e">
        <f t="shared" si="130"/>
        <v>#DIV/0!</v>
      </c>
      <c r="Z204" s="119" t="e">
        <f t="shared" si="130"/>
        <v>#DIV/0!</v>
      </c>
      <c r="AA204" s="119" t="e">
        <f t="shared" si="130"/>
        <v>#DIV/0!</v>
      </c>
      <c r="AB204" s="119">
        <f t="shared" si="130"/>
        <v>11.098901098901099</v>
      </c>
      <c r="AC204" s="119" t="e">
        <f t="shared" si="130"/>
        <v>#DIV/0!</v>
      </c>
      <c r="AE204" s="192">
        <f t="shared" si="116"/>
        <v>1.0375056248833865</v>
      </c>
      <c r="AF204" s="155"/>
      <c r="AG204" s="155"/>
      <c r="AH204" s="155"/>
      <c r="AI204" s="155"/>
      <c r="AR204" s="155"/>
      <c r="AS204" s="155"/>
    </row>
    <row r="205" spans="1:52" s="94" customFormat="1" ht="30" customHeight="1" x14ac:dyDescent="0.2">
      <c r="A205" s="200" t="s">
        <v>188</v>
      </c>
      <c r="B205" s="82">
        <v>458</v>
      </c>
      <c r="C205" s="9"/>
      <c r="D205" s="83">
        <v>1142</v>
      </c>
      <c r="E205" s="67">
        <f t="shared" si="99"/>
        <v>175</v>
      </c>
      <c r="F205" s="3">
        <f t="shared" si="122"/>
        <v>0.38209606986899564</v>
      </c>
      <c r="G205" s="3" t="e">
        <f t="shared" si="113"/>
        <v>#DIV/0!</v>
      </c>
      <c r="H205" s="68">
        <v>5</v>
      </c>
      <c r="I205" s="119"/>
      <c r="J205" s="119"/>
      <c r="K205" s="119"/>
      <c r="L205" s="119"/>
      <c r="M205" s="118"/>
      <c r="N205" s="119"/>
      <c r="O205" s="119"/>
      <c r="P205" s="119"/>
      <c r="Q205" s="119"/>
      <c r="R205" s="119">
        <v>55</v>
      </c>
      <c r="S205" s="119"/>
      <c r="T205" s="119"/>
      <c r="U205" s="119"/>
      <c r="V205" s="119">
        <v>5</v>
      </c>
      <c r="W205" s="118">
        <v>58</v>
      </c>
      <c r="X205" s="118">
        <v>9</v>
      </c>
      <c r="Y205" s="118">
        <v>48</v>
      </c>
      <c r="Z205" s="119"/>
      <c r="AA205" s="119"/>
      <c r="AB205" s="119"/>
      <c r="AC205" s="118"/>
      <c r="AE205" s="192">
        <f t="shared" si="116"/>
        <v>5.1428571428571428E-2</v>
      </c>
      <c r="AF205" s="155"/>
      <c r="AG205" s="155"/>
      <c r="AH205" s="155"/>
      <c r="AI205" s="155"/>
      <c r="AR205" s="155"/>
      <c r="AS205" s="155"/>
    </row>
    <row r="206" spans="1:52" s="94" customFormat="1" ht="30" customHeight="1" x14ac:dyDescent="0.2">
      <c r="A206" s="154" t="s">
        <v>189</v>
      </c>
      <c r="B206" s="35">
        <v>588</v>
      </c>
      <c r="C206" s="9"/>
      <c r="D206" s="83"/>
      <c r="E206" s="67">
        <f t="shared" si="99"/>
        <v>248</v>
      </c>
      <c r="F206" s="3">
        <f t="shared" si="122"/>
        <v>0.42176870748299322</v>
      </c>
      <c r="G206" s="3"/>
      <c r="H206" s="68">
        <v>5</v>
      </c>
      <c r="I206" s="119"/>
      <c r="J206" s="119"/>
      <c r="K206" s="119"/>
      <c r="L206" s="119"/>
      <c r="M206" s="119"/>
      <c r="N206" s="119"/>
      <c r="O206" s="119"/>
      <c r="P206" s="119"/>
      <c r="Q206" s="119"/>
      <c r="R206" s="119">
        <v>99</v>
      </c>
      <c r="S206" s="119"/>
      <c r="T206" s="119"/>
      <c r="U206" s="119"/>
      <c r="V206" s="119">
        <v>5</v>
      </c>
      <c r="W206" s="118">
        <v>42</v>
      </c>
      <c r="X206" s="118">
        <v>16</v>
      </c>
      <c r="Y206" s="118">
        <v>86</v>
      </c>
      <c r="Z206" s="119"/>
      <c r="AA206" s="119"/>
      <c r="AB206" s="119"/>
      <c r="AC206" s="118"/>
      <c r="AE206" s="192">
        <f t="shared" si="116"/>
        <v>6.4516129032258063E-2</v>
      </c>
      <c r="AF206" s="155"/>
      <c r="AG206" s="155"/>
      <c r="AH206" s="155"/>
      <c r="AI206" s="155"/>
      <c r="AR206" s="155"/>
      <c r="AS206" s="155"/>
    </row>
    <row r="207" spans="1:52" s="94" customFormat="1" ht="30" customHeight="1" x14ac:dyDescent="0.2">
      <c r="A207" s="154" t="s">
        <v>93</v>
      </c>
      <c r="B207" s="35">
        <f t="shared" ref="B207:I207" si="131">B206/B205*10</f>
        <v>12.838427947598255</v>
      </c>
      <c r="C207" s="35"/>
      <c r="D207" s="119"/>
      <c r="E207" s="35">
        <f t="shared" si="131"/>
        <v>14.171428571428571</v>
      </c>
      <c r="F207" s="3">
        <f t="shared" si="122"/>
        <v>1.1038289601554905</v>
      </c>
      <c r="G207" s="3"/>
      <c r="H207" s="115"/>
      <c r="I207" s="119" t="e">
        <f t="shared" si="131"/>
        <v>#DIV/0!</v>
      </c>
      <c r="J207" s="119" t="e">
        <f t="shared" ref="J207:L207" si="132">J206/J205*10</f>
        <v>#DIV/0!</v>
      </c>
      <c r="K207" s="119" t="e">
        <f t="shared" si="132"/>
        <v>#DIV/0!</v>
      </c>
      <c r="L207" s="119" t="e">
        <f t="shared" si="132"/>
        <v>#DIV/0!</v>
      </c>
      <c r="M207" s="119" t="e">
        <f t="shared" ref="M207:Q207" si="133">M206/M205*10</f>
        <v>#DIV/0!</v>
      </c>
      <c r="N207" s="119" t="e">
        <f t="shared" si="133"/>
        <v>#DIV/0!</v>
      </c>
      <c r="O207" s="119" t="e">
        <f t="shared" si="133"/>
        <v>#DIV/0!</v>
      </c>
      <c r="P207" s="119" t="e">
        <f t="shared" si="133"/>
        <v>#DIV/0!</v>
      </c>
      <c r="Q207" s="119" t="e">
        <f t="shared" si="133"/>
        <v>#DIV/0!</v>
      </c>
      <c r="R207" s="119">
        <f t="shared" ref="R207:T207" si="134">R206/R205*10</f>
        <v>18</v>
      </c>
      <c r="S207" s="119" t="e">
        <f t="shared" si="134"/>
        <v>#DIV/0!</v>
      </c>
      <c r="T207" s="119" t="e">
        <f t="shared" si="134"/>
        <v>#DIV/0!</v>
      </c>
      <c r="U207" s="119" t="e">
        <f>U206/U205*10</f>
        <v>#DIV/0!</v>
      </c>
      <c r="V207" s="119">
        <f>V206/V205*10</f>
        <v>10</v>
      </c>
      <c r="W207" s="119">
        <f>W206/W205*10</f>
        <v>7.2413793103448274</v>
      </c>
      <c r="X207" s="119">
        <f>X206/X205*10</f>
        <v>17.777777777777779</v>
      </c>
      <c r="Y207" s="119">
        <f>Y206/Y205*10</f>
        <v>17.916666666666668</v>
      </c>
      <c r="Z207" s="119" t="e">
        <f t="shared" ref="Z207:AC207" si="135">Z206/Z205*10</f>
        <v>#DIV/0!</v>
      </c>
      <c r="AA207" s="119" t="e">
        <f t="shared" si="135"/>
        <v>#DIV/0!</v>
      </c>
      <c r="AB207" s="119" t="e">
        <f t="shared" si="135"/>
        <v>#DIV/0!</v>
      </c>
      <c r="AC207" s="119" t="e">
        <f t="shared" si="135"/>
        <v>#DIV/0!</v>
      </c>
      <c r="AE207" s="192">
        <f t="shared" si="116"/>
        <v>1.2544802867383513</v>
      </c>
      <c r="AF207" s="155"/>
      <c r="AG207" s="155"/>
      <c r="AH207" s="155"/>
      <c r="AI207" s="155"/>
      <c r="AR207" s="155"/>
      <c r="AS207" s="155"/>
    </row>
    <row r="208" spans="1:52" s="94" customFormat="1" ht="30" hidden="1" customHeight="1" x14ac:dyDescent="0.2">
      <c r="A208" s="200" t="s">
        <v>161</v>
      </c>
      <c r="B208" s="16"/>
      <c r="C208" s="1"/>
      <c r="D208" s="67">
        <v>70</v>
      </c>
      <c r="E208" s="67">
        <f t="shared" si="99"/>
        <v>0</v>
      </c>
      <c r="F208" s="3" t="e">
        <f t="shared" si="122"/>
        <v>#DIV/0!</v>
      </c>
      <c r="G208" s="3" t="e">
        <f t="shared" si="113"/>
        <v>#DIV/0!</v>
      </c>
      <c r="H208" s="68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E208" s="192" t="e">
        <f t="shared" si="116"/>
        <v>#DIV/0!</v>
      </c>
      <c r="AF208" s="155"/>
      <c r="AG208" s="155"/>
      <c r="AH208" s="155"/>
      <c r="AI208" s="155"/>
      <c r="AR208" s="155"/>
      <c r="AS208" s="155"/>
    </row>
    <row r="209" spans="1:45" s="94" customFormat="1" ht="30" hidden="1" customHeight="1" x14ac:dyDescent="0.2">
      <c r="A209" s="154" t="s">
        <v>162</v>
      </c>
      <c r="B209" s="13"/>
      <c r="C209" s="12"/>
      <c r="D209" s="12"/>
      <c r="E209" s="12">
        <f t="shared" si="99"/>
        <v>0</v>
      </c>
      <c r="F209" s="3" t="e">
        <f t="shared" si="122"/>
        <v>#DIV/0!</v>
      </c>
      <c r="G209" s="3" t="e">
        <f t="shared" si="113"/>
        <v>#DIV/0!</v>
      </c>
      <c r="H209" s="115"/>
      <c r="I209" s="21"/>
      <c r="J209" s="33"/>
      <c r="K209" s="65"/>
      <c r="L209" s="33"/>
      <c r="M209" s="33"/>
      <c r="N209" s="33"/>
      <c r="O209" s="44"/>
      <c r="P209" s="44"/>
      <c r="Q209" s="44"/>
      <c r="R209" s="33"/>
      <c r="S209" s="33"/>
      <c r="T209" s="33"/>
      <c r="U209" s="44"/>
      <c r="V209" s="44"/>
      <c r="W209" s="44"/>
      <c r="X209" s="44"/>
      <c r="Y209" s="33"/>
      <c r="Z209" s="44"/>
      <c r="AA209" s="33"/>
      <c r="AB209" s="44"/>
      <c r="AC209" s="33"/>
      <c r="AE209" s="192" t="e">
        <f t="shared" si="116"/>
        <v>#DIV/0!</v>
      </c>
      <c r="AF209" s="155"/>
      <c r="AG209" s="155"/>
      <c r="AH209" s="155"/>
      <c r="AI209" s="155"/>
      <c r="AR209" s="155"/>
      <c r="AS209" s="155"/>
    </row>
    <row r="210" spans="1:45" s="94" customFormat="1" ht="30" hidden="1" customHeight="1" x14ac:dyDescent="0.2">
      <c r="A210" s="154" t="s">
        <v>93</v>
      </c>
      <c r="B210" s="120" t="e">
        <f t="shared" ref="B210:E210" si="136">B209/B208*10</f>
        <v>#DIV/0!</v>
      </c>
      <c r="C210" s="120"/>
      <c r="D210" s="120"/>
      <c r="E210" s="121" t="e">
        <f t="shared" si="136"/>
        <v>#DIV/0!</v>
      </c>
      <c r="F210" s="3" t="e">
        <f t="shared" si="122"/>
        <v>#DIV/0!</v>
      </c>
      <c r="G210" s="3" t="e">
        <f t="shared" si="113"/>
        <v>#DIV/0!</v>
      </c>
      <c r="H210" s="115" t="e">
        <f t="shared" ref="H210:X210" si="137">H209/H208*10</f>
        <v>#DIV/0!</v>
      </c>
      <c r="I210" s="121" t="e">
        <f t="shared" si="137"/>
        <v>#DIV/0!</v>
      </c>
      <c r="J210" s="121" t="e">
        <f t="shared" si="137"/>
        <v>#DIV/0!</v>
      </c>
      <c r="K210" s="121" t="e">
        <f t="shared" si="137"/>
        <v>#DIV/0!</v>
      </c>
      <c r="L210" s="121" t="e">
        <f t="shared" si="137"/>
        <v>#DIV/0!</v>
      </c>
      <c r="M210" s="121" t="e">
        <f t="shared" si="137"/>
        <v>#DIV/0!</v>
      </c>
      <c r="N210" s="121" t="e">
        <f t="shared" si="137"/>
        <v>#DIV/0!</v>
      </c>
      <c r="O210" s="121" t="e">
        <f t="shared" si="137"/>
        <v>#DIV/0!</v>
      </c>
      <c r="P210" s="121" t="e">
        <f t="shared" si="137"/>
        <v>#DIV/0!</v>
      </c>
      <c r="Q210" s="121" t="e">
        <f t="shared" si="137"/>
        <v>#DIV/0!</v>
      </c>
      <c r="R210" s="121" t="e">
        <f t="shared" si="137"/>
        <v>#DIV/0!</v>
      </c>
      <c r="S210" s="121" t="e">
        <f t="shared" si="137"/>
        <v>#DIV/0!</v>
      </c>
      <c r="T210" s="121" t="e">
        <f t="shared" si="137"/>
        <v>#DIV/0!</v>
      </c>
      <c r="U210" s="121" t="e">
        <f t="shared" si="137"/>
        <v>#DIV/0!</v>
      </c>
      <c r="V210" s="121" t="e">
        <f t="shared" si="137"/>
        <v>#DIV/0!</v>
      </c>
      <c r="W210" s="121" t="e">
        <f t="shared" si="137"/>
        <v>#DIV/0!</v>
      </c>
      <c r="X210" s="121" t="e">
        <f t="shared" si="137"/>
        <v>#DIV/0!</v>
      </c>
      <c r="Y210" s="121" t="e">
        <f>X209/X208*10</f>
        <v>#DIV/0!</v>
      </c>
      <c r="Z210" s="121" t="e">
        <f>Y209/Y208*10</f>
        <v>#DIV/0!</v>
      </c>
      <c r="AA210" s="121" t="e">
        <f>Z209/Z208*10</f>
        <v>#DIV/0!</v>
      </c>
      <c r="AB210" s="121" t="e">
        <f>AA209/AA208*10</f>
        <v>#DIV/0!</v>
      </c>
      <c r="AC210" s="121" t="e">
        <f>AB209/AB208*10</f>
        <v>#DIV/0!</v>
      </c>
      <c r="AE210" s="192" t="e">
        <f t="shared" si="116"/>
        <v>#DIV/0!</v>
      </c>
      <c r="AF210" s="155"/>
      <c r="AG210" s="155"/>
      <c r="AH210" s="155"/>
      <c r="AI210" s="155"/>
      <c r="AR210" s="155"/>
      <c r="AS210" s="155"/>
    </row>
    <row r="211" spans="1:45" s="94" customFormat="1" ht="30" customHeight="1" outlineLevel="1" x14ac:dyDescent="0.2">
      <c r="A211" s="200" t="s">
        <v>193</v>
      </c>
      <c r="B211" s="16">
        <v>326</v>
      </c>
      <c r="C211" s="1"/>
      <c r="D211" s="67">
        <v>916</v>
      </c>
      <c r="E211" s="67">
        <f t="shared" si="99"/>
        <v>175</v>
      </c>
      <c r="F211" s="3">
        <f t="shared" si="122"/>
        <v>0.53680981595092025</v>
      </c>
      <c r="G211" s="3" t="e">
        <f t="shared" si="113"/>
        <v>#DIV/0!</v>
      </c>
      <c r="H211" s="68">
        <v>1</v>
      </c>
      <c r="I211" s="104"/>
      <c r="J211" s="104"/>
      <c r="K211" s="104">
        <v>175</v>
      </c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E211" s="192">
        <f t="shared" si="116"/>
        <v>0</v>
      </c>
      <c r="AF211" s="155"/>
      <c r="AG211" s="155"/>
      <c r="AH211" s="155"/>
      <c r="AI211" s="155"/>
      <c r="AR211" s="155"/>
      <c r="AS211" s="155"/>
    </row>
    <row r="212" spans="1:45" s="94" customFormat="1" ht="33.75" customHeight="1" outlineLevel="1" x14ac:dyDescent="0.2">
      <c r="A212" s="154" t="s">
        <v>107</v>
      </c>
      <c r="B212" s="13">
        <v>7966</v>
      </c>
      <c r="C212" s="12"/>
      <c r="D212" s="12"/>
      <c r="E212" s="12">
        <f t="shared" si="99"/>
        <v>9625</v>
      </c>
      <c r="F212" s="11">
        <f t="shared" si="122"/>
        <v>1.2082601054481548</v>
      </c>
      <c r="G212" s="3"/>
      <c r="H212" s="115">
        <v>1</v>
      </c>
      <c r="I212" s="21"/>
      <c r="J212" s="21"/>
      <c r="K212" s="104">
        <v>9625</v>
      </c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E212" s="192">
        <f t="shared" si="116"/>
        <v>0</v>
      </c>
      <c r="AF212" s="155"/>
      <c r="AG212" s="155"/>
      <c r="AH212" s="155"/>
      <c r="AI212" s="155"/>
      <c r="AR212" s="155"/>
      <c r="AS212" s="155"/>
    </row>
    <row r="213" spans="1:45" s="94" customFormat="1" ht="30" customHeight="1" x14ac:dyDescent="0.2">
      <c r="A213" s="154" t="s">
        <v>93</v>
      </c>
      <c r="B213" s="65">
        <f>B212/B211*10</f>
        <v>244.35582822085891</v>
      </c>
      <c r="C213" s="122"/>
      <c r="D213" s="122"/>
      <c r="E213" s="65">
        <f t="shared" ref="E213:W213" si="138">E212/E211*10</f>
        <v>550</v>
      </c>
      <c r="F213" s="65">
        <f t="shared" si="138"/>
        <v>22.5081596786342</v>
      </c>
      <c r="G213" s="3"/>
      <c r="H213" s="65"/>
      <c r="I213" s="65" t="e">
        <f t="shared" si="138"/>
        <v>#DIV/0!</v>
      </c>
      <c r="J213" s="65" t="e">
        <f t="shared" si="138"/>
        <v>#DIV/0!</v>
      </c>
      <c r="K213" s="97">
        <f t="shared" si="138"/>
        <v>550</v>
      </c>
      <c r="L213" s="65" t="e">
        <f t="shared" si="138"/>
        <v>#DIV/0!</v>
      </c>
      <c r="M213" s="65" t="e">
        <f t="shared" si="138"/>
        <v>#DIV/0!</v>
      </c>
      <c r="N213" s="65" t="e">
        <f t="shared" si="138"/>
        <v>#DIV/0!</v>
      </c>
      <c r="O213" s="65" t="e">
        <f t="shared" si="138"/>
        <v>#DIV/0!</v>
      </c>
      <c r="P213" s="65" t="e">
        <f t="shared" si="138"/>
        <v>#DIV/0!</v>
      </c>
      <c r="Q213" s="65" t="e">
        <f t="shared" si="138"/>
        <v>#DIV/0!</v>
      </c>
      <c r="R213" s="65" t="e">
        <f t="shared" si="138"/>
        <v>#DIV/0!</v>
      </c>
      <c r="S213" s="65" t="e">
        <f t="shared" si="138"/>
        <v>#DIV/0!</v>
      </c>
      <c r="T213" s="65" t="e">
        <f t="shared" si="138"/>
        <v>#DIV/0!</v>
      </c>
      <c r="U213" s="65" t="e">
        <f t="shared" si="138"/>
        <v>#DIV/0!</v>
      </c>
      <c r="V213" s="65" t="e">
        <f t="shared" si="138"/>
        <v>#DIV/0!</v>
      </c>
      <c r="W213" s="65" t="e">
        <f t="shared" si="138"/>
        <v>#DIV/0!</v>
      </c>
      <c r="X213" s="65" t="e">
        <f t="shared" ref="X213" si="139">X212/X211*10</f>
        <v>#DIV/0!</v>
      </c>
      <c r="Y213" s="65" t="e">
        <f>Y212/Y211*10</f>
        <v>#DIV/0!</v>
      </c>
      <c r="Z213" s="65" t="e">
        <f t="shared" ref="Z213:AA213" si="140">Z212/Z211*10</f>
        <v>#DIV/0!</v>
      </c>
      <c r="AA213" s="65" t="e">
        <f t="shared" si="140"/>
        <v>#DIV/0!</v>
      </c>
      <c r="AB213" s="65" t="e">
        <f t="shared" ref="AB213:AC213" si="141">AB212/AB211*10</f>
        <v>#DIV/0!</v>
      </c>
      <c r="AC213" s="65" t="e">
        <f t="shared" si="141"/>
        <v>#DIV/0!</v>
      </c>
      <c r="AE213" s="192" t="e">
        <f t="shared" si="116"/>
        <v>#DIV/0!</v>
      </c>
      <c r="AF213" s="155"/>
      <c r="AG213" s="155"/>
      <c r="AH213" s="155"/>
      <c r="AI213" s="155"/>
      <c r="AR213" s="155"/>
      <c r="AS213" s="155"/>
    </row>
    <row r="214" spans="1:45" s="94" customFormat="1" ht="30" customHeight="1" outlineLevel="1" x14ac:dyDescent="0.2">
      <c r="A214" s="200" t="s">
        <v>108</v>
      </c>
      <c r="B214" s="16">
        <v>420</v>
      </c>
      <c r="C214" s="1"/>
      <c r="D214" s="67">
        <v>4039</v>
      </c>
      <c r="E214" s="67">
        <f t="shared" si="99"/>
        <v>130</v>
      </c>
      <c r="F214" s="3">
        <f t="shared" si="122"/>
        <v>0.30952380952380953</v>
      </c>
      <c r="G214" s="3" t="e">
        <f t="shared" si="113"/>
        <v>#DIV/0!</v>
      </c>
      <c r="H214" s="68">
        <v>1</v>
      </c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>
        <v>130</v>
      </c>
      <c r="Z214" s="104"/>
      <c r="AA214" s="104"/>
      <c r="AB214" s="104"/>
      <c r="AC214" s="104"/>
      <c r="AE214" s="192">
        <f t="shared" si="116"/>
        <v>0</v>
      </c>
      <c r="AF214" s="155"/>
      <c r="AG214" s="155"/>
      <c r="AH214" s="155"/>
      <c r="AI214" s="155"/>
      <c r="AR214" s="155"/>
      <c r="AS214" s="155"/>
    </row>
    <row r="215" spans="1:45" s="94" customFormat="1" ht="30" customHeight="1" outlineLevel="1" x14ac:dyDescent="0.2">
      <c r="A215" s="154" t="s">
        <v>109</v>
      </c>
      <c r="B215" s="13">
        <v>390</v>
      </c>
      <c r="C215" s="12"/>
      <c r="D215" s="12"/>
      <c r="E215" s="12">
        <f t="shared" si="99"/>
        <v>315</v>
      </c>
      <c r="F215" s="11">
        <f t="shared" si="122"/>
        <v>0.80769230769230771</v>
      </c>
      <c r="G215" s="3"/>
      <c r="H215" s="115">
        <v>1</v>
      </c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104">
        <v>315</v>
      </c>
      <c r="Z215" s="21"/>
      <c r="AA215" s="21"/>
      <c r="AB215" s="21"/>
      <c r="AC215" s="21"/>
      <c r="AE215" s="192">
        <f t="shared" si="116"/>
        <v>0</v>
      </c>
      <c r="AF215" s="155"/>
      <c r="AG215" s="155"/>
      <c r="AH215" s="155"/>
      <c r="AI215" s="155"/>
      <c r="AR215" s="155"/>
      <c r="AS215" s="155"/>
    </row>
    <row r="216" spans="1:45" s="94" customFormat="1" ht="30" customHeight="1" x14ac:dyDescent="0.2">
      <c r="A216" s="154" t="s">
        <v>93</v>
      </c>
      <c r="B216" s="65">
        <f t="shared" ref="B216:H216" si="142">B215/B214*10</f>
        <v>9.2857142857142865</v>
      </c>
      <c r="C216" s="65"/>
      <c r="D216" s="65"/>
      <c r="E216" s="65">
        <f t="shared" si="142"/>
        <v>24.23076923076923</v>
      </c>
      <c r="F216" s="65">
        <f t="shared" si="142"/>
        <v>26.094674556213015</v>
      </c>
      <c r="G216" s="3"/>
      <c r="H216" s="123">
        <f t="shared" si="142"/>
        <v>10</v>
      </c>
      <c r="I216" s="65" t="e">
        <f t="shared" ref="I216:L216" si="143">I215/I214*10</f>
        <v>#DIV/0!</v>
      </c>
      <c r="J216" s="65" t="e">
        <f t="shared" si="143"/>
        <v>#DIV/0!</v>
      </c>
      <c r="K216" s="65" t="e">
        <f t="shared" si="143"/>
        <v>#DIV/0!</v>
      </c>
      <c r="L216" s="65" t="e">
        <f t="shared" si="143"/>
        <v>#DIV/0!</v>
      </c>
      <c r="M216" s="65" t="e">
        <f t="shared" ref="M216:U216" si="144">M215/M214*10</f>
        <v>#DIV/0!</v>
      </c>
      <c r="N216" s="65" t="e">
        <f t="shared" si="144"/>
        <v>#DIV/0!</v>
      </c>
      <c r="O216" s="65" t="e">
        <f t="shared" si="144"/>
        <v>#DIV/0!</v>
      </c>
      <c r="P216" s="65" t="e">
        <f t="shared" si="144"/>
        <v>#DIV/0!</v>
      </c>
      <c r="Q216" s="65" t="e">
        <f t="shared" si="144"/>
        <v>#DIV/0!</v>
      </c>
      <c r="R216" s="65" t="e">
        <f t="shared" si="144"/>
        <v>#DIV/0!</v>
      </c>
      <c r="S216" s="65" t="e">
        <f t="shared" si="144"/>
        <v>#DIV/0!</v>
      </c>
      <c r="T216" s="65" t="e">
        <f t="shared" si="144"/>
        <v>#DIV/0!</v>
      </c>
      <c r="U216" s="65" t="e">
        <f t="shared" si="144"/>
        <v>#DIV/0!</v>
      </c>
      <c r="V216" s="65" t="e">
        <f t="shared" ref="V216:W216" si="145">V215/V214*10</f>
        <v>#DIV/0!</v>
      </c>
      <c r="W216" s="65" t="e">
        <f t="shared" si="145"/>
        <v>#DIV/0!</v>
      </c>
      <c r="X216" s="65" t="e">
        <f t="shared" ref="X216:AA216" si="146">X215/X214*10</f>
        <v>#DIV/0!</v>
      </c>
      <c r="Y216" s="97">
        <f t="shared" si="146"/>
        <v>24.23076923076923</v>
      </c>
      <c r="Z216" s="65" t="e">
        <f t="shared" si="146"/>
        <v>#DIV/0!</v>
      </c>
      <c r="AA216" s="65" t="e">
        <f t="shared" si="146"/>
        <v>#DIV/0!</v>
      </c>
      <c r="AB216" s="65" t="e">
        <f>AB215/AB214*10</f>
        <v>#DIV/0!</v>
      </c>
      <c r="AC216" s="65" t="e">
        <f>AC215/AC214*10</f>
        <v>#DIV/0!</v>
      </c>
      <c r="AE216" s="192" t="e">
        <f t="shared" si="116"/>
        <v>#DIV/0!</v>
      </c>
      <c r="AF216" s="155"/>
      <c r="AG216" s="155"/>
      <c r="AH216" s="155"/>
      <c r="AI216" s="155"/>
      <c r="AR216" s="155"/>
      <c r="AS216" s="155"/>
    </row>
    <row r="217" spans="1:45" s="94" customFormat="1" ht="30" customHeight="1" x14ac:dyDescent="0.2">
      <c r="A217" s="200" t="s">
        <v>110</v>
      </c>
      <c r="B217" s="1">
        <v>9087</v>
      </c>
      <c r="C217" s="1">
        <v>17191</v>
      </c>
      <c r="D217" s="67">
        <v>17282</v>
      </c>
      <c r="E217" s="67">
        <f t="shared" si="99"/>
        <v>7341</v>
      </c>
      <c r="F217" s="3">
        <f t="shared" si="122"/>
        <v>0.80785737867282936</v>
      </c>
      <c r="G217" s="3">
        <f t="shared" si="113"/>
        <v>0.42702576929788844</v>
      </c>
      <c r="H217" s="68">
        <v>16</v>
      </c>
      <c r="I217" s="104"/>
      <c r="J217" s="104">
        <v>322</v>
      </c>
      <c r="K217" s="104">
        <v>620</v>
      </c>
      <c r="L217" s="104">
        <v>500</v>
      </c>
      <c r="M217" s="104">
        <v>232</v>
      </c>
      <c r="N217" s="104">
        <v>300</v>
      </c>
      <c r="O217" s="104"/>
      <c r="P217" s="104">
        <v>510</v>
      </c>
      <c r="Q217" s="104">
        <v>1077</v>
      </c>
      <c r="R217" s="104">
        <v>220</v>
      </c>
      <c r="S217" s="109">
        <v>130</v>
      </c>
      <c r="T217" s="104">
        <v>400</v>
      </c>
      <c r="U217" s="104"/>
      <c r="V217" s="104"/>
      <c r="W217" s="104">
        <v>470</v>
      </c>
      <c r="X217" s="104">
        <v>1298</v>
      </c>
      <c r="Y217" s="104">
        <v>202</v>
      </c>
      <c r="Z217" s="104">
        <v>100</v>
      </c>
      <c r="AA217" s="104">
        <v>310</v>
      </c>
      <c r="AB217" s="104"/>
      <c r="AC217" s="104">
        <v>650</v>
      </c>
      <c r="AE217" s="192">
        <f t="shared" si="116"/>
        <v>0.17681514780002724</v>
      </c>
      <c r="AF217" s="155"/>
      <c r="AG217" s="155"/>
      <c r="AH217" s="155"/>
      <c r="AI217" s="155"/>
      <c r="AR217" s="155"/>
      <c r="AS217" s="155"/>
    </row>
    <row r="218" spans="1:45" s="94" customFormat="1" ht="30" hidden="1" customHeight="1" x14ac:dyDescent="0.2">
      <c r="A218" s="200" t="s">
        <v>111</v>
      </c>
      <c r="B218" s="1"/>
      <c r="C218" s="1"/>
      <c r="D218" s="67"/>
      <c r="E218" s="67">
        <f t="shared" si="99"/>
        <v>0</v>
      </c>
      <c r="F218" s="3" t="e">
        <f t="shared" si="122"/>
        <v>#DIV/0!</v>
      </c>
      <c r="G218" s="3" t="e">
        <f t="shared" si="113"/>
        <v>#DIV/0!</v>
      </c>
      <c r="H218" s="68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E218" s="192" t="e">
        <f t="shared" si="116"/>
        <v>#DIV/0!</v>
      </c>
      <c r="AF218" s="155"/>
      <c r="AG218" s="155"/>
      <c r="AH218" s="155"/>
      <c r="AI218" s="155"/>
      <c r="AR218" s="155"/>
      <c r="AS218" s="155"/>
    </row>
    <row r="219" spans="1:45" s="94" customFormat="1" ht="30" customHeight="1" x14ac:dyDescent="0.2">
      <c r="A219" s="200" t="s">
        <v>183</v>
      </c>
      <c r="B219" s="1">
        <v>630</v>
      </c>
      <c r="C219" s="1"/>
      <c r="D219" s="67">
        <v>1567</v>
      </c>
      <c r="E219" s="67">
        <f t="shared" si="99"/>
        <v>594</v>
      </c>
      <c r="F219" s="3">
        <f t="shared" si="122"/>
        <v>0.94285714285714284</v>
      </c>
      <c r="G219" s="3"/>
      <c r="H219" s="68">
        <v>6</v>
      </c>
      <c r="I219" s="104"/>
      <c r="J219" s="104"/>
      <c r="K219" s="104"/>
      <c r="L219" s="104">
        <v>120</v>
      </c>
      <c r="M219" s="104">
        <v>200</v>
      </c>
      <c r="N219" s="104"/>
      <c r="O219" s="104"/>
      <c r="P219" s="104"/>
      <c r="Q219" s="104"/>
      <c r="R219" s="104"/>
      <c r="S219" s="104"/>
      <c r="T219" s="104"/>
      <c r="U219" s="104"/>
      <c r="V219" s="104">
        <v>85</v>
      </c>
      <c r="W219" s="104">
        <v>24</v>
      </c>
      <c r="X219" s="104">
        <v>30</v>
      </c>
      <c r="Y219" s="104"/>
      <c r="Z219" s="104"/>
      <c r="AA219" s="104"/>
      <c r="AB219" s="104">
        <v>135</v>
      </c>
      <c r="AC219" s="104"/>
      <c r="AE219" s="192">
        <f t="shared" si="116"/>
        <v>5.0505050505050504E-2</v>
      </c>
      <c r="AF219" s="155"/>
      <c r="AG219" s="155"/>
      <c r="AH219" s="155"/>
      <c r="AI219" s="155"/>
      <c r="AR219" s="155"/>
      <c r="AS219" s="155"/>
    </row>
    <row r="220" spans="1:45" s="94" customFormat="1" ht="32.25" customHeight="1" x14ac:dyDescent="0.2">
      <c r="A220" s="154" t="s">
        <v>184</v>
      </c>
      <c r="B220" s="12">
        <v>910</v>
      </c>
      <c r="C220" s="12"/>
      <c r="D220" s="12"/>
      <c r="E220" s="12">
        <f t="shared" si="99"/>
        <v>714.5</v>
      </c>
      <c r="F220" s="11">
        <f t="shared" si="122"/>
        <v>0.78516483516483515</v>
      </c>
      <c r="G220" s="3"/>
      <c r="H220" s="115">
        <v>5</v>
      </c>
      <c r="I220" s="21"/>
      <c r="J220" s="21"/>
      <c r="K220" s="21"/>
      <c r="L220" s="21">
        <v>120</v>
      </c>
      <c r="M220" s="104">
        <v>286</v>
      </c>
      <c r="N220" s="21"/>
      <c r="O220" s="21"/>
      <c r="P220" s="21"/>
      <c r="Q220" s="21"/>
      <c r="R220" s="21"/>
      <c r="S220" s="21"/>
      <c r="T220" s="21"/>
      <c r="U220" s="21"/>
      <c r="V220" s="104">
        <v>93.5</v>
      </c>
      <c r="W220" s="104">
        <v>12</v>
      </c>
      <c r="X220" s="21"/>
      <c r="Y220" s="21"/>
      <c r="Z220" s="21"/>
      <c r="AA220" s="21"/>
      <c r="AB220" s="104">
        <v>203</v>
      </c>
      <c r="AC220" s="21"/>
      <c r="AE220" s="192">
        <f t="shared" si="116"/>
        <v>0</v>
      </c>
      <c r="AF220" s="155"/>
      <c r="AG220" s="155"/>
      <c r="AH220" s="155"/>
      <c r="AI220" s="155"/>
      <c r="AR220" s="155"/>
      <c r="AS220" s="155"/>
    </row>
    <row r="221" spans="1:45" s="94" customFormat="1" ht="27.75" customHeight="1" x14ac:dyDescent="0.2">
      <c r="A221" s="154" t="s">
        <v>185</v>
      </c>
      <c r="B221" s="263">
        <f>B220/B219*10</f>
        <v>14.444444444444445</v>
      </c>
      <c r="C221" s="251"/>
      <c r="D221" s="124"/>
      <c r="E221" s="42">
        <f t="shared" ref="E221:J221" si="147">E220/E219*10</f>
        <v>12.028619528619529</v>
      </c>
      <c r="F221" s="42">
        <f t="shared" si="147"/>
        <v>8.3275058275058278</v>
      </c>
      <c r="G221" s="3"/>
      <c r="H221" s="42"/>
      <c r="I221" s="42" t="e">
        <f t="shared" si="147"/>
        <v>#DIV/0!</v>
      </c>
      <c r="J221" s="42" t="e">
        <f t="shared" si="147"/>
        <v>#DIV/0!</v>
      </c>
      <c r="K221" s="42" t="e">
        <f t="shared" ref="K221" si="148">K220/K219*10</f>
        <v>#DIV/0!</v>
      </c>
      <c r="L221" s="42">
        <f>L220/L219*10</f>
        <v>10</v>
      </c>
      <c r="M221" s="105">
        <f t="shared" ref="M221:S221" si="149">M220/M219*10</f>
        <v>14.299999999999999</v>
      </c>
      <c r="N221" s="42" t="e">
        <f t="shared" si="149"/>
        <v>#DIV/0!</v>
      </c>
      <c r="O221" s="42" t="e">
        <f t="shared" si="149"/>
        <v>#DIV/0!</v>
      </c>
      <c r="P221" s="42" t="e">
        <f t="shared" si="149"/>
        <v>#DIV/0!</v>
      </c>
      <c r="Q221" s="42" t="e">
        <f t="shared" si="149"/>
        <v>#DIV/0!</v>
      </c>
      <c r="R221" s="42" t="e">
        <f t="shared" si="149"/>
        <v>#DIV/0!</v>
      </c>
      <c r="S221" s="42" t="e">
        <f t="shared" si="149"/>
        <v>#DIV/0!</v>
      </c>
      <c r="T221" s="42" t="e">
        <f t="shared" ref="T221:AB221" si="150">T220/T219*10</f>
        <v>#DIV/0!</v>
      </c>
      <c r="U221" s="42" t="e">
        <f t="shared" si="150"/>
        <v>#DIV/0!</v>
      </c>
      <c r="V221" s="105">
        <f t="shared" si="150"/>
        <v>11</v>
      </c>
      <c r="W221" s="42">
        <f t="shared" si="150"/>
        <v>5</v>
      </c>
      <c r="X221" s="42">
        <f t="shared" si="150"/>
        <v>0</v>
      </c>
      <c r="Y221" s="42" t="e">
        <f t="shared" si="150"/>
        <v>#DIV/0!</v>
      </c>
      <c r="Z221" s="42" t="e">
        <f t="shared" si="150"/>
        <v>#DIV/0!</v>
      </c>
      <c r="AA221" s="42" t="e">
        <f t="shared" si="150"/>
        <v>#DIV/0!</v>
      </c>
      <c r="AB221" s="105">
        <f t="shared" si="150"/>
        <v>15.037037037037038</v>
      </c>
      <c r="AC221" s="42"/>
      <c r="AE221" s="192">
        <f t="shared" si="116"/>
        <v>0</v>
      </c>
      <c r="AF221" s="155"/>
      <c r="AG221" s="155"/>
      <c r="AH221" s="155"/>
      <c r="AI221" s="155"/>
      <c r="AR221" s="155"/>
      <c r="AS221" s="155"/>
    </row>
    <row r="222" spans="1:45" s="94" customFormat="1" ht="48" customHeight="1" x14ac:dyDescent="0.2">
      <c r="A222" s="174" t="s">
        <v>222</v>
      </c>
      <c r="B222" s="258">
        <v>10950</v>
      </c>
      <c r="C222" s="252"/>
      <c r="D222" s="125"/>
      <c r="E222" s="67">
        <f t="shared" si="99"/>
        <v>452</v>
      </c>
      <c r="F222" s="3">
        <f t="shared" si="122"/>
        <v>4.1278538812785391E-2</v>
      </c>
      <c r="G222" s="3" t="e">
        <f t="shared" si="113"/>
        <v>#DIV/0!</v>
      </c>
      <c r="H222" s="68">
        <v>3</v>
      </c>
      <c r="I222" s="105"/>
      <c r="J222" s="105"/>
      <c r="K222" s="105"/>
      <c r="L222" s="126">
        <v>307</v>
      </c>
      <c r="M222" s="126">
        <v>98</v>
      </c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>
        <v>47</v>
      </c>
      <c r="Y222" s="126"/>
      <c r="Z222" s="105"/>
      <c r="AA222" s="105"/>
      <c r="AB222" s="105"/>
      <c r="AC222" s="105"/>
      <c r="AE222" s="192">
        <f t="shared" si="116"/>
        <v>0.10398230088495575</v>
      </c>
      <c r="AF222" s="155"/>
      <c r="AG222" s="155"/>
      <c r="AH222" s="155"/>
      <c r="AI222" s="155"/>
      <c r="AR222" s="155"/>
      <c r="AS222" s="155"/>
    </row>
    <row r="223" spans="1:45" s="94" customFormat="1" ht="27.75" customHeight="1" x14ac:dyDescent="0.2">
      <c r="A223" s="154" t="s">
        <v>215</v>
      </c>
      <c r="B223" s="259">
        <v>12301</v>
      </c>
      <c r="C223" s="124"/>
      <c r="D223" s="124"/>
      <c r="E223" s="12">
        <f t="shared" si="99"/>
        <v>385</v>
      </c>
      <c r="F223" s="11">
        <f t="shared" si="122"/>
        <v>3.1298268433460695E-2</v>
      </c>
      <c r="G223" s="3"/>
      <c r="H223" s="115">
        <v>2</v>
      </c>
      <c r="I223" s="42"/>
      <c r="J223" s="42"/>
      <c r="K223" s="42"/>
      <c r="L223" s="126">
        <v>315</v>
      </c>
      <c r="M223" s="41">
        <v>70</v>
      </c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2"/>
      <c r="AA223" s="42"/>
      <c r="AB223" s="42"/>
      <c r="AC223" s="42"/>
      <c r="AE223" s="192">
        <f t="shared" si="116"/>
        <v>0</v>
      </c>
      <c r="AF223" s="155"/>
      <c r="AG223" s="155"/>
      <c r="AH223" s="155"/>
      <c r="AI223" s="155"/>
      <c r="AR223" s="155"/>
      <c r="AS223" s="155"/>
    </row>
    <row r="224" spans="1:45" s="94" customFormat="1" ht="27.75" customHeight="1" x14ac:dyDescent="0.2">
      <c r="A224" s="154" t="s">
        <v>93</v>
      </c>
      <c r="B224" s="127">
        <f>B223/B222*10</f>
        <v>11.233789954337901</v>
      </c>
      <c r="C224" s="127"/>
      <c r="D224" s="127"/>
      <c r="E224" s="35">
        <f t="shared" ref="E224:AC224" si="151">E223/E222*10</f>
        <v>8.5176991150442483</v>
      </c>
      <c r="F224" s="35">
        <f t="shared" si="151"/>
        <v>7.5822132598759859</v>
      </c>
      <c r="G224" s="3"/>
      <c r="H224" s="34"/>
      <c r="I224" s="35" t="e">
        <f t="shared" si="151"/>
        <v>#DIV/0!</v>
      </c>
      <c r="J224" s="35" t="e">
        <f t="shared" si="151"/>
        <v>#DIV/0!</v>
      </c>
      <c r="K224" s="35" t="e">
        <f t="shared" si="151"/>
        <v>#DIV/0!</v>
      </c>
      <c r="L224" s="119">
        <f t="shared" si="151"/>
        <v>10.260586319218241</v>
      </c>
      <c r="M224" s="35">
        <f t="shared" si="151"/>
        <v>7.1428571428571432</v>
      </c>
      <c r="N224" s="35" t="e">
        <f t="shared" si="151"/>
        <v>#DIV/0!</v>
      </c>
      <c r="O224" s="35" t="e">
        <f t="shared" si="151"/>
        <v>#DIV/0!</v>
      </c>
      <c r="P224" s="35" t="e">
        <f t="shared" si="151"/>
        <v>#DIV/0!</v>
      </c>
      <c r="Q224" s="35" t="e">
        <f t="shared" si="151"/>
        <v>#DIV/0!</v>
      </c>
      <c r="R224" s="35" t="e">
        <f t="shared" si="151"/>
        <v>#DIV/0!</v>
      </c>
      <c r="S224" s="35" t="e">
        <f t="shared" si="151"/>
        <v>#DIV/0!</v>
      </c>
      <c r="T224" s="35" t="e">
        <f t="shared" si="151"/>
        <v>#DIV/0!</v>
      </c>
      <c r="U224" s="35" t="e">
        <f t="shared" si="151"/>
        <v>#DIV/0!</v>
      </c>
      <c r="V224" s="35" t="e">
        <f t="shared" si="151"/>
        <v>#DIV/0!</v>
      </c>
      <c r="W224" s="35" t="e">
        <f t="shared" si="151"/>
        <v>#DIV/0!</v>
      </c>
      <c r="X224" s="35">
        <f t="shared" si="151"/>
        <v>0</v>
      </c>
      <c r="Y224" s="35" t="e">
        <f t="shared" si="151"/>
        <v>#DIV/0!</v>
      </c>
      <c r="Z224" s="35" t="e">
        <f t="shared" si="151"/>
        <v>#DIV/0!</v>
      </c>
      <c r="AA224" s="35" t="e">
        <f t="shared" si="151"/>
        <v>#DIV/0!</v>
      </c>
      <c r="AB224" s="35" t="e">
        <f t="shared" si="151"/>
        <v>#DIV/0!</v>
      </c>
      <c r="AC224" s="35" t="e">
        <f t="shared" si="151"/>
        <v>#DIV/0!</v>
      </c>
      <c r="AE224" s="192">
        <f t="shared" si="116"/>
        <v>0</v>
      </c>
      <c r="AF224" s="155"/>
      <c r="AG224" s="155"/>
      <c r="AH224" s="155"/>
      <c r="AI224" s="155"/>
      <c r="AR224" s="155"/>
      <c r="AS224" s="155"/>
    </row>
    <row r="225" spans="1:45" s="94" customFormat="1" ht="30" hidden="1" customHeight="1" x14ac:dyDescent="0.2">
      <c r="A225" s="200" t="s">
        <v>177</v>
      </c>
      <c r="B225" s="1">
        <v>39.299999999999997</v>
      </c>
      <c r="C225" s="1"/>
      <c r="D225" s="67"/>
      <c r="E225" s="67">
        <f t="shared" si="99"/>
        <v>0</v>
      </c>
      <c r="F225" s="3">
        <f t="shared" ref="F225:F246" si="152">E225/B225</f>
        <v>0</v>
      </c>
      <c r="G225" s="3" t="e">
        <f t="shared" si="113"/>
        <v>#DIV/0!</v>
      </c>
      <c r="H225" s="68"/>
      <c r="I225" s="118"/>
      <c r="J225" s="118"/>
      <c r="K225" s="105"/>
      <c r="L225" s="118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E225" s="192" t="e">
        <f t="shared" si="116"/>
        <v>#DIV/0!</v>
      </c>
      <c r="AF225" s="155"/>
      <c r="AG225" s="155"/>
      <c r="AH225" s="155"/>
      <c r="AI225" s="155"/>
      <c r="AR225" s="155"/>
      <c r="AS225" s="155"/>
    </row>
    <row r="226" spans="1:45" s="94" customFormat="1" ht="30" hidden="1" customHeight="1" x14ac:dyDescent="0.2">
      <c r="A226" s="200" t="s">
        <v>179</v>
      </c>
      <c r="B226" s="9">
        <v>51.5</v>
      </c>
      <c r="C226" s="9"/>
      <c r="D226" s="83"/>
      <c r="E226" s="67">
        <f t="shared" si="99"/>
        <v>52.699999999999996</v>
      </c>
      <c r="F226" s="3">
        <f t="shared" si="152"/>
        <v>1.0233009708737864</v>
      </c>
      <c r="G226" s="3" t="e">
        <f t="shared" si="113"/>
        <v>#DIV/0!</v>
      </c>
      <c r="H226" s="68">
        <v>7</v>
      </c>
      <c r="I226" s="118"/>
      <c r="J226" s="118"/>
      <c r="K226" s="105">
        <v>12</v>
      </c>
      <c r="L226" s="118"/>
      <c r="M226" s="104"/>
      <c r="N226" s="104"/>
      <c r="O226" s="104"/>
      <c r="P226" s="104">
        <v>2</v>
      </c>
      <c r="Q226" s="104">
        <v>1.8</v>
      </c>
      <c r="R226" s="104"/>
      <c r="S226" s="104">
        <v>6</v>
      </c>
      <c r="T226" s="104">
        <v>16</v>
      </c>
      <c r="U226" s="104"/>
      <c r="V226" s="104"/>
      <c r="W226" s="104"/>
      <c r="X226" s="104">
        <v>12.9</v>
      </c>
      <c r="Y226" s="104"/>
      <c r="Z226" s="104"/>
      <c r="AA226" s="104"/>
      <c r="AB226" s="104"/>
      <c r="AC226" s="104">
        <v>2</v>
      </c>
      <c r="AE226" s="192">
        <f t="shared" si="116"/>
        <v>0.24478178368121445</v>
      </c>
      <c r="AF226" s="155"/>
      <c r="AG226" s="155"/>
      <c r="AH226" s="155"/>
      <c r="AI226" s="155"/>
      <c r="AR226" s="155"/>
      <c r="AS226" s="155"/>
    </row>
    <row r="227" spans="1:45" s="94" customFormat="1" ht="30" hidden="1" customHeight="1" x14ac:dyDescent="0.2">
      <c r="A227" s="174" t="s">
        <v>178</v>
      </c>
      <c r="B227" s="9">
        <v>42.2</v>
      </c>
      <c r="C227" s="9"/>
      <c r="D227" s="83"/>
      <c r="E227" s="67">
        <f t="shared" si="99"/>
        <v>0</v>
      </c>
      <c r="F227" s="3">
        <f t="shared" si="152"/>
        <v>0</v>
      </c>
      <c r="G227" s="3" t="e">
        <f t="shared" si="113"/>
        <v>#DIV/0!</v>
      </c>
      <c r="H227" s="68"/>
      <c r="I227" s="118"/>
      <c r="J227" s="118"/>
      <c r="K227" s="105"/>
      <c r="L227" s="118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E227" s="192" t="e">
        <f t="shared" si="116"/>
        <v>#DIV/0!</v>
      </c>
      <c r="AF227" s="155"/>
      <c r="AG227" s="155"/>
      <c r="AH227" s="155"/>
      <c r="AI227" s="155"/>
      <c r="AR227" s="155"/>
      <c r="AS227" s="155"/>
    </row>
    <row r="228" spans="1:45" s="94" customFormat="1" ht="30" hidden="1" customHeight="1" x14ac:dyDescent="0.2">
      <c r="A228" s="154" t="s">
        <v>181</v>
      </c>
      <c r="B228" s="9">
        <v>67.2</v>
      </c>
      <c r="C228" s="9"/>
      <c r="D228" s="83"/>
      <c r="E228" s="67">
        <f t="shared" si="99"/>
        <v>190</v>
      </c>
      <c r="F228" s="3">
        <f t="shared" si="152"/>
        <v>2.8273809523809521</v>
      </c>
      <c r="G228" s="3" t="e">
        <f t="shared" si="113"/>
        <v>#DIV/0!</v>
      </c>
      <c r="H228" s="68">
        <v>7</v>
      </c>
      <c r="I228" s="118"/>
      <c r="J228" s="118"/>
      <c r="K228" s="105">
        <v>20</v>
      </c>
      <c r="L228" s="118"/>
      <c r="M228" s="104"/>
      <c r="N228" s="104"/>
      <c r="O228" s="104"/>
      <c r="P228" s="104">
        <v>13</v>
      </c>
      <c r="Q228" s="104">
        <v>12</v>
      </c>
      <c r="R228" s="104"/>
      <c r="S228" s="104">
        <v>30</v>
      </c>
      <c r="T228" s="104">
        <v>53</v>
      </c>
      <c r="U228" s="104"/>
      <c r="V228" s="104"/>
      <c r="W228" s="104"/>
      <c r="X228" s="104">
        <v>50</v>
      </c>
      <c r="Y228" s="104"/>
      <c r="Z228" s="104"/>
      <c r="AA228" s="104"/>
      <c r="AB228" s="104"/>
      <c r="AC228" s="104">
        <v>12</v>
      </c>
      <c r="AE228" s="192">
        <f t="shared" si="116"/>
        <v>0.26315789473684209</v>
      </c>
      <c r="AF228" s="155"/>
      <c r="AG228" s="155"/>
      <c r="AH228" s="155"/>
      <c r="AI228" s="155"/>
      <c r="AR228" s="155"/>
      <c r="AS228" s="155"/>
    </row>
    <row r="229" spans="1:45" s="94" customFormat="1" ht="30" hidden="1" customHeight="1" x14ac:dyDescent="0.2">
      <c r="A229" s="156" t="s">
        <v>93</v>
      </c>
      <c r="B229" s="128">
        <f>B227/B225*10</f>
        <v>10.737913486005091</v>
      </c>
      <c r="C229" s="128"/>
      <c r="D229" s="129"/>
      <c r="E229" s="129" t="e">
        <f>E227/E225*10</f>
        <v>#DIV/0!</v>
      </c>
      <c r="F229" s="3" t="e">
        <f t="shared" si="152"/>
        <v>#DIV/0!</v>
      </c>
      <c r="G229" s="3" t="e">
        <f t="shared" si="113"/>
        <v>#DIV/0!</v>
      </c>
      <c r="H229" s="99"/>
      <c r="I229" s="105" t="e">
        <f t="shared" ref="I229:O229" si="153">I227/I225*10</f>
        <v>#DIV/0!</v>
      </c>
      <c r="J229" s="105" t="e">
        <f t="shared" si="153"/>
        <v>#DIV/0!</v>
      </c>
      <c r="K229" s="105" t="e">
        <f t="shared" si="153"/>
        <v>#DIV/0!</v>
      </c>
      <c r="L229" s="105" t="e">
        <f t="shared" si="153"/>
        <v>#DIV/0!</v>
      </c>
      <c r="M229" s="105" t="e">
        <f t="shared" si="153"/>
        <v>#DIV/0!</v>
      </c>
      <c r="N229" s="105" t="e">
        <f t="shared" si="153"/>
        <v>#DIV/0!</v>
      </c>
      <c r="O229" s="105" t="e">
        <f t="shared" si="153"/>
        <v>#DIV/0!</v>
      </c>
      <c r="P229" s="105" t="e">
        <f>P227/P225*10</f>
        <v>#DIV/0!</v>
      </c>
      <c r="Q229" s="105" t="e">
        <f>Q227/Q225*10</f>
        <v>#DIV/0!</v>
      </c>
      <c r="R229" s="105"/>
      <c r="S229" s="105"/>
      <c r="T229" s="105"/>
      <c r="U229" s="105"/>
      <c r="V229" s="105"/>
      <c r="W229" s="105"/>
      <c r="X229" s="105"/>
      <c r="Y229" s="104"/>
      <c r="Z229" s="104"/>
      <c r="AA229" s="104"/>
      <c r="AB229" s="104"/>
      <c r="AC229" s="104"/>
      <c r="AE229" s="192" t="e">
        <f t="shared" si="116"/>
        <v>#DIV/0!</v>
      </c>
      <c r="AF229" s="155"/>
      <c r="AG229" s="155"/>
      <c r="AH229" s="155"/>
      <c r="AI229" s="155"/>
      <c r="AR229" s="155"/>
      <c r="AS229" s="155"/>
    </row>
    <row r="230" spans="1:45" s="94" customFormat="1" ht="32.25" hidden="1" customHeight="1" x14ac:dyDescent="0.2">
      <c r="A230" s="156" t="s">
        <v>180</v>
      </c>
      <c r="B230" s="1">
        <v>13</v>
      </c>
      <c r="C230" s="1"/>
      <c r="D230" s="67"/>
      <c r="E230" s="269">
        <f t="shared" ref="E230:AC230" si="154">E228/E226*10</f>
        <v>36.053130929791273</v>
      </c>
      <c r="F230" s="3">
        <f t="shared" si="152"/>
        <v>2.7733177638300979</v>
      </c>
      <c r="G230" s="3" t="e">
        <f t="shared" si="113"/>
        <v>#DIV/0!</v>
      </c>
      <c r="H230" s="130"/>
      <c r="I230" s="131" t="e">
        <f t="shared" si="154"/>
        <v>#DIV/0!</v>
      </c>
      <c r="J230" s="131" t="e">
        <f t="shared" si="154"/>
        <v>#DIV/0!</v>
      </c>
      <c r="K230" s="131">
        <f t="shared" si="154"/>
        <v>16.666666666666668</v>
      </c>
      <c r="L230" s="131" t="e">
        <f t="shared" si="154"/>
        <v>#DIV/0!</v>
      </c>
      <c r="M230" s="131" t="e">
        <f t="shared" si="154"/>
        <v>#DIV/0!</v>
      </c>
      <c r="N230" s="131" t="e">
        <f t="shared" si="154"/>
        <v>#DIV/0!</v>
      </c>
      <c r="O230" s="131" t="e">
        <f t="shared" si="154"/>
        <v>#DIV/0!</v>
      </c>
      <c r="P230" s="131">
        <f t="shared" si="154"/>
        <v>65</v>
      </c>
      <c r="Q230" s="131">
        <f>Q228/Q226*10</f>
        <v>66.666666666666657</v>
      </c>
      <c r="R230" s="131" t="e">
        <f t="shared" si="154"/>
        <v>#DIV/0!</v>
      </c>
      <c r="S230" s="131">
        <f t="shared" si="154"/>
        <v>50</v>
      </c>
      <c r="T230" s="131">
        <f>T228/T226*10</f>
        <v>33.125</v>
      </c>
      <c r="U230" s="131" t="e">
        <f t="shared" si="154"/>
        <v>#DIV/0!</v>
      </c>
      <c r="V230" s="131" t="e">
        <f t="shared" si="154"/>
        <v>#DIV/0!</v>
      </c>
      <c r="W230" s="131" t="e">
        <f t="shared" si="154"/>
        <v>#DIV/0!</v>
      </c>
      <c r="X230" s="131">
        <f>X228/X226*10</f>
        <v>38.759689922480618</v>
      </c>
      <c r="Y230" s="131" t="e">
        <f t="shared" si="154"/>
        <v>#DIV/0!</v>
      </c>
      <c r="Z230" s="131" t="e">
        <f t="shared" si="154"/>
        <v>#DIV/0!</v>
      </c>
      <c r="AA230" s="131" t="e">
        <f t="shared" si="154"/>
        <v>#DIV/0!</v>
      </c>
      <c r="AB230" s="131" t="e">
        <f t="shared" si="154"/>
        <v>#DIV/0!</v>
      </c>
      <c r="AC230" s="131">
        <f t="shared" si="154"/>
        <v>60</v>
      </c>
      <c r="AE230" s="192">
        <f t="shared" si="116"/>
        <v>1.0750713994288044</v>
      </c>
      <c r="AF230" s="155"/>
      <c r="AG230" s="155"/>
      <c r="AH230" s="155"/>
      <c r="AI230" s="155"/>
      <c r="AR230" s="155"/>
      <c r="AS230" s="155"/>
    </row>
    <row r="231" spans="1:45" s="94" customFormat="1" ht="30" customHeight="1" x14ac:dyDescent="0.2">
      <c r="A231" s="200" t="s">
        <v>186</v>
      </c>
      <c r="B231" s="9">
        <v>118</v>
      </c>
      <c r="C231" s="9">
        <v>138</v>
      </c>
      <c r="D231" s="83">
        <v>134</v>
      </c>
      <c r="E231" s="67">
        <f t="shared" si="99"/>
        <v>107.5</v>
      </c>
      <c r="F231" s="3">
        <f t="shared" si="152"/>
        <v>0.91101694915254239</v>
      </c>
      <c r="G231" s="3">
        <f t="shared" si="113"/>
        <v>0.77898550724637683</v>
      </c>
      <c r="H231" s="68">
        <v>4</v>
      </c>
      <c r="I231" s="116"/>
      <c r="J231" s="116"/>
      <c r="K231" s="116"/>
      <c r="L231" s="116">
        <v>9</v>
      </c>
      <c r="M231" s="116"/>
      <c r="N231" s="116"/>
      <c r="O231" s="116"/>
      <c r="P231" s="131"/>
      <c r="Q231" s="131"/>
      <c r="R231" s="131"/>
      <c r="S231" s="131"/>
      <c r="T231" s="131"/>
      <c r="U231" s="131"/>
      <c r="V231" s="262">
        <v>38</v>
      </c>
      <c r="W231" s="131">
        <v>11.5</v>
      </c>
      <c r="X231" s="131"/>
      <c r="Y231" s="116"/>
      <c r="Z231" s="116"/>
      <c r="AA231" s="19">
        <v>49</v>
      </c>
      <c r="AB231" s="116"/>
      <c r="AC231" s="116"/>
      <c r="AE231" s="192">
        <f t="shared" si="116"/>
        <v>0</v>
      </c>
      <c r="AF231" s="155"/>
      <c r="AG231" s="155"/>
      <c r="AH231" s="155"/>
      <c r="AI231" s="155"/>
      <c r="AR231" s="155"/>
      <c r="AS231" s="155"/>
    </row>
    <row r="232" spans="1:45" s="94" customFormat="1" ht="30" customHeight="1" x14ac:dyDescent="0.2">
      <c r="A232" s="154" t="s">
        <v>187</v>
      </c>
      <c r="B232" s="84">
        <v>188.9</v>
      </c>
      <c r="C232" s="84"/>
      <c r="D232" s="83"/>
      <c r="E232" s="12">
        <f t="shared" si="99"/>
        <v>180.5</v>
      </c>
      <c r="F232" s="3">
        <f t="shared" si="152"/>
        <v>0.95553202752779243</v>
      </c>
      <c r="G232" s="3"/>
      <c r="H232" s="68">
        <v>4</v>
      </c>
      <c r="I232" s="116"/>
      <c r="J232" s="116"/>
      <c r="K232" s="131"/>
      <c r="L232" s="116">
        <v>8</v>
      </c>
      <c r="M232" s="116"/>
      <c r="N232" s="116"/>
      <c r="O232" s="116"/>
      <c r="P232" s="131"/>
      <c r="Q232" s="131"/>
      <c r="R232" s="131"/>
      <c r="S232" s="131"/>
      <c r="T232" s="131"/>
      <c r="U232" s="131"/>
      <c r="V232" s="131">
        <v>68.400000000000006</v>
      </c>
      <c r="W232" s="131">
        <v>11</v>
      </c>
      <c r="X232" s="131"/>
      <c r="Y232" s="116"/>
      <c r="Z232" s="116"/>
      <c r="AA232" s="290">
        <v>93.1</v>
      </c>
      <c r="AB232" s="116"/>
      <c r="AC232" s="116"/>
      <c r="AE232" s="192">
        <f t="shared" si="116"/>
        <v>0</v>
      </c>
      <c r="AF232" s="155"/>
      <c r="AG232" s="155"/>
      <c r="AH232" s="155"/>
      <c r="AI232" s="155"/>
      <c r="AR232" s="155"/>
      <c r="AS232" s="155"/>
    </row>
    <row r="233" spans="1:45" s="94" customFormat="1" ht="30" customHeight="1" x14ac:dyDescent="0.2">
      <c r="A233" s="154" t="s">
        <v>93</v>
      </c>
      <c r="B233" s="35">
        <f>B232/B231*10</f>
        <v>16.008474576271187</v>
      </c>
      <c r="C233" s="84"/>
      <c r="D233" s="83"/>
      <c r="E233" s="131">
        <f t="shared" ref="E233:V233" si="155">E232/E231*10</f>
        <v>16.790697674418603</v>
      </c>
      <c r="F233" s="131">
        <f t="shared" si="155"/>
        <v>10.488630627746931</v>
      </c>
      <c r="G233" s="3"/>
      <c r="H233" s="131"/>
      <c r="I233" s="131" t="e">
        <f t="shared" si="155"/>
        <v>#DIV/0!</v>
      </c>
      <c r="J233" s="131" t="e">
        <f t="shared" si="155"/>
        <v>#DIV/0!</v>
      </c>
      <c r="K233" s="131" t="e">
        <f t="shared" si="155"/>
        <v>#DIV/0!</v>
      </c>
      <c r="L233" s="131">
        <f t="shared" si="155"/>
        <v>8.8888888888888893</v>
      </c>
      <c r="M233" s="131" t="e">
        <f t="shared" si="155"/>
        <v>#DIV/0!</v>
      </c>
      <c r="N233" s="131" t="e">
        <f t="shared" si="155"/>
        <v>#DIV/0!</v>
      </c>
      <c r="O233" s="131" t="e">
        <f t="shared" si="155"/>
        <v>#DIV/0!</v>
      </c>
      <c r="P233" s="131" t="e">
        <f t="shared" si="155"/>
        <v>#DIV/0!</v>
      </c>
      <c r="Q233" s="131" t="e">
        <f t="shared" si="155"/>
        <v>#DIV/0!</v>
      </c>
      <c r="R233" s="131" t="e">
        <f t="shared" si="155"/>
        <v>#DIV/0!</v>
      </c>
      <c r="S233" s="131" t="e">
        <f t="shared" si="155"/>
        <v>#DIV/0!</v>
      </c>
      <c r="T233" s="131" t="e">
        <f t="shared" si="155"/>
        <v>#DIV/0!</v>
      </c>
      <c r="U233" s="131" t="e">
        <f t="shared" si="155"/>
        <v>#DIV/0!</v>
      </c>
      <c r="V233" s="131">
        <f t="shared" si="155"/>
        <v>18</v>
      </c>
      <c r="W233" s="131">
        <f t="shared" ref="W233:Z233" si="156">W232/W231*10</f>
        <v>9.5652173913043477</v>
      </c>
      <c r="X233" s="131" t="e">
        <f t="shared" si="156"/>
        <v>#DIV/0!</v>
      </c>
      <c r="Y233" s="131" t="e">
        <f t="shared" si="156"/>
        <v>#DIV/0!</v>
      </c>
      <c r="Z233" s="131" t="e">
        <f t="shared" si="156"/>
        <v>#DIV/0!</v>
      </c>
      <c r="AA233" s="291">
        <f>AA232/AA231*10</f>
        <v>19</v>
      </c>
      <c r="AB233" s="131" t="e">
        <f t="shared" ref="AB233:AC233" si="157">AB232/AB231*10</f>
        <v>#DIV/0!</v>
      </c>
      <c r="AC233" s="131" t="e">
        <f t="shared" si="157"/>
        <v>#DIV/0!</v>
      </c>
      <c r="AE233" s="192" t="e">
        <f t="shared" si="116"/>
        <v>#DIV/0!</v>
      </c>
      <c r="AF233" s="155"/>
      <c r="AG233" s="155"/>
      <c r="AH233" s="155"/>
      <c r="AI233" s="155"/>
      <c r="AR233" s="155"/>
      <c r="AS233" s="155"/>
    </row>
    <row r="234" spans="1:45" s="194" customFormat="1" ht="30" customHeight="1" x14ac:dyDescent="0.2">
      <c r="A234" s="174" t="s">
        <v>112</v>
      </c>
      <c r="B234" s="1">
        <v>97863</v>
      </c>
      <c r="C234" s="1">
        <v>88000</v>
      </c>
      <c r="D234" s="67">
        <v>88000</v>
      </c>
      <c r="E234" s="67">
        <f t="shared" si="99"/>
        <v>83560</v>
      </c>
      <c r="F234" s="3">
        <f t="shared" si="152"/>
        <v>0.85384670406588803</v>
      </c>
      <c r="G234" s="3">
        <f t="shared" si="113"/>
        <v>0.94954545454545458</v>
      </c>
      <c r="H234" s="68">
        <v>21</v>
      </c>
      <c r="I234" s="66">
        <v>7600</v>
      </c>
      <c r="J234" s="66">
        <v>2930</v>
      </c>
      <c r="K234" s="66">
        <v>2100</v>
      </c>
      <c r="L234" s="66">
        <v>5290</v>
      </c>
      <c r="M234" s="66">
        <v>2341</v>
      </c>
      <c r="N234" s="66">
        <v>6300</v>
      </c>
      <c r="O234" s="66">
        <v>3100</v>
      </c>
      <c r="P234" s="66">
        <v>3000</v>
      </c>
      <c r="Q234" s="66">
        <v>4362</v>
      </c>
      <c r="R234" s="66">
        <v>1410</v>
      </c>
      <c r="S234" s="66">
        <v>2822</v>
      </c>
      <c r="T234" s="66">
        <v>4900</v>
      </c>
      <c r="U234" s="66">
        <v>5021</v>
      </c>
      <c r="V234" s="66">
        <v>4300</v>
      </c>
      <c r="W234" s="66">
        <v>7500</v>
      </c>
      <c r="X234" s="66">
        <v>3495</v>
      </c>
      <c r="Y234" s="66">
        <v>1800</v>
      </c>
      <c r="Z234" s="66">
        <v>2000</v>
      </c>
      <c r="AA234" s="1">
        <v>5789</v>
      </c>
      <c r="AB234" s="66">
        <v>5600</v>
      </c>
      <c r="AC234" s="66">
        <v>1900</v>
      </c>
      <c r="AE234" s="192">
        <f t="shared" si="116"/>
        <v>4.1826232647199618E-2</v>
      </c>
      <c r="AF234" s="195"/>
      <c r="AG234" s="195"/>
      <c r="AH234" s="195"/>
      <c r="AI234" s="195"/>
      <c r="AR234" s="195"/>
      <c r="AS234" s="195"/>
    </row>
    <row r="235" spans="1:45" s="194" customFormat="1" ht="30" customHeight="1" x14ac:dyDescent="0.2">
      <c r="A235" s="156" t="s">
        <v>113</v>
      </c>
      <c r="B235" s="15">
        <f t="shared" ref="B235:E235" si="158">B234/B237</f>
        <v>0.93202857142857143</v>
      </c>
      <c r="C235" s="15"/>
      <c r="D235" s="15"/>
      <c r="E235" s="15">
        <f t="shared" si="158"/>
        <v>0.94954545454545458</v>
      </c>
      <c r="F235" s="3">
        <f t="shared" si="152"/>
        <v>1.0187943628058891</v>
      </c>
      <c r="G235" s="3" t="e">
        <f t="shared" si="113"/>
        <v>#DIV/0!</v>
      </c>
      <c r="H235" s="132"/>
      <c r="I235" s="79">
        <f>I234/I237</f>
        <v>1</v>
      </c>
      <c r="J235" s="79">
        <f t="shared" ref="J235:AC235" si="159">J234/J237</f>
        <v>0.88787878787878793</v>
      </c>
      <c r="K235" s="79">
        <f t="shared" si="159"/>
        <v>1</v>
      </c>
      <c r="L235" s="79">
        <f t="shared" si="159"/>
        <v>0.91206896551724137</v>
      </c>
      <c r="M235" s="79">
        <f t="shared" si="159"/>
        <v>0.90038461538461534</v>
      </c>
      <c r="N235" s="79">
        <f t="shared" si="159"/>
        <v>1</v>
      </c>
      <c r="O235" s="79">
        <f t="shared" si="159"/>
        <v>1</v>
      </c>
      <c r="P235" s="79">
        <f t="shared" si="159"/>
        <v>1</v>
      </c>
      <c r="Q235" s="79">
        <f t="shared" si="159"/>
        <v>1.0144186046511627</v>
      </c>
      <c r="R235" s="79">
        <f t="shared" si="159"/>
        <v>0.64090909090909087</v>
      </c>
      <c r="S235" s="79">
        <f t="shared" si="159"/>
        <v>0.70550000000000002</v>
      </c>
      <c r="T235" s="79">
        <f t="shared" si="159"/>
        <v>1</v>
      </c>
      <c r="U235" s="79">
        <f t="shared" si="159"/>
        <v>0.98450980392156862</v>
      </c>
      <c r="V235" s="79">
        <f t="shared" si="159"/>
        <v>0.87755102040816324</v>
      </c>
      <c r="W235" s="79">
        <f t="shared" si="159"/>
        <v>1</v>
      </c>
      <c r="X235" s="79">
        <f t="shared" si="159"/>
        <v>1.0279411764705881</v>
      </c>
      <c r="Y235" s="79">
        <f t="shared" si="159"/>
        <v>0.9</v>
      </c>
      <c r="Z235" s="79">
        <f t="shared" si="159"/>
        <v>1</v>
      </c>
      <c r="AA235" s="79">
        <f t="shared" si="159"/>
        <v>0.96483333333333332</v>
      </c>
      <c r="AB235" s="79">
        <f t="shared" si="159"/>
        <v>1</v>
      </c>
      <c r="AC235" s="79">
        <f t="shared" si="159"/>
        <v>0.82608695652173914</v>
      </c>
      <c r="AE235" s="192">
        <f t="shared" si="116"/>
        <v>1.0825613155745781</v>
      </c>
      <c r="AF235" s="195"/>
      <c r="AG235" s="195"/>
      <c r="AH235" s="195"/>
      <c r="AI235" s="195"/>
      <c r="AR235" s="195"/>
      <c r="AS235" s="195"/>
    </row>
    <row r="236" spans="1:45" s="94" customFormat="1" ht="30" customHeight="1" x14ac:dyDescent="0.2">
      <c r="A236" s="174" t="s">
        <v>114</v>
      </c>
      <c r="B236" s="1">
        <v>126856</v>
      </c>
      <c r="C236" s="1"/>
      <c r="D236" s="67"/>
      <c r="E236" s="12">
        <f t="shared" si="99"/>
        <v>76733.600000000006</v>
      </c>
      <c r="F236" s="3">
        <f t="shared" si="152"/>
        <v>0.60488743141830115</v>
      </c>
      <c r="G236" s="3" t="e">
        <f t="shared" si="113"/>
        <v>#DIV/0!</v>
      </c>
      <c r="H236" s="68">
        <v>17</v>
      </c>
      <c r="I236" s="71">
        <v>3500</v>
      </c>
      <c r="J236" s="71">
        <v>1499</v>
      </c>
      <c r="K236" s="71">
        <v>16223</v>
      </c>
      <c r="L236" s="71">
        <v>3774</v>
      </c>
      <c r="M236" s="71">
        <v>1130</v>
      </c>
      <c r="N236" s="71">
        <v>4980</v>
      </c>
      <c r="O236" s="71">
        <v>1121</v>
      </c>
      <c r="P236" s="71">
        <v>6480</v>
      </c>
      <c r="Q236" s="71">
        <v>1850</v>
      </c>
      <c r="R236" s="71"/>
      <c r="S236" s="71">
        <v>582</v>
      </c>
      <c r="T236" s="71">
        <v>2580</v>
      </c>
      <c r="U236" s="71">
        <v>5118</v>
      </c>
      <c r="V236" s="71">
        <v>7007.6</v>
      </c>
      <c r="W236" s="71">
        <v>420</v>
      </c>
      <c r="X236" s="71"/>
      <c r="Y236" s="71"/>
      <c r="Z236" s="71">
        <v>1000</v>
      </c>
      <c r="AA236" s="71"/>
      <c r="AB236" s="71">
        <v>16819</v>
      </c>
      <c r="AC236" s="71">
        <v>2650</v>
      </c>
      <c r="AE236" s="192">
        <f t="shared" si="116"/>
        <v>0</v>
      </c>
      <c r="AF236" s="193"/>
      <c r="AG236" s="155"/>
      <c r="AH236" s="155"/>
      <c r="AI236" s="155"/>
      <c r="AR236" s="155"/>
      <c r="AS236" s="155"/>
    </row>
    <row r="237" spans="1:45" s="94" customFormat="1" ht="30" hidden="1" customHeight="1" outlineLevel="1" x14ac:dyDescent="0.2">
      <c r="A237" s="174" t="s">
        <v>115</v>
      </c>
      <c r="B237" s="1">
        <v>105000</v>
      </c>
      <c r="C237" s="1"/>
      <c r="D237" s="1"/>
      <c r="E237" s="1">
        <f>SUM(I237:AC237)</f>
        <v>88000</v>
      </c>
      <c r="F237" s="3">
        <f t="shared" si="152"/>
        <v>0.83809523809523812</v>
      </c>
      <c r="G237" s="3" t="e">
        <f t="shared" si="113"/>
        <v>#DIV/0!</v>
      </c>
      <c r="H237" s="68"/>
      <c r="I237" s="71">
        <v>7600</v>
      </c>
      <c r="J237" s="71">
        <v>3300</v>
      </c>
      <c r="K237" s="71">
        <v>2100</v>
      </c>
      <c r="L237" s="71">
        <v>5800</v>
      </c>
      <c r="M237" s="71">
        <v>2600</v>
      </c>
      <c r="N237" s="71">
        <v>6300</v>
      </c>
      <c r="O237" s="71">
        <v>3100</v>
      </c>
      <c r="P237" s="71">
        <v>3000</v>
      </c>
      <c r="Q237" s="71">
        <v>4300</v>
      </c>
      <c r="R237" s="71">
        <v>2200</v>
      </c>
      <c r="S237" s="71">
        <v>4000</v>
      </c>
      <c r="T237" s="71">
        <v>4900</v>
      </c>
      <c r="U237" s="71">
        <v>5100</v>
      </c>
      <c r="V237" s="71">
        <v>4900</v>
      </c>
      <c r="W237" s="71">
        <v>7500</v>
      </c>
      <c r="X237" s="71">
        <v>3400</v>
      </c>
      <c r="Y237" s="71">
        <v>2000</v>
      </c>
      <c r="Z237" s="71">
        <v>2000</v>
      </c>
      <c r="AA237" s="71">
        <v>6000</v>
      </c>
      <c r="AB237" s="71">
        <v>5600</v>
      </c>
      <c r="AC237" s="71">
        <v>2300</v>
      </c>
      <c r="AE237" s="192">
        <f t="shared" si="116"/>
        <v>3.8636363636363635E-2</v>
      </c>
      <c r="AF237" s="155"/>
      <c r="AG237" s="155"/>
      <c r="AH237" s="155"/>
      <c r="AI237" s="155"/>
      <c r="AR237" s="155"/>
      <c r="AS237" s="155"/>
    </row>
    <row r="238" spans="1:45" s="94" customFormat="1" ht="30" hidden="1" customHeight="1" outlineLevel="1" x14ac:dyDescent="0.2">
      <c r="A238" s="174" t="s">
        <v>228</v>
      </c>
      <c r="B238" s="1"/>
      <c r="C238" s="1"/>
      <c r="D238" s="1"/>
      <c r="E238" s="1">
        <f t="shared" ref="E238:E241" si="160">SUM(I238:AC238)</f>
        <v>80060</v>
      </c>
      <c r="F238" s="3"/>
      <c r="G238" s="3"/>
      <c r="H238" s="68"/>
      <c r="I238" s="71">
        <v>7300</v>
      </c>
      <c r="J238" s="71">
        <v>2850</v>
      </c>
      <c r="K238" s="71">
        <v>2100</v>
      </c>
      <c r="L238" s="71">
        <v>5400</v>
      </c>
      <c r="M238" s="71">
        <v>2550</v>
      </c>
      <c r="N238" s="71">
        <v>6000</v>
      </c>
      <c r="O238" s="71">
        <v>2300</v>
      </c>
      <c r="P238" s="71">
        <v>2550</v>
      </c>
      <c r="Q238" s="71">
        <v>4300</v>
      </c>
      <c r="R238" s="71">
        <v>1440</v>
      </c>
      <c r="S238" s="71">
        <v>3260</v>
      </c>
      <c r="T238" s="71">
        <v>4550</v>
      </c>
      <c r="U238" s="71">
        <v>5050</v>
      </c>
      <c r="V238" s="71">
        <v>4700</v>
      </c>
      <c r="W238" s="71">
        <v>7400</v>
      </c>
      <c r="X238" s="71">
        <v>3060</v>
      </c>
      <c r="Y238" s="71">
        <v>2000</v>
      </c>
      <c r="Z238" s="71">
        <v>2000</v>
      </c>
      <c r="AA238" s="71">
        <v>5500</v>
      </c>
      <c r="AB238" s="71">
        <v>4300</v>
      </c>
      <c r="AC238" s="71">
        <v>1450</v>
      </c>
      <c r="AE238" s="192"/>
      <c r="AF238" s="155"/>
      <c r="AG238" s="155"/>
      <c r="AH238" s="155"/>
      <c r="AI238" s="155"/>
      <c r="AR238" s="155"/>
      <c r="AS238" s="155"/>
    </row>
    <row r="239" spans="1:45" s="94" customFormat="1" ht="30" hidden="1" customHeight="1" outlineLevel="1" x14ac:dyDescent="0.2">
      <c r="A239" s="174" t="s">
        <v>229</v>
      </c>
      <c r="B239" s="1"/>
      <c r="C239" s="1"/>
      <c r="D239" s="1"/>
      <c r="E239" s="1">
        <f t="shared" si="160"/>
        <v>6900</v>
      </c>
      <c r="F239" s="3"/>
      <c r="G239" s="3"/>
      <c r="H239" s="68"/>
      <c r="I239" s="71">
        <v>300</v>
      </c>
      <c r="J239" s="71">
        <v>450</v>
      </c>
      <c r="K239" s="71">
        <v>0</v>
      </c>
      <c r="L239" s="71">
        <v>400</v>
      </c>
      <c r="M239" s="71">
        <v>50</v>
      </c>
      <c r="N239" s="71">
        <v>300</v>
      </c>
      <c r="O239" s="71">
        <v>800</v>
      </c>
      <c r="P239" s="71">
        <v>450</v>
      </c>
      <c r="Q239" s="71">
        <v>0</v>
      </c>
      <c r="R239" s="71">
        <v>100</v>
      </c>
      <c r="S239" s="71">
        <v>650</v>
      </c>
      <c r="T239" s="71">
        <v>350</v>
      </c>
      <c r="U239" s="71">
        <v>0</v>
      </c>
      <c r="V239" s="71">
        <v>200</v>
      </c>
      <c r="W239" s="71">
        <v>100</v>
      </c>
      <c r="X239" s="71">
        <v>100</v>
      </c>
      <c r="Y239" s="71">
        <v>0</v>
      </c>
      <c r="Z239" s="71">
        <v>0</v>
      </c>
      <c r="AA239" s="71">
        <v>500</v>
      </c>
      <c r="AB239" s="71">
        <v>1300</v>
      </c>
      <c r="AC239" s="71">
        <v>850</v>
      </c>
      <c r="AE239" s="192"/>
      <c r="AF239" s="155"/>
      <c r="AG239" s="155"/>
      <c r="AH239" s="155"/>
      <c r="AI239" s="155"/>
      <c r="AR239" s="155"/>
      <c r="AS239" s="155"/>
    </row>
    <row r="240" spans="1:45" s="94" customFormat="1" ht="30" hidden="1" customHeight="1" outlineLevel="1" x14ac:dyDescent="0.2">
      <c r="A240" s="174" t="s">
        <v>230</v>
      </c>
      <c r="B240" s="1"/>
      <c r="C240" s="1"/>
      <c r="D240" s="1"/>
      <c r="E240" s="1">
        <f t="shared" si="160"/>
        <v>290</v>
      </c>
      <c r="F240" s="3"/>
      <c r="G240" s="3"/>
      <c r="H240" s="68"/>
      <c r="I240" s="71">
        <v>0</v>
      </c>
      <c r="J240" s="71">
        <v>0</v>
      </c>
      <c r="K240" s="71">
        <v>0</v>
      </c>
      <c r="L240" s="71">
        <v>0</v>
      </c>
      <c r="M240" s="71">
        <v>0</v>
      </c>
      <c r="N240" s="71">
        <v>0</v>
      </c>
      <c r="O240" s="71">
        <v>0</v>
      </c>
      <c r="P240" s="71">
        <v>0</v>
      </c>
      <c r="Q240" s="71">
        <v>0</v>
      </c>
      <c r="R240" s="71">
        <v>0</v>
      </c>
      <c r="S240" s="71">
        <v>0</v>
      </c>
      <c r="T240" s="71">
        <v>0</v>
      </c>
      <c r="U240" s="71">
        <v>50</v>
      </c>
      <c r="V240" s="71">
        <v>0</v>
      </c>
      <c r="W240" s="71">
        <v>0</v>
      </c>
      <c r="X240" s="71">
        <v>240</v>
      </c>
      <c r="Y240" s="71">
        <v>0</v>
      </c>
      <c r="Z240" s="71">
        <v>0</v>
      </c>
      <c r="AA240" s="71">
        <v>0</v>
      </c>
      <c r="AB240" s="71">
        <v>0</v>
      </c>
      <c r="AC240" s="71">
        <v>0</v>
      </c>
      <c r="AE240" s="192"/>
      <c r="AF240" s="155"/>
      <c r="AG240" s="155"/>
      <c r="AH240" s="155"/>
      <c r="AI240" s="155"/>
      <c r="AR240" s="155"/>
      <c r="AS240" s="155"/>
    </row>
    <row r="241" spans="1:45" s="94" customFormat="1" ht="30" hidden="1" customHeight="1" outlineLevel="1" x14ac:dyDescent="0.2">
      <c r="A241" s="174" t="s">
        <v>231</v>
      </c>
      <c r="B241" s="1"/>
      <c r="C241" s="1"/>
      <c r="D241" s="1"/>
      <c r="E241" s="1">
        <f t="shared" si="160"/>
        <v>750</v>
      </c>
      <c r="F241" s="3"/>
      <c r="G241" s="3"/>
      <c r="H241" s="68"/>
      <c r="I241" s="71">
        <v>0</v>
      </c>
      <c r="J241" s="71">
        <v>0</v>
      </c>
      <c r="K241" s="71">
        <v>0</v>
      </c>
      <c r="L241" s="71">
        <v>0</v>
      </c>
      <c r="M241" s="71">
        <v>0</v>
      </c>
      <c r="N241" s="71">
        <v>0</v>
      </c>
      <c r="O241" s="71">
        <v>0</v>
      </c>
      <c r="P241" s="71">
        <v>0</v>
      </c>
      <c r="Q241" s="71">
        <v>0</v>
      </c>
      <c r="R241" s="71">
        <v>660</v>
      </c>
      <c r="S241" s="71">
        <v>90</v>
      </c>
      <c r="T241" s="71">
        <v>0</v>
      </c>
      <c r="U241" s="71">
        <v>0</v>
      </c>
      <c r="V241" s="71">
        <v>0</v>
      </c>
      <c r="W241" s="71">
        <v>0</v>
      </c>
      <c r="X241" s="71">
        <v>0</v>
      </c>
      <c r="Y241" s="71">
        <v>0</v>
      </c>
      <c r="Z241" s="71">
        <v>0</v>
      </c>
      <c r="AA241" s="71">
        <v>0</v>
      </c>
      <c r="AB241" s="71">
        <v>0</v>
      </c>
      <c r="AC241" s="71">
        <v>0</v>
      </c>
      <c r="AE241" s="192"/>
      <c r="AF241" s="155"/>
      <c r="AG241" s="155"/>
      <c r="AH241" s="155"/>
      <c r="AI241" s="155"/>
      <c r="AR241" s="155"/>
      <c r="AS241" s="155"/>
    </row>
    <row r="242" spans="1:45" s="94" customFormat="1" ht="30" customHeight="1" outlineLevel="1" x14ac:dyDescent="0.2">
      <c r="A242" s="174" t="s">
        <v>116</v>
      </c>
      <c r="B242" s="1">
        <v>93911</v>
      </c>
      <c r="C242" s="1">
        <v>88000</v>
      </c>
      <c r="D242" s="67">
        <v>88000</v>
      </c>
      <c r="E242" s="67">
        <f t="shared" si="99"/>
        <v>75955.899999999994</v>
      </c>
      <c r="F242" s="3">
        <f t="shared" si="152"/>
        <v>0.80880727497311278</v>
      </c>
      <c r="G242" s="3">
        <f t="shared" si="113"/>
        <v>0.86313522727272718</v>
      </c>
      <c r="H242" s="68">
        <v>21</v>
      </c>
      <c r="I242" s="66">
        <v>5300</v>
      </c>
      <c r="J242" s="66">
        <v>2895</v>
      </c>
      <c r="K242" s="66">
        <v>2100</v>
      </c>
      <c r="L242" s="66">
        <v>4880</v>
      </c>
      <c r="M242" s="66">
        <v>2350</v>
      </c>
      <c r="N242" s="66">
        <v>4850</v>
      </c>
      <c r="O242" s="66">
        <v>2944</v>
      </c>
      <c r="P242" s="66">
        <v>2420</v>
      </c>
      <c r="Q242" s="66">
        <v>4362</v>
      </c>
      <c r="R242" s="69">
        <v>1456.4</v>
      </c>
      <c r="S242" s="66">
        <v>1863</v>
      </c>
      <c r="T242" s="66">
        <v>4820</v>
      </c>
      <c r="U242" s="66">
        <v>4795</v>
      </c>
      <c r="V242" s="66">
        <v>4390.5</v>
      </c>
      <c r="W242" s="66">
        <v>6987</v>
      </c>
      <c r="X242" s="66">
        <v>3343</v>
      </c>
      <c r="Y242" s="66">
        <v>1397</v>
      </c>
      <c r="Z242" s="66">
        <v>2123</v>
      </c>
      <c r="AA242" s="66">
        <v>5833</v>
      </c>
      <c r="AB242" s="66">
        <v>5092</v>
      </c>
      <c r="AC242" s="66">
        <v>1755</v>
      </c>
      <c r="AE242" s="192">
        <f t="shared" si="116"/>
        <v>4.4012380868372308E-2</v>
      </c>
      <c r="AF242" s="155"/>
      <c r="AG242" s="155"/>
      <c r="AH242" s="155"/>
      <c r="AI242" s="155"/>
      <c r="AR242" s="155"/>
      <c r="AS242" s="155"/>
    </row>
    <row r="243" spans="1:45" s="94" customFormat="1" ht="30" customHeight="1" x14ac:dyDescent="0.2">
      <c r="A243" s="156" t="s">
        <v>52</v>
      </c>
      <c r="B243" s="133">
        <f>B242/B237</f>
        <v>0.89439047619047618</v>
      </c>
      <c r="C243" s="133"/>
      <c r="D243" s="134"/>
      <c r="E243" s="76">
        <f t="shared" ref="E243" si="161">E242/E237</f>
        <v>0.86313522727272718</v>
      </c>
      <c r="F243" s="3">
        <f t="shared" si="152"/>
        <v>0.96505413491110048</v>
      </c>
      <c r="G243" s="3"/>
      <c r="H243" s="76"/>
      <c r="I243" s="76">
        <f t="shared" ref="I243:AC243" si="162">I242/I237</f>
        <v>0.69736842105263153</v>
      </c>
      <c r="J243" s="76">
        <f t="shared" si="162"/>
        <v>0.87727272727272732</v>
      </c>
      <c r="K243" s="76">
        <f t="shared" si="162"/>
        <v>1</v>
      </c>
      <c r="L243" s="76">
        <f t="shared" si="162"/>
        <v>0.8413793103448276</v>
      </c>
      <c r="M243" s="76">
        <f t="shared" si="162"/>
        <v>0.90384615384615385</v>
      </c>
      <c r="N243" s="76">
        <f t="shared" si="162"/>
        <v>0.76984126984126988</v>
      </c>
      <c r="O243" s="76">
        <f t="shared" si="162"/>
        <v>0.94967741935483874</v>
      </c>
      <c r="P243" s="76">
        <f t="shared" si="162"/>
        <v>0.80666666666666664</v>
      </c>
      <c r="Q243" s="76">
        <f t="shared" si="162"/>
        <v>1.0144186046511627</v>
      </c>
      <c r="R243" s="76">
        <f t="shared" si="162"/>
        <v>0.66200000000000003</v>
      </c>
      <c r="S243" s="76">
        <f t="shared" si="162"/>
        <v>0.46575</v>
      </c>
      <c r="T243" s="76">
        <f t="shared" si="162"/>
        <v>0.98367346938775513</v>
      </c>
      <c r="U243" s="76">
        <f t="shared" si="162"/>
        <v>0.94019607843137254</v>
      </c>
      <c r="V243" s="76">
        <f t="shared" si="162"/>
        <v>0.89602040816326534</v>
      </c>
      <c r="W243" s="76">
        <f t="shared" si="162"/>
        <v>0.93159999999999998</v>
      </c>
      <c r="X243" s="76">
        <f t="shared" si="162"/>
        <v>0.9832352941176471</v>
      </c>
      <c r="Y243" s="76">
        <f t="shared" si="162"/>
        <v>0.69850000000000001</v>
      </c>
      <c r="Z243" s="76">
        <f t="shared" si="162"/>
        <v>1.0615000000000001</v>
      </c>
      <c r="AA243" s="76">
        <f t="shared" si="162"/>
        <v>0.97216666666666662</v>
      </c>
      <c r="AB243" s="76">
        <f t="shared" si="162"/>
        <v>0.90928571428571425</v>
      </c>
      <c r="AC243" s="76">
        <f t="shared" si="162"/>
        <v>0.7630434782608696</v>
      </c>
      <c r="AE243" s="192">
        <f t="shared" si="116"/>
        <v>1.1391439754166952</v>
      </c>
      <c r="AF243" s="155"/>
      <c r="AG243" s="155"/>
      <c r="AH243" s="155"/>
      <c r="AI243" s="155"/>
      <c r="AR243" s="155"/>
      <c r="AS243" s="155"/>
    </row>
    <row r="244" spans="1:45" s="94" customFormat="1" ht="30" customHeight="1" x14ac:dyDescent="0.2">
      <c r="A244" s="154" t="s">
        <v>228</v>
      </c>
      <c r="B244" s="13">
        <v>85847</v>
      </c>
      <c r="C244" s="12"/>
      <c r="D244" s="67"/>
      <c r="E244" s="12">
        <f t="shared" si="99"/>
        <v>72023</v>
      </c>
      <c r="F244" s="3">
        <f t="shared" si="152"/>
        <v>0.83896932915535782</v>
      </c>
      <c r="G244" s="3"/>
      <c r="H244" s="68">
        <v>21</v>
      </c>
      <c r="I244" s="71">
        <v>5000</v>
      </c>
      <c r="J244" s="71">
        <v>2835</v>
      </c>
      <c r="K244" s="71">
        <v>2100</v>
      </c>
      <c r="L244" s="71">
        <v>4660</v>
      </c>
      <c r="M244" s="71">
        <v>2350</v>
      </c>
      <c r="N244" s="71">
        <v>4680</v>
      </c>
      <c r="O244" s="71">
        <v>2539</v>
      </c>
      <c r="P244" s="71">
        <v>2294</v>
      </c>
      <c r="Q244" s="71">
        <v>4362</v>
      </c>
      <c r="R244" s="71">
        <v>1255.5</v>
      </c>
      <c r="S244" s="71">
        <v>1612</v>
      </c>
      <c r="T244" s="71">
        <v>4410</v>
      </c>
      <c r="U244" s="71">
        <v>4745</v>
      </c>
      <c r="V244" s="71">
        <v>4230.5</v>
      </c>
      <c r="W244" s="71">
        <v>6903</v>
      </c>
      <c r="X244" s="71">
        <v>3316</v>
      </c>
      <c r="Y244" s="71">
        <v>1397</v>
      </c>
      <c r="Z244" s="71">
        <v>2123</v>
      </c>
      <c r="AA244" s="71">
        <v>5645</v>
      </c>
      <c r="AB244" s="71">
        <v>4107</v>
      </c>
      <c r="AC244" s="71">
        <v>1459</v>
      </c>
      <c r="AE244" s="192">
        <f t="shared" si="116"/>
        <v>4.6040848062424505E-2</v>
      </c>
      <c r="AF244" s="155"/>
      <c r="AG244" s="155"/>
      <c r="AH244" s="155"/>
      <c r="AI244" s="155"/>
      <c r="AR244" s="155"/>
      <c r="AS244" s="155"/>
    </row>
    <row r="245" spans="1:45" s="94" customFormat="1" ht="30" hidden="1" customHeight="1" x14ac:dyDescent="0.2">
      <c r="A245" s="94" t="s">
        <v>52</v>
      </c>
      <c r="B245" s="13"/>
      <c r="C245" s="12"/>
      <c r="D245" s="67"/>
      <c r="E245" s="84">
        <f>E244/E238*100</f>
        <v>89.961279040719461</v>
      </c>
      <c r="F245" s="84"/>
      <c r="G245" s="84"/>
      <c r="H245" s="84"/>
      <c r="I245" s="84">
        <f t="shared" ref="I245:AC245" si="163">I244/I238*100</f>
        <v>68.493150684931507</v>
      </c>
      <c r="J245" s="84">
        <f t="shared" si="163"/>
        <v>99.473684210526315</v>
      </c>
      <c r="K245" s="84">
        <f t="shared" si="163"/>
        <v>100</v>
      </c>
      <c r="L245" s="69">
        <f t="shared" si="163"/>
        <v>86.296296296296291</v>
      </c>
      <c r="M245" s="84">
        <f t="shared" si="163"/>
        <v>92.156862745098039</v>
      </c>
      <c r="N245" s="84">
        <f t="shared" si="163"/>
        <v>78</v>
      </c>
      <c r="O245" s="69">
        <f t="shared" si="163"/>
        <v>110.39130434782609</v>
      </c>
      <c r="P245" s="69">
        <f t="shared" si="163"/>
        <v>89.960784313725497</v>
      </c>
      <c r="Q245" s="84">
        <f t="shared" si="163"/>
        <v>101.44186046511628</v>
      </c>
      <c r="R245" s="69">
        <f t="shared" si="163"/>
        <v>87.1875</v>
      </c>
      <c r="S245" s="84">
        <f t="shared" si="163"/>
        <v>49.447852760736197</v>
      </c>
      <c r="T245" s="69">
        <f t="shared" si="163"/>
        <v>96.92307692307692</v>
      </c>
      <c r="U245" s="84">
        <f t="shared" si="163"/>
        <v>93.96039603960395</v>
      </c>
      <c r="V245" s="69">
        <f t="shared" si="163"/>
        <v>90.010638297872333</v>
      </c>
      <c r="W245" s="69">
        <f t="shared" si="163"/>
        <v>93.283783783783775</v>
      </c>
      <c r="X245" s="84">
        <f t="shared" si="163"/>
        <v>108.36601307189542</v>
      </c>
      <c r="Y245" s="84">
        <f t="shared" si="163"/>
        <v>69.849999999999994</v>
      </c>
      <c r="Z245" s="84">
        <f t="shared" si="163"/>
        <v>106.15</v>
      </c>
      <c r="AA245" s="84">
        <f t="shared" si="163"/>
        <v>102.63636363636364</v>
      </c>
      <c r="AB245" s="69">
        <f t="shared" si="163"/>
        <v>95.511627906976742</v>
      </c>
      <c r="AC245" s="84">
        <f t="shared" si="163"/>
        <v>100.62068965517241</v>
      </c>
      <c r="AE245" s="192"/>
      <c r="AF245" s="155"/>
      <c r="AG245" s="155"/>
      <c r="AH245" s="155"/>
      <c r="AI245" s="155"/>
      <c r="AR245" s="155"/>
      <c r="AS245" s="155"/>
    </row>
    <row r="246" spans="1:45" s="94" customFormat="1" ht="30" customHeight="1" x14ac:dyDescent="0.2">
      <c r="A246" s="154" t="s">
        <v>229</v>
      </c>
      <c r="B246" s="13">
        <v>7962</v>
      </c>
      <c r="C246" s="12"/>
      <c r="D246" s="67"/>
      <c r="E246" s="12">
        <f t="shared" si="99"/>
        <v>3746</v>
      </c>
      <c r="F246" s="3">
        <f t="shared" si="152"/>
        <v>0.47048480281336347</v>
      </c>
      <c r="G246" s="3"/>
      <c r="H246" s="68">
        <v>16</v>
      </c>
      <c r="I246" s="71">
        <v>300</v>
      </c>
      <c r="J246" s="71">
        <v>60</v>
      </c>
      <c r="K246" s="71"/>
      <c r="L246" s="71">
        <v>220</v>
      </c>
      <c r="M246" s="71"/>
      <c r="N246" s="71">
        <v>170</v>
      </c>
      <c r="O246" s="71">
        <v>405</v>
      </c>
      <c r="P246" s="71">
        <v>110</v>
      </c>
      <c r="Q246" s="71"/>
      <c r="R246" s="71">
        <v>122</v>
      </c>
      <c r="S246" s="71">
        <v>251</v>
      </c>
      <c r="T246" s="71">
        <v>318</v>
      </c>
      <c r="U246" s="71">
        <v>50</v>
      </c>
      <c r="V246" s="71">
        <v>160</v>
      </c>
      <c r="W246" s="71">
        <v>84</v>
      </c>
      <c r="X246" s="71">
        <v>27</v>
      </c>
      <c r="Y246" s="71"/>
      <c r="Z246" s="71"/>
      <c r="AA246" s="71">
        <v>188</v>
      </c>
      <c r="AB246" s="71">
        <v>985</v>
      </c>
      <c r="AC246" s="71">
        <v>296</v>
      </c>
      <c r="AE246" s="192">
        <f t="shared" si="116"/>
        <v>7.2076882007474641E-3</v>
      </c>
      <c r="AF246" s="155"/>
      <c r="AG246" s="155"/>
      <c r="AH246" s="155"/>
      <c r="AI246" s="155"/>
      <c r="AR246" s="155"/>
      <c r="AS246" s="155"/>
    </row>
    <row r="247" spans="1:45" s="94" customFormat="1" ht="30" hidden="1" customHeight="1" x14ac:dyDescent="0.2">
      <c r="A247" s="94" t="s">
        <v>233</v>
      </c>
      <c r="B247" s="12"/>
      <c r="C247" s="12"/>
      <c r="D247" s="67"/>
      <c r="E247" s="12" t="e">
        <f t="shared" si="99"/>
        <v>#DIV/0!</v>
      </c>
      <c r="F247" s="84"/>
      <c r="G247" s="84"/>
      <c r="H247" s="84"/>
      <c r="I247" s="84">
        <f t="shared" ref="I247:AC247" si="164">I246/I239*100</f>
        <v>100</v>
      </c>
      <c r="J247" s="84">
        <f t="shared" si="164"/>
        <v>13.333333333333334</v>
      </c>
      <c r="K247" s="84" t="e">
        <f t="shared" si="164"/>
        <v>#DIV/0!</v>
      </c>
      <c r="L247" s="84">
        <f t="shared" si="164"/>
        <v>55.000000000000007</v>
      </c>
      <c r="M247" s="84">
        <f t="shared" si="164"/>
        <v>0</v>
      </c>
      <c r="N247" s="84">
        <f t="shared" si="164"/>
        <v>56.666666666666664</v>
      </c>
      <c r="O247" s="84">
        <f t="shared" si="164"/>
        <v>50.625</v>
      </c>
      <c r="P247" s="84">
        <f t="shared" si="164"/>
        <v>24.444444444444443</v>
      </c>
      <c r="Q247" s="84" t="e">
        <f t="shared" si="164"/>
        <v>#DIV/0!</v>
      </c>
      <c r="R247" s="84">
        <f t="shared" si="164"/>
        <v>122</v>
      </c>
      <c r="S247" s="84">
        <f t="shared" si="164"/>
        <v>38.61538461538462</v>
      </c>
      <c r="T247" s="84">
        <f t="shared" si="164"/>
        <v>90.857142857142861</v>
      </c>
      <c r="U247" s="84" t="e">
        <f t="shared" si="164"/>
        <v>#DIV/0!</v>
      </c>
      <c r="V247" s="84">
        <f t="shared" si="164"/>
        <v>80</v>
      </c>
      <c r="W247" s="84">
        <f t="shared" si="164"/>
        <v>84</v>
      </c>
      <c r="X247" s="84">
        <f t="shared" si="164"/>
        <v>27</v>
      </c>
      <c r="Y247" s="84" t="e">
        <f t="shared" si="164"/>
        <v>#DIV/0!</v>
      </c>
      <c r="Z247" s="84" t="e">
        <f t="shared" si="164"/>
        <v>#DIV/0!</v>
      </c>
      <c r="AA247" s="84">
        <f t="shared" si="164"/>
        <v>37.6</v>
      </c>
      <c r="AB247" s="84">
        <f t="shared" si="164"/>
        <v>75.769230769230774</v>
      </c>
      <c r="AC247" s="84">
        <f t="shared" si="164"/>
        <v>34.823529411764703</v>
      </c>
      <c r="AE247" s="192"/>
      <c r="AF247" s="155"/>
      <c r="AG247" s="155"/>
      <c r="AH247" s="155"/>
      <c r="AI247" s="155"/>
      <c r="AR247" s="155"/>
      <c r="AS247" s="155"/>
    </row>
    <row r="248" spans="1:45" s="94" customFormat="1" ht="30" customHeight="1" x14ac:dyDescent="0.2">
      <c r="A248" s="154" t="s">
        <v>230</v>
      </c>
      <c r="B248" s="12"/>
      <c r="C248" s="12"/>
      <c r="D248" s="67"/>
      <c r="E248" s="12">
        <f t="shared" si="99"/>
        <v>47</v>
      </c>
      <c r="F248" s="3"/>
      <c r="G248" s="3"/>
      <c r="H248" s="68">
        <v>2</v>
      </c>
      <c r="I248" s="71"/>
      <c r="J248" s="71"/>
      <c r="K248" s="71"/>
      <c r="L248" s="71"/>
      <c r="M248" s="71"/>
      <c r="N248" s="71"/>
      <c r="O248" s="71"/>
      <c r="P248" s="71">
        <v>16</v>
      </c>
      <c r="Q248" s="71"/>
      <c r="R248" s="71">
        <v>31</v>
      </c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E248" s="192"/>
      <c r="AF248" s="155"/>
      <c r="AG248" s="155"/>
      <c r="AH248" s="155"/>
      <c r="AI248" s="155"/>
      <c r="AR248" s="155"/>
      <c r="AS248" s="155"/>
    </row>
    <row r="249" spans="1:45" s="94" customFormat="1" ht="30" hidden="1" customHeight="1" x14ac:dyDescent="0.2">
      <c r="A249" s="154" t="s">
        <v>52</v>
      </c>
      <c r="B249" s="12"/>
      <c r="C249" s="12"/>
      <c r="D249" s="67"/>
      <c r="E249" s="12" t="e">
        <f t="shared" si="99"/>
        <v>#DIV/0!</v>
      </c>
      <c r="F249" s="84"/>
      <c r="G249" s="84"/>
      <c r="H249" s="84"/>
      <c r="I249" s="84" t="e">
        <f t="shared" ref="I249:AC249" si="165">I248/I240*100</f>
        <v>#DIV/0!</v>
      </c>
      <c r="J249" s="84" t="e">
        <f t="shared" si="165"/>
        <v>#DIV/0!</v>
      </c>
      <c r="K249" s="84" t="e">
        <f t="shared" si="165"/>
        <v>#DIV/0!</v>
      </c>
      <c r="L249" s="84" t="e">
        <f t="shared" si="165"/>
        <v>#DIV/0!</v>
      </c>
      <c r="M249" s="84" t="e">
        <f t="shared" si="165"/>
        <v>#DIV/0!</v>
      </c>
      <c r="N249" s="84" t="e">
        <f t="shared" si="165"/>
        <v>#DIV/0!</v>
      </c>
      <c r="O249" s="84" t="e">
        <f t="shared" si="165"/>
        <v>#DIV/0!</v>
      </c>
      <c r="P249" s="84" t="e">
        <f t="shared" si="165"/>
        <v>#DIV/0!</v>
      </c>
      <c r="Q249" s="84" t="e">
        <f t="shared" si="165"/>
        <v>#DIV/0!</v>
      </c>
      <c r="R249" s="84" t="e">
        <f t="shared" si="165"/>
        <v>#DIV/0!</v>
      </c>
      <c r="S249" s="84" t="e">
        <f t="shared" si="165"/>
        <v>#DIV/0!</v>
      </c>
      <c r="T249" s="84" t="e">
        <f t="shared" si="165"/>
        <v>#DIV/0!</v>
      </c>
      <c r="U249" s="84">
        <f t="shared" si="165"/>
        <v>0</v>
      </c>
      <c r="V249" s="84" t="e">
        <f t="shared" si="165"/>
        <v>#DIV/0!</v>
      </c>
      <c r="W249" s="84" t="e">
        <f t="shared" si="165"/>
        <v>#DIV/0!</v>
      </c>
      <c r="X249" s="84">
        <f t="shared" si="165"/>
        <v>0</v>
      </c>
      <c r="Y249" s="84" t="e">
        <f t="shared" si="165"/>
        <v>#DIV/0!</v>
      </c>
      <c r="Z249" s="84" t="e">
        <f t="shared" si="165"/>
        <v>#DIV/0!</v>
      </c>
      <c r="AA249" s="84" t="e">
        <f t="shared" si="165"/>
        <v>#DIV/0!</v>
      </c>
      <c r="AB249" s="84" t="e">
        <f t="shared" si="165"/>
        <v>#DIV/0!</v>
      </c>
      <c r="AC249" s="84" t="e">
        <f t="shared" si="165"/>
        <v>#DIV/0!</v>
      </c>
      <c r="AE249" s="192"/>
      <c r="AF249" s="155"/>
      <c r="AG249" s="155"/>
      <c r="AH249" s="155"/>
      <c r="AI249" s="155"/>
      <c r="AR249" s="155"/>
      <c r="AS249" s="155"/>
    </row>
    <row r="250" spans="1:45" s="94" customFormat="1" ht="30" customHeight="1" x14ac:dyDescent="0.2">
      <c r="A250" s="154" t="s">
        <v>243</v>
      </c>
      <c r="B250" s="12"/>
      <c r="C250" s="12"/>
      <c r="D250" s="67"/>
      <c r="E250" s="12">
        <f t="shared" si="99"/>
        <v>63.7</v>
      </c>
      <c r="F250" s="84"/>
      <c r="G250" s="84"/>
      <c r="H250" s="5">
        <v>2</v>
      </c>
      <c r="I250" s="84"/>
      <c r="J250" s="84"/>
      <c r="K250" s="84"/>
      <c r="L250" s="84"/>
      <c r="M250" s="84"/>
      <c r="N250" s="84"/>
      <c r="O250" s="84"/>
      <c r="P250" s="84">
        <v>16</v>
      </c>
      <c r="Q250" s="84"/>
      <c r="R250" s="84">
        <v>47.7</v>
      </c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E250" s="192"/>
      <c r="AF250" s="155"/>
      <c r="AG250" s="155"/>
      <c r="AH250" s="155"/>
      <c r="AI250" s="155"/>
      <c r="AR250" s="155"/>
      <c r="AS250" s="155"/>
    </row>
    <row r="251" spans="1:45" s="94" customFormat="1" ht="30" customHeight="1" x14ac:dyDescent="0.2">
      <c r="A251" s="174" t="s">
        <v>223</v>
      </c>
      <c r="B251" s="1">
        <v>0</v>
      </c>
      <c r="C251" s="1"/>
      <c r="D251" s="67"/>
      <c r="E251" s="12">
        <f>SUM(I251:AC251)</f>
        <v>30</v>
      </c>
      <c r="F251" s="3"/>
      <c r="G251" s="3"/>
      <c r="H251" s="68">
        <v>2</v>
      </c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6"/>
      <c r="V251" s="135">
        <v>25</v>
      </c>
      <c r="W251" s="135"/>
      <c r="X251" s="135">
        <v>5</v>
      </c>
      <c r="Y251" s="135"/>
      <c r="Z251" s="135"/>
      <c r="AA251" s="135"/>
      <c r="AB251" s="135"/>
      <c r="AC251" s="135"/>
      <c r="AE251" s="192">
        <f t="shared" si="116"/>
        <v>0.16666666666666666</v>
      </c>
      <c r="AF251" s="155"/>
      <c r="AG251" s="155"/>
      <c r="AH251" s="155"/>
      <c r="AI251" s="155"/>
      <c r="AR251" s="155"/>
      <c r="AS251" s="155"/>
    </row>
    <row r="252" spans="1:45" s="194" customFormat="1" ht="45" hidden="1" outlineLevel="1" x14ac:dyDescent="0.2">
      <c r="A252" s="154" t="s">
        <v>234</v>
      </c>
      <c r="B252" s="16">
        <v>86323</v>
      </c>
      <c r="C252" s="1"/>
      <c r="D252" s="67"/>
      <c r="E252" s="67">
        <f t="shared" si="99"/>
        <v>83772.995999999999</v>
      </c>
      <c r="F252" s="3"/>
      <c r="G252" s="3"/>
      <c r="H252" s="68"/>
      <c r="I252" s="92">
        <v>880</v>
      </c>
      <c r="J252" s="92">
        <v>1970</v>
      </c>
      <c r="K252" s="92">
        <v>10455</v>
      </c>
      <c r="L252" s="92">
        <v>6504</v>
      </c>
      <c r="M252" s="92">
        <v>5030.9960000000001</v>
      </c>
      <c r="N252" s="92">
        <v>4259</v>
      </c>
      <c r="O252" s="92">
        <v>1636</v>
      </c>
      <c r="P252" s="92">
        <v>3512</v>
      </c>
      <c r="Q252" s="92">
        <v>2656</v>
      </c>
      <c r="R252" s="92">
        <v>3239</v>
      </c>
      <c r="S252" s="104">
        <v>4313</v>
      </c>
      <c r="T252" s="104">
        <v>4313</v>
      </c>
      <c r="U252" s="104">
        <v>4548</v>
      </c>
      <c r="V252" s="104">
        <v>1798</v>
      </c>
      <c r="W252" s="104">
        <v>3632</v>
      </c>
      <c r="X252" s="104">
        <v>4499</v>
      </c>
      <c r="Y252" s="104">
        <v>928</v>
      </c>
      <c r="Z252" s="104">
        <v>1507</v>
      </c>
      <c r="AA252" s="104">
        <v>4986</v>
      </c>
      <c r="AB252" s="104">
        <v>8411</v>
      </c>
      <c r="AC252" s="92">
        <v>4696</v>
      </c>
      <c r="AE252" s="192">
        <f t="shared" si="116"/>
        <v>5.3704656808501873E-2</v>
      </c>
      <c r="AF252" s="195"/>
      <c r="AG252" s="195"/>
      <c r="AH252" s="195"/>
      <c r="AI252" s="195"/>
      <c r="AR252" s="195"/>
      <c r="AS252" s="195"/>
    </row>
    <row r="253" spans="1:45" s="194" customFormat="1" ht="23.25" hidden="1" outlineLevel="1" x14ac:dyDescent="0.2">
      <c r="A253" s="154" t="s">
        <v>232</v>
      </c>
      <c r="B253" s="16"/>
      <c r="C253" s="1"/>
      <c r="D253" s="67"/>
      <c r="E253" s="83">
        <f>E251/E241*100</f>
        <v>4</v>
      </c>
      <c r="F253" s="83"/>
      <c r="G253" s="83"/>
      <c r="H253" s="83"/>
      <c r="I253" s="83" t="e">
        <f t="shared" ref="I253:AC253" si="166">I251/I241*100</f>
        <v>#DIV/0!</v>
      </c>
      <c r="J253" s="83" t="e">
        <f t="shared" si="166"/>
        <v>#DIV/0!</v>
      </c>
      <c r="K253" s="83" t="e">
        <f t="shared" si="166"/>
        <v>#DIV/0!</v>
      </c>
      <c r="L253" s="83" t="e">
        <f t="shared" si="166"/>
        <v>#DIV/0!</v>
      </c>
      <c r="M253" s="83" t="e">
        <f t="shared" si="166"/>
        <v>#DIV/0!</v>
      </c>
      <c r="N253" s="83" t="e">
        <f t="shared" si="166"/>
        <v>#DIV/0!</v>
      </c>
      <c r="O253" s="83" t="e">
        <f t="shared" si="166"/>
        <v>#DIV/0!</v>
      </c>
      <c r="P253" s="83" t="e">
        <f t="shared" si="166"/>
        <v>#DIV/0!</v>
      </c>
      <c r="Q253" s="83" t="e">
        <f t="shared" si="166"/>
        <v>#DIV/0!</v>
      </c>
      <c r="R253" s="83">
        <f t="shared" si="166"/>
        <v>0</v>
      </c>
      <c r="S253" s="83">
        <f t="shared" si="166"/>
        <v>0</v>
      </c>
      <c r="T253" s="83" t="e">
        <f t="shared" si="166"/>
        <v>#DIV/0!</v>
      </c>
      <c r="U253" s="83" t="e">
        <f t="shared" si="166"/>
        <v>#DIV/0!</v>
      </c>
      <c r="V253" s="83" t="e">
        <f t="shared" si="166"/>
        <v>#DIV/0!</v>
      </c>
      <c r="W253" s="83" t="e">
        <f t="shared" si="166"/>
        <v>#DIV/0!</v>
      </c>
      <c r="X253" s="83" t="e">
        <f t="shared" si="166"/>
        <v>#DIV/0!</v>
      </c>
      <c r="Y253" s="83" t="e">
        <f t="shared" si="166"/>
        <v>#DIV/0!</v>
      </c>
      <c r="Z253" s="83" t="e">
        <f t="shared" si="166"/>
        <v>#DIV/0!</v>
      </c>
      <c r="AA253" s="83" t="e">
        <f t="shared" si="166"/>
        <v>#DIV/0!</v>
      </c>
      <c r="AB253" s="83" t="e">
        <f t="shared" si="166"/>
        <v>#DIV/0!</v>
      </c>
      <c r="AC253" s="83" t="e">
        <f t="shared" si="166"/>
        <v>#DIV/0!</v>
      </c>
      <c r="AE253" s="192"/>
      <c r="AF253" s="195"/>
      <c r="AG253" s="195"/>
      <c r="AH253" s="195"/>
      <c r="AI253" s="195"/>
      <c r="AR253" s="195"/>
      <c r="AS253" s="195"/>
    </row>
    <row r="254" spans="1:45" s="209" customFormat="1" ht="45" customHeight="1" outlineLevel="1" x14ac:dyDescent="0.2">
      <c r="A254" s="174" t="s">
        <v>201</v>
      </c>
      <c r="B254" s="16">
        <v>86668</v>
      </c>
      <c r="C254" s="1"/>
      <c r="D254" s="67">
        <v>82075</v>
      </c>
      <c r="E254" s="67">
        <f>SUM(I254:AC254)</f>
        <v>81985.2</v>
      </c>
      <c r="F254" s="3">
        <f t="shared" ref="F254:F276" si="167">E254/B254</f>
        <v>0.945968523561176</v>
      </c>
      <c r="G254" s="3" t="e">
        <f t="shared" si="113"/>
        <v>#DIV/0!</v>
      </c>
      <c r="H254" s="68">
        <v>21</v>
      </c>
      <c r="I254" s="104">
        <v>570</v>
      </c>
      <c r="J254" s="104">
        <v>1879</v>
      </c>
      <c r="K254" s="104">
        <v>9096</v>
      </c>
      <c r="L254" s="104">
        <v>5611</v>
      </c>
      <c r="M254" s="104">
        <v>4500</v>
      </c>
      <c r="N254" s="104">
        <v>4910</v>
      </c>
      <c r="O254" s="126">
        <v>3080</v>
      </c>
      <c r="P254" s="104">
        <v>3860</v>
      </c>
      <c r="Q254" s="104">
        <v>2995</v>
      </c>
      <c r="R254" s="104">
        <v>2719</v>
      </c>
      <c r="S254" s="104">
        <v>2470</v>
      </c>
      <c r="T254" s="104">
        <v>4259</v>
      </c>
      <c r="U254" s="104">
        <v>4811</v>
      </c>
      <c r="V254" s="104">
        <v>2492</v>
      </c>
      <c r="W254" s="104">
        <v>3800</v>
      </c>
      <c r="X254" s="104">
        <v>3761.2</v>
      </c>
      <c r="Y254" s="104">
        <v>965</v>
      </c>
      <c r="Z254" s="104">
        <v>1557</v>
      </c>
      <c r="AA254" s="104">
        <v>5589</v>
      </c>
      <c r="AB254" s="104">
        <v>8411</v>
      </c>
      <c r="AC254" s="104">
        <v>4650</v>
      </c>
      <c r="AE254" s="192">
        <f t="shared" si="116"/>
        <v>4.5876572844854926E-2</v>
      </c>
      <c r="AF254" s="210"/>
      <c r="AG254" s="210"/>
      <c r="AH254" s="210"/>
      <c r="AI254" s="210"/>
      <c r="AR254" s="210"/>
      <c r="AS254" s="210"/>
    </row>
    <row r="255" spans="1:45" s="194" customFormat="1" ht="30" hidden="1" customHeight="1" x14ac:dyDescent="0.2">
      <c r="A255" s="154" t="s">
        <v>117</v>
      </c>
      <c r="B255" s="137">
        <f>B254/B252</f>
        <v>1.0039966173557453</v>
      </c>
      <c r="C255" s="253"/>
      <c r="D255" s="138"/>
      <c r="E255" s="67">
        <f t="shared" si="99"/>
        <v>21.400812806176997</v>
      </c>
      <c r="F255" s="3">
        <f t="shared" si="167"/>
        <v>21.315622419666045</v>
      </c>
      <c r="G255" s="3" t="e">
        <f t="shared" si="113"/>
        <v>#DIV/0!</v>
      </c>
      <c r="H255" s="68"/>
      <c r="I255" s="139">
        <f t="shared" ref="I255:AC255" si="168">I254/I252</f>
        <v>0.64772727272727271</v>
      </c>
      <c r="J255" s="139">
        <f t="shared" si="168"/>
        <v>0.95380710659898482</v>
      </c>
      <c r="K255" s="139">
        <f t="shared" si="168"/>
        <v>0.87001434720229553</v>
      </c>
      <c r="L255" s="139">
        <f t="shared" si="168"/>
        <v>0.86269987699876993</v>
      </c>
      <c r="M255" s="139">
        <f t="shared" si="168"/>
        <v>0.89445509398139056</v>
      </c>
      <c r="N255" s="139">
        <f t="shared" si="168"/>
        <v>1.152852782343273</v>
      </c>
      <c r="O255" s="139">
        <f t="shared" si="168"/>
        <v>1.8826405867970659</v>
      </c>
      <c r="P255" s="139">
        <f t="shared" si="168"/>
        <v>1.0990888382687927</v>
      </c>
      <c r="Q255" s="139">
        <f t="shared" si="168"/>
        <v>1.1276355421686748</v>
      </c>
      <c r="R255" s="139">
        <f t="shared" si="168"/>
        <v>0.83945662241432539</v>
      </c>
      <c r="S255" s="139">
        <f t="shared" si="168"/>
        <v>0.57268722466960353</v>
      </c>
      <c r="T255" s="139">
        <f t="shared" si="168"/>
        <v>0.98747971249710176</v>
      </c>
      <c r="U255" s="139">
        <f t="shared" si="168"/>
        <v>1.0578276165347404</v>
      </c>
      <c r="V255" s="139">
        <f t="shared" si="168"/>
        <v>1.385984427141268</v>
      </c>
      <c r="W255" s="139">
        <f t="shared" si="168"/>
        <v>1.0462555066079295</v>
      </c>
      <c r="X255" s="139">
        <f t="shared" si="168"/>
        <v>0.83600800177817292</v>
      </c>
      <c r="Y255" s="139">
        <f t="shared" si="168"/>
        <v>1.0398706896551724</v>
      </c>
      <c r="Z255" s="139">
        <f t="shared" si="168"/>
        <v>1.033178500331785</v>
      </c>
      <c r="AA255" s="139">
        <f t="shared" si="168"/>
        <v>1.1209386281588447</v>
      </c>
      <c r="AB255" s="139">
        <f t="shared" si="168"/>
        <v>1</v>
      </c>
      <c r="AC255" s="139">
        <f t="shared" si="168"/>
        <v>0.99020442930153318</v>
      </c>
      <c r="AE255" s="192">
        <f t="shared" si="116"/>
        <v>3.9064310750705357E-2</v>
      </c>
      <c r="AF255" s="195"/>
      <c r="AG255" s="195"/>
      <c r="AH255" s="195"/>
      <c r="AI255" s="195"/>
      <c r="AR255" s="195"/>
      <c r="AS255" s="195"/>
    </row>
    <row r="256" spans="1:45" s="194" customFormat="1" ht="30" hidden="1" customHeight="1" outlineLevel="1" x14ac:dyDescent="0.2">
      <c r="A256" s="154" t="s">
        <v>118</v>
      </c>
      <c r="B256" s="16">
        <v>1701</v>
      </c>
      <c r="C256" s="1"/>
      <c r="D256" s="67"/>
      <c r="E256" s="67">
        <f t="shared" si="99"/>
        <v>5944.6</v>
      </c>
      <c r="F256" s="3">
        <f t="shared" si="167"/>
        <v>3.4947677836566728</v>
      </c>
      <c r="G256" s="3" t="e">
        <f t="shared" si="113"/>
        <v>#DIV/0!</v>
      </c>
      <c r="H256" s="68"/>
      <c r="I256" s="126"/>
      <c r="J256" s="126"/>
      <c r="K256" s="126"/>
      <c r="L256" s="126"/>
      <c r="M256" s="126">
        <v>433.6</v>
      </c>
      <c r="N256" s="126">
        <v>1290</v>
      </c>
      <c r="O256" s="126"/>
      <c r="P256" s="126"/>
      <c r="Q256" s="126"/>
      <c r="R256" s="126"/>
      <c r="S256" s="126">
        <v>610</v>
      </c>
      <c r="T256" s="76"/>
      <c r="U256" s="126"/>
      <c r="V256" s="126"/>
      <c r="W256" s="126"/>
      <c r="X256" s="126"/>
      <c r="Y256" s="126"/>
      <c r="Z256" s="126">
        <v>121</v>
      </c>
      <c r="AA256" s="126"/>
      <c r="AB256" s="126">
        <v>3490</v>
      </c>
      <c r="AC256" s="126"/>
      <c r="AE256" s="192">
        <f t="shared" si="116"/>
        <v>0</v>
      </c>
      <c r="AF256" s="195"/>
      <c r="AG256" s="195"/>
      <c r="AH256" s="195"/>
      <c r="AI256" s="195"/>
      <c r="AR256" s="195"/>
      <c r="AS256" s="195"/>
    </row>
    <row r="257" spans="1:50" s="209" customFormat="1" ht="30" customHeight="1" outlineLevel="1" x14ac:dyDescent="0.2">
      <c r="A257" s="174" t="s">
        <v>119</v>
      </c>
      <c r="B257" s="1"/>
      <c r="C257" s="1"/>
      <c r="D257" s="67">
        <v>24961</v>
      </c>
      <c r="E257" s="67">
        <f>SUM(I257:AC257)</f>
        <v>20595</v>
      </c>
      <c r="F257" s="3" t="e">
        <f t="shared" si="167"/>
        <v>#DIV/0!</v>
      </c>
      <c r="G257" s="3" t="e">
        <f t="shared" si="113"/>
        <v>#DIV/0!</v>
      </c>
      <c r="H257" s="68">
        <v>19</v>
      </c>
      <c r="I257" s="126"/>
      <c r="J257" s="104">
        <v>116</v>
      </c>
      <c r="K257" s="104">
        <v>3680</v>
      </c>
      <c r="L257" s="104">
        <v>771</v>
      </c>
      <c r="M257" s="104">
        <v>388</v>
      </c>
      <c r="N257" s="104">
        <v>990</v>
      </c>
      <c r="O257" s="104"/>
      <c r="P257" s="104">
        <v>1436</v>
      </c>
      <c r="Q257" s="104">
        <v>712</v>
      </c>
      <c r="R257" s="104">
        <v>899</v>
      </c>
      <c r="S257" s="126">
        <v>808</v>
      </c>
      <c r="T257" s="104">
        <v>130</v>
      </c>
      <c r="U257" s="104">
        <v>2053</v>
      </c>
      <c r="V257" s="104">
        <v>1350</v>
      </c>
      <c r="W257" s="104">
        <v>604</v>
      </c>
      <c r="X257" s="104">
        <v>875</v>
      </c>
      <c r="Y257" s="104">
        <v>523</v>
      </c>
      <c r="Z257" s="104">
        <v>121</v>
      </c>
      <c r="AA257" s="104">
        <v>499</v>
      </c>
      <c r="AB257" s="104">
        <v>3490</v>
      </c>
      <c r="AC257" s="104">
        <v>1150</v>
      </c>
      <c r="AE257" s="192">
        <f t="shared" si="116"/>
        <v>4.2486040301043942E-2</v>
      </c>
      <c r="AF257" s="210"/>
      <c r="AG257" s="210"/>
      <c r="AH257" s="210"/>
      <c r="AI257" s="210"/>
      <c r="AR257" s="210"/>
      <c r="AS257" s="210"/>
    </row>
    <row r="258" spans="1:50" s="194" customFormat="1" ht="30" hidden="1" customHeight="1" x14ac:dyDescent="0.2">
      <c r="A258" s="154" t="s">
        <v>120</v>
      </c>
      <c r="B258" s="3"/>
      <c r="C258" s="3"/>
      <c r="D258" s="75"/>
      <c r="E258" s="12">
        <f t="shared" ref="E258:E261" si="169">SUM(I258:AC258)</f>
        <v>0</v>
      </c>
      <c r="F258" s="3" t="e">
        <f t="shared" si="167"/>
        <v>#DIV/0!</v>
      </c>
      <c r="G258" s="3" t="e">
        <f t="shared" si="113"/>
        <v>#DIV/0!</v>
      </c>
      <c r="H258" s="68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E258" s="192" t="e">
        <f t="shared" si="116"/>
        <v>#DIV/0!</v>
      </c>
      <c r="AF258" s="195"/>
      <c r="AG258" s="195"/>
      <c r="AH258" s="195"/>
      <c r="AI258" s="195"/>
      <c r="AR258" s="195"/>
      <c r="AS258" s="195"/>
    </row>
    <row r="259" spans="1:50" s="194" customFormat="1" ht="37.5" customHeight="1" x14ac:dyDescent="0.2">
      <c r="A259" s="200" t="s">
        <v>121</v>
      </c>
      <c r="B259" s="1"/>
      <c r="C259" s="1"/>
      <c r="D259" s="67"/>
      <c r="E259" s="12"/>
      <c r="F259" s="3"/>
      <c r="G259" s="3" t="e">
        <f t="shared" si="113"/>
        <v>#DIV/0!</v>
      </c>
      <c r="H259" s="96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E259" s="192" t="e">
        <f t="shared" si="116"/>
        <v>#DIV/0!</v>
      </c>
      <c r="AF259" s="195"/>
      <c r="AG259" s="195"/>
      <c r="AH259" s="195"/>
      <c r="AI259" s="195"/>
      <c r="AR259" s="195"/>
      <c r="AS259" s="195"/>
    </row>
    <row r="260" spans="1:50" s="209" customFormat="1" ht="30" customHeight="1" outlineLevel="1" x14ac:dyDescent="0.2">
      <c r="A260" s="200" t="s">
        <v>122</v>
      </c>
      <c r="B260" s="1">
        <v>101665</v>
      </c>
      <c r="C260" s="1"/>
      <c r="D260" s="67"/>
      <c r="E260" s="67">
        <f t="shared" si="169"/>
        <v>103717.5</v>
      </c>
      <c r="F260" s="3">
        <f t="shared" si="167"/>
        <v>1.0201888555550092</v>
      </c>
      <c r="G260" s="3" t="e">
        <f t="shared" si="113"/>
        <v>#DIV/0!</v>
      </c>
      <c r="H260" s="96">
        <v>21</v>
      </c>
      <c r="I260" s="118">
        <v>1689</v>
      </c>
      <c r="J260" s="118">
        <v>3266</v>
      </c>
      <c r="K260" s="118">
        <v>13650</v>
      </c>
      <c r="L260" s="118">
        <v>6048</v>
      </c>
      <c r="M260" s="118">
        <v>4303</v>
      </c>
      <c r="N260" s="118">
        <v>4720</v>
      </c>
      <c r="O260" s="118">
        <v>3932</v>
      </c>
      <c r="P260" s="118">
        <v>10100</v>
      </c>
      <c r="Q260" s="118">
        <v>3600</v>
      </c>
      <c r="R260" s="118">
        <v>3416</v>
      </c>
      <c r="S260" s="118">
        <v>2775</v>
      </c>
      <c r="T260" s="118">
        <v>4120</v>
      </c>
      <c r="U260" s="118">
        <v>7880</v>
      </c>
      <c r="V260" s="118">
        <v>2807</v>
      </c>
      <c r="W260" s="118">
        <v>3908</v>
      </c>
      <c r="X260" s="118">
        <v>3365.5</v>
      </c>
      <c r="Y260" s="118">
        <v>3560</v>
      </c>
      <c r="Z260" s="118">
        <v>520</v>
      </c>
      <c r="AA260" s="118">
        <v>5803</v>
      </c>
      <c r="AB260" s="118">
        <v>6315</v>
      </c>
      <c r="AC260" s="118">
        <v>7940</v>
      </c>
      <c r="AE260" s="192">
        <f t="shared" si="116"/>
        <v>3.2448718875792419E-2</v>
      </c>
      <c r="AF260" s="210"/>
      <c r="AG260" s="210"/>
      <c r="AH260" s="210"/>
      <c r="AI260" s="210"/>
      <c r="AR260" s="210"/>
      <c r="AS260" s="210"/>
    </row>
    <row r="261" spans="1:50" s="194" customFormat="1" ht="30" hidden="1" customHeight="1" outlineLevel="1" x14ac:dyDescent="0.2">
      <c r="A261" s="156" t="s">
        <v>123</v>
      </c>
      <c r="B261" s="1">
        <v>105623.14586666669</v>
      </c>
      <c r="C261" s="1"/>
      <c r="D261" s="67"/>
      <c r="E261" s="67">
        <f t="shared" si="169"/>
        <v>106915.70431111111</v>
      </c>
      <c r="F261" s="3">
        <f t="shared" si="167"/>
        <v>1.0122374545260759</v>
      </c>
      <c r="G261" s="3" t="e">
        <f t="shared" ref="G261:G279" si="170">E261/C261</f>
        <v>#DIV/0!</v>
      </c>
      <c r="H261" s="96"/>
      <c r="I261" s="92">
        <v>1207.7333333333333</v>
      </c>
      <c r="J261" s="92">
        <v>3157.7</v>
      </c>
      <c r="K261" s="92">
        <v>13421.670444444446</v>
      </c>
      <c r="L261" s="92">
        <v>9597</v>
      </c>
      <c r="M261" s="92">
        <v>6738.656133333332</v>
      </c>
      <c r="N261" s="92">
        <v>4332.9066666666668</v>
      </c>
      <c r="O261" s="92">
        <v>4557.2115555555547</v>
      </c>
      <c r="P261" s="92">
        <v>7321.0106666666661</v>
      </c>
      <c r="Q261" s="92">
        <v>5194.1657333333324</v>
      </c>
      <c r="R261" s="92">
        <v>4366.3360000000002</v>
      </c>
      <c r="S261" s="92">
        <v>3312.66</v>
      </c>
      <c r="T261" s="92">
        <v>5970.848</v>
      </c>
      <c r="U261" s="92">
        <v>4207</v>
      </c>
      <c r="V261" s="92">
        <v>2807.9999999999995</v>
      </c>
      <c r="W261" s="92">
        <v>5640.8266666666668</v>
      </c>
      <c r="X261" s="92">
        <v>3639.125</v>
      </c>
      <c r="Y261" s="92">
        <v>3434.9038888888881</v>
      </c>
      <c r="Z261" s="92">
        <v>377</v>
      </c>
      <c r="AA261" s="92">
        <v>5788</v>
      </c>
      <c r="AB261" s="92">
        <v>4971</v>
      </c>
      <c r="AC261" s="92">
        <v>6871.9502222222209</v>
      </c>
      <c r="AE261" s="192">
        <f t="shared" si="116"/>
        <v>3.403732897283835E-2</v>
      </c>
      <c r="AF261" s="195"/>
      <c r="AG261" s="195"/>
      <c r="AH261" s="195"/>
      <c r="AI261" s="195"/>
      <c r="AR261" s="195"/>
      <c r="AS261" s="195"/>
      <c r="AX261" s="194" t="s">
        <v>0</v>
      </c>
    </row>
    <row r="262" spans="1:50" s="194" customFormat="1" ht="30" hidden="1" customHeight="1" outlineLevel="1" x14ac:dyDescent="0.2">
      <c r="A262" s="156" t="s">
        <v>124</v>
      </c>
      <c r="B262" s="1">
        <f>B260*0.45</f>
        <v>45749.25</v>
      </c>
      <c r="C262" s="1"/>
      <c r="D262" s="67"/>
      <c r="E262" s="67">
        <f>E260*0.45</f>
        <v>46672.875</v>
      </c>
      <c r="F262" s="3">
        <f t="shared" si="167"/>
        <v>1.0201888555550092</v>
      </c>
      <c r="G262" s="3" t="e">
        <f t="shared" si="170"/>
        <v>#DIV/0!</v>
      </c>
      <c r="H262" s="96"/>
      <c r="I262" s="118">
        <f>I260*0.45</f>
        <v>760.05000000000007</v>
      </c>
      <c r="J262" s="118">
        <f t="shared" ref="J262:AC262" si="171">J260*0.45</f>
        <v>1469.7</v>
      </c>
      <c r="K262" s="118">
        <f t="shared" si="171"/>
        <v>6142.5</v>
      </c>
      <c r="L262" s="118">
        <f t="shared" si="171"/>
        <v>2721.6</v>
      </c>
      <c r="M262" s="118">
        <f t="shared" si="171"/>
        <v>1936.3500000000001</v>
      </c>
      <c r="N262" s="118">
        <f t="shared" si="171"/>
        <v>2124</v>
      </c>
      <c r="O262" s="118">
        <f t="shared" si="171"/>
        <v>1769.4</v>
      </c>
      <c r="P262" s="118">
        <f t="shared" si="171"/>
        <v>4545</v>
      </c>
      <c r="Q262" s="118">
        <f t="shared" si="171"/>
        <v>1620</v>
      </c>
      <c r="R262" s="118">
        <f t="shared" si="171"/>
        <v>1537.2</v>
      </c>
      <c r="S262" s="118">
        <f t="shared" si="171"/>
        <v>1248.75</v>
      </c>
      <c r="T262" s="118">
        <f t="shared" si="171"/>
        <v>1854</v>
      </c>
      <c r="U262" s="118">
        <f t="shared" si="171"/>
        <v>3546</v>
      </c>
      <c r="V262" s="118">
        <f t="shared" si="171"/>
        <v>1263.1500000000001</v>
      </c>
      <c r="W262" s="118">
        <f t="shared" si="171"/>
        <v>1758.6000000000001</v>
      </c>
      <c r="X262" s="118">
        <f t="shared" si="171"/>
        <v>1514.4750000000001</v>
      </c>
      <c r="Y262" s="118">
        <f t="shared" si="171"/>
        <v>1602</v>
      </c>
      <c r="Z262" s="118">
        <f t="shared" si="171"/>
        <v>234</v>
      </c>
      <c r="AA262" s="118">
        <f t="shared" si="171"/>
        <v>2611.35</v>
      </c>
      <c r="AB262" s="118">
        <f t="shared" si="171"/>
        <v>2841.75</v>
      </c>
      <c r="AC262" s="118">
        <f t="shared" si="171"/>
        <v>3573</v>
      </c>
      <c r="AD262" s="211"/>
      <c r="AE262" s="192">
        <f t="shared" ref="AE262:AE279" si="172">X262/E262</f>
        <v>3.2448718875792419E-2</v>
      </c>
      <c r="AF262" s="212"/>
      <c r="AG262" s="212"/>
      <c r="AH262" s="212"/>
      <c r="AI262" s="212"/>
      <c r="AJ262" s="211"/>
      <c r="AK262" s="211"/>
      <c r="AL262" s="211"/>
      <c r="AM262" s="211"/>
      <c r="AN262" s="211"/>
      <c r="AO262" s="211"/>
      <c r="AR262" s="195"/>
      <c r="AS262" s="195"/>
    </row>
    <row r="263" spans="1:50" s="194" customFormat="1" ht="30" hidden="1" customHeight="1" x14ac:dyDescent="0.2">
      <c r="A263" s="156" t="s">
        <v>125</v>
      </c>
      <c r="B263" s="137">
        <v>0.63300000000000001</v>
      </c>
      <c r="C263" s="137"/>
      <c r="D263" s="140"/>
      <c r="E263" s="139">
        <f t="shared" ref="E263" si="173">E260/E261</f>
        <v>0.97008667406048465</v>
      </c>
      <c r="F263" s="3">
        <f t="shared" si="167"/>
        <v>1.5325223918807025</v>
      </c>
      <c r="G263" s="3" t="e">
        <f t="shared" si="170"/>
        <v>#DIV/0!</v>
      </c>
      <c r="H263" s="139"/>
      <c r="I263" s="139">
        <f t="shared" ref="I263:AB263" si="174">I260/I261</f>
        <v>1.3984875248399204</v>
      </c>
      <c r="J263" s="139">
        <f t="shared" si="174"/>
        <v>1.0342971149887576</v>
      </c>
      <c r="K263" s="139">
        <f t="shared" si="174"/>
        <v>1.0170120072982469</v>
      </c>
      <c r="L263" s="139">
        <f t="shared" si="174"/>
        <v>0.63019693654266962</v>
      </c>
      <c r="M263" s="139">
        <f t="shared" si="174"/>
        <v>0.63855461903076594</v>
      </c>
      <c r="N263" s="139">
        <f t="shared" si="174"/>
        <v>1.0893380271288249</v>
      </c>
      <c r="O263" s="139">
        <f t="shared" si="174"/>
        <v>0.86280830987681956</v>
      </c>
      <c r="P263" s="139">
        <f t="shared" si="174"/>
        <v>1.3795909417242576</v>
      </c>
      <c r="Q263" s="139">
        <f t="shared" si="174"/>
        <v>0.69308531626111902</v>
      </c>
      <c r="R263" s="139">
        <f t="shared" si="174"/>
        <v>0.78234931988742962</v>
      </c>
      <c r="S263" s="139">
        <f t="shared" si="174"/>
        <v>0.83769538678886457</v>
      </c>
      <c r="T263" s="139">
        <f t="shared" si="174"/>
        <v>0.6900192401481331</v>
      </c>
      <c r="U263" s="139">
        <f t="shared" si="174"/>
        <v>1.8730686950320894</v>
      </c>
      <c r="V263" s="139">
        <f t="shared" si="174"/>
        <v>0.99964387464387483</v>
      </c>
      <c r="W263" s="139">
        <f t="shared" si="174"/>
        <v>0.69280625534791584</v>
      </c>
      <c r="X263" s="139">
        <f t="shared" si="174"/>
        <v>0.92481022223748843</v>
      </c>
      <c r="Y263" s="139">
        <f t="shared" si="174"/>
        <v>1.0364191008417349</v>
      </c>
      <c r="Z263" s="139">
        <f t="shared" si="174"/>
        <v>1.3793103448275863</v>
      </c>
      <c r="AA263" s="139">
        <f t="shared" si="174"/>
        <v>1.0025915687629579</v>
      </c>
      <c r="AB263" s="139">
        <f t="shared" si="174"/>
        <v>1.2703681351840677</v>
      </c>
      <c r="AC263" s="139">
        <f>AC260/AC261</f>
        <v>1.1554216406172393</v>
      </c>
      <c r="AE263" s="192">
        <f t="shared" si="172"/>
        <v>0.95332741595811954</v>
      </c>
      <c r="AF263" s="195"/>
      <c r="AG263" s="195"/>
      <c r="AH263" s="195"/>
      <c r="AI263" s="195"/>
      <c r="AR263" s="195"/>
      <c r="AS263" s="195"/>
    </row>
    <row r="264" spans="1:50" s="209" customFormat="1" ht="30" customHeight="1" outlineLevel="1" x14ac:dyDescent="0.2">
      <c r="A264" s="200" t="s">
        <v>126</v>
      </c>
      <c r="B264" s="1">
        <v>318181</v>
      </c>
      <c r="C264" s="1"/>
      <c r="D264" s="67"/>
      <c r="E264" s="141">
        <f>SUM(I264:AC264)</f>
        <v>359810.8</v>
      </c>
      <c r="F264" s="3">
        <f t="shared" si="167"/>
        <v>1.1308368507233304</v>
      </c>
      <c r="G264" s="3" t="e">
        <f t="shared" si="170"/>
        <v>#DIV/0!</v>
      </c>
      <c r="H264" s="96">
        <v>21</v>
      </c>
      <c r="I264" s="118">
        <v>540</v>
      </c>
      <c r="J264" s="118">
        <v>9113</v>
      </c>
      <c r="K264" s="118">
        <v>28690</v>
      </c>
      <c r="L264" s="118">
        <v>24938</v>
      </c>
      <c r="M264" s="118">
        <v>9193</v>
      </c>
      <c r="N264" s="118">
        <v>13200</v>
      </c>
      <c r="O264" s="118">
        <v>6331</v>
      </c>
      <c r="P264" s="118">
        <v>25338</v>
      </c>
      <c r="Q264" s="118">
        <v>15329</v>
      </c>
      <c r="R264" s="118">
        <v>17958</v>
      </c>
      <c r="S264" s="118">
        <v>8880</v>
      </c>
      <c r="T264" s="118">
        <v>25720</v>
      </c>
      <c r="U264" s="118">
        <v>3100</v>
      </c>
      <c r="V264" s="118">
        <v>3286</v>
      </c>
      <c r="W264" s="118">
        <v>10530</v>
      </c>
      <c r="X264" s="119">
        <v>74758.8</v>
      </c>
      <c r="Y264" s="118">
        <v>5300</v>
      </c>
      <c r="Z264" s="118">
        <v>1200</v>
      </c>
      <c r="AA264" s="118">
        <v>9856</v>
      </c>
      <c r="AB264" s="118">
        <v>43850</v>
      </c>
      <c r="AC264" s="118">
        <v>22700</v>
      </c>
      <c r="AE264" s="192">
        <f t="shared" si="172"/>
        <v>0.20777252934042004</v>
      </c>
      <c r="AF264" s="210"/>
      <c r="AG264" s="210"/>
      <c r="AH264" s="210"/>
      <c r="AI264" s="210"/>
      <c r="AR264" s="210"/>
      <c r="AS264" s="210"/>
    </row>
    <row r="265" spans="1:50" s="194" customFormat="1" ht="27.75" hidden="1" customHeight="1" outlineLevel="1" x14ac:dyDescent="0.2">
      <c r="A265" s="156" t="s">
        <v>123</v>
      </c>
      <c r="B265" s="1">
        <v>301526</v>
      </c>
      <c r="C265" s="1"/>
      <c r="D265" s="67"/>
      <c r="E265" s="141">
        <f>SUM(I265:AC265)</f>
        <v>304447.29213333334</v>
      </c>
      <c r="F265" s="3">
        <f t="shared" si="167"/>
        <v>1.0096883589917067</v>
      </c>
      <c r="G265" s="3" t="e">
        <f t="shared" si="170"/>
        <v>#DIV/0!</v>
      </c>
      <c r="H265" s="96"/>
      <c r="I265" s="92">
        <v>345.06666666666666</v>
      </c>
      <c r="J265" s="92">
        <v>8525.7899999999991</v>
      </c>
      <c r="K265" s="92">
        <v>27910</v>
      </c>
      <c r="L265" s="92">
        <v>19630</v>
      </c>
      <c r="M265" s="92">
        <v>9167.7065999999995</v>
      </c>
      <c r="N265" s="92">
        <v>11327.456</v>
      </c>
      <c r="O265" s="92">
        <v>749.13066666666668</v>
      </c>
      <c r="P265" s="92">
        <v>18161.738000000001</v>
      </c>
      <c r="Q265" s="92">
        <v>14325.844200000001</v>
      </c>
      <c r="R265" s="92">
        <v>15009.280000000002</v>
      </c>
      <c r="S265" s="92">
        <v>8026.83</v>
      </c>
      <c r="T265" s="92">
        <v>17005</v>
      </c>
      <c r="U265" s="92">
        <v>3549</v>
      </c>
      <c r="V265" s="92">
        <v>3285.3599999999997</v>
      </c>
      <c r="W265" s="92">
        <v>12194.140000000001</v>
      </c>
      <c r="X265" s="92">
        <v>65504.250000000007</v>
      </c>
      <c r="Y265" s="92"/>
      <c r="Z265" s="92">
        <v>456</v>
      </c>
      <c r="AA265" s="92">
        <v>7379.7</v>
      </c>
      <c r="AB265" s="92">
        <v>39195</v>
      </c>
      <c r="AC265" s="92">
        <v>22700</v>
      </c>
      <c r="AE265" s="192">
        <f t="shared" si="172"/>
        <v>0.21515793272785058</v>
      </c>
      <c r="AF265" s="195"/>
      <c r="AG265" s="195"/>
      <c r="AH265" s="195"/>
      <c r="AI265" s="195"/>
      <c r="AR265" s="195"/>
      <c r="AS265" s="195"/>
    </row>
    <row r="266" spans="1:50" s="194" customFormat="1" ht="27" hidden="1" customHeight="1" outlineLevel="1" x14ac:dyDescent="0.2">
      <c r="A266" s="156" t="s">
        <v>124</v>
      </c>
      <c r="B266" s="16">
        <f>B264*0.3</f>
        <v>95454.3</v>
      </c>
      <c r="C266" s="16"/>
      <c r="D266" s="141"/>
      <c r="E266" s="141">
        <f>E264*0.3</f>
        <v>107943.23999999999</v>
      </c>
      <c r="F266" s="3">
        <f t="shared" si="167"/>
        <v>1.1308368507233304</v>
      </c>
      <c r="G266" s="3" t="e">
        <f t="shared" si="170"/>
        <v>#DIV/0!</v>
      </c>
      <c r="H266" s="96"/>
      <c r="I266" s="118">
        <f>I264*0.3</f>
        <v>162</v>
      </c>
      <c r="J266" s="118">
        <f t="shared" ref="J266:AC266" si="175">J264*0.3</f>
        <v>2733.9</v>
      </c>
      <c r="K266" s="118">
        <f t="shared" si="175"/>
        <v>8607</v>
      </c>
      <c r="L266" s="118">
        <f t="shared" si="175"/>
        <v>7481.4</v>
      </c>
      <c r="M266" s="118">
        <f>M264*0.3</f>
        <v>2757.9</v>
      </c>
      <c r="N266" s="118">
        <f t="shared" si="175"/>
        <v>3960</v>
      </c>
      <c r="O266" s="118">
        <f t="shared" si="175"/>
        <v>1899.3</v>
      </c>
      <c r="P266" s="118">
        <f t="shared" si="175"/>
        <v>7601.4</v>
      </c>
      <c r="Q266" s="118">
        <f t="shared" si="175"/>
        <v>4598.7</v>
      </c>
      <c r="R266" s="118">
        <f t="shared" si="175"/>
        <v>5387.4</v>
      </c>
      <c r="S266" s="118">
        <f t="shared" si="175"/>
        <v>2664</v>
      </c>
      <c r="T266" s="118">
        <f t="shared" si="175"/>
        <v>7716</v>
      </c>
      <c r="U266" s="118">
        <f t="shared" si="175"/>
        <v>930</v>
      </c>
      <c r="V266" s="118">
        <f t="shared" si="175"/>
        <v>985.8</v>
      </c>
      <c r="W266" s="118">
        <f t="shared" si="175"/>
        <v>3159</v>
      </c>
      <c r="X266" s="118">
        <f t="shared" si="175"/>
        <v>22427.64</v>
      </c>
      <c r="Y266" s="118">
        <f t="shared" si="175"/>
        <v>1590</v>
      </c>
      <c r="Z266" s="118">
        <f t="shared" si="175"/>
        <v>360</v>
      </c>
      <c r="AA266" s="118">
        <f t="shared" si="175"/>
        <v>2956.7999999999997</v>
      </c>
      <c r="AB266" s="118">
        <f t="shared" si="175"/>
        <v>13155</v>
      </c>
      <c r="AC266" s="118">
        <f t="shared" si="175"/>
        <v>6810</v>
      </c>
      <c r="AE266" s="192">
        <f t="shared" si="172"/>
        <v>0.20777252934042004</v>
      </c>
      <c r="AF266" s="195"/>
      <c r="AG266" s="195"/>
      <c r="AH266" s="195"/>
      <c r="AI266" s="195"/>
      <c r="AR266" s="195"/>
      <c r="AS266" s="195"/>
    </row>
    <row r="267" spans="1:50" s="209" customFormat="1" ht="30" hidden="1" customHeight="1" x14ac:dyDescent="0.2">
      <c r="A267" s="156" t="s">
        <v>125</v>
      </c>
      <c r="B267" s="14">
        <v>0.44500000000000001</v>
      </c>
      <c r="C267" s="14"/>
      <c r="D267" s="142"/>
      <c r="E267" s="79">
        <f t="shared" ref="E267" si="176">E264/E265</f>
        <v>1.1818492372808496</v>
      </c>
      <c r="F267" s="3">
        <f t="shared" si="167"/>
        <v>2.6558409826535945</v>
      </c>
      <c r="G267" s="3" t="e">
        <f t="shared" si="170"/>
        <v>#DIV/0!</v>
      </c>
      <c r="H267" s="79"/>
      <c r="I267" s="79">
        <f t="shared" ref="I267:AC267" si="177">I264/I265</f>
        <v>1.5649149922720247</v>
      </c>
      <c r="J267" s="79">
        <f t="shared" si="177"/>
        <v>1.0688745559062562</v>
      </c>
      <c r="K267" s="79">
        <f t="shared" si="177"/>
        <v>1.0279469724113222</v>
      </c>
      <c r="L267" s="79">
        <f t="shared" si="177"/>
        <v>1.2704024452368823</v>
      </c>
      <c r="M267" s="79">
        <f t="shared" si="177"/>
        <v>1.0027589670027179</v>
      </c>
      <c r="N267" s="79">
        <f t="shared" si="177"/>
        <v>1.165310198512358</v>
      </c>
      <c r="O267" s="79">
        <f t="shared" si="177"/>
        <v>8.4511291310105214</v>
      </c>
      <c r="P267" s="79">
        <f t="shared" si="177"/>
        <v>1.3951307964028552</v>
      </c>
      <c r="Q267" s="79">
        <f t="shared" si="177"/>
        <v>1.0700242014358916</v>
      </c>
      <c r="R267" s="79">
        <f t="shared" si="177"/>
        <v>1.19645979020979</v>
      </c>
      <c r="S267" s="79">
        <f t="shared" si="177"/>
        <v>1.1062897806481513</v>
      </c>
      <c r="T267" s="79">
        <f t="shared" si="177"/>
        <v>1.5124963246104086</v>
      </c>
      <c r="U267" s="79">
        <f t="shared" si="177"/>
        <v>0.87348548887010424</v>
      </c>
      <c r="V267" s="79">
        <f t="shared" si="177"/>
        <v>1.0001948036136072</v>
      </c>
      <c r="W267" s="79">
        <f t="shared" si="177"/>
        <v>0.86352953139786803</v>
      </c>
      <c r="X267" s="79">
        <f>X264/X265</f>
        <v>1.1412816725632307</v>
      </c>
      <c r="Y267" s="79" t="e">
        <f t="shared" si="177"/>
        <v>#DIV/0!</v>
      </c>
      <c r="Z267" s="79">
        <f t="shared" si="177"/>
        <v>2.6315789473684212</v>
      </c>
      <c r="AA267" s="79">
        <f t="shared" si="177"/>
        <v>1.3355556458934645</v>
      </c>
      <c r="AB267" s="79">
        <f t="shared" si="177"/>
        <v>1.1187651486158949</v>
      </c>
      <c r="AC267" s="79">
        <f t="shared" si="177"/>
        <v>1</v>
      </c>
      <c r="AE267" s="192">
        <f t="shared" si="172"/>
        <v>0.96567450108022657</v>
      </c>
      <c r="AF267" s="210"/>
      <c r="AG267" s="210"/>
      <c r="AH267" s="210"/>
      <c r="AI267" s="210"/>
      <c r="AR267" s="210"/>
      <c r="AS267" s="210"/>
    </row>
    <row r="268" spans="1:50" s="209" customFormat="1" ht="38.25" customHeight="1" outlineLevel="1" x14ac:dyDescent="0.2">
      <c r="A268" s="200" t="s">
        <v>127</v>
      </c>
      <c r="B268" s="1">
        <v>173347</v>
      </c>
      <c r="C268" s="1"/>
      <c r="D268" s="67"/>
      <c r="E268" s="141">
        <f>SUM(I268:AC268)</f>
        <v>182408.6</v>
      </c>
      <c r="F268" s="3">
        <f t="shared" si="167"/>
        <v>1.0522743399078149</v>
      </c>
      <c r="G268" s="3" t="e">
        <f t="shared" si="170"/>
        <v>#DIV/0!</v>
      </c>
      <c r="H268" s="96">
        <v>19</v>
      </c>
      <c r="I268" s="118"/>
      <c r="J268" s="143">
        <v>7200</v>
      </c>
      <c r="K268" s="118">
        <v>13640</v>
      </c>
      <c r="L268" s="270">
        <v>8802</v>
      </c>
      <c r="M268" s="270">
        <v>10114</v>
      </c>
      <c r="N268" s="143">
        <v>2600</v>
      </c>
      <c r="O268" s="143">
        <v>600</v>
      </c>
      <c r="P268" s="118">
        <v>14500</v>
      </c>
      <c r="Q268" s="143">
        <v>18715</v>
      </c>
      <c r="R268" s="143">
        <v>6200</v>
      </c>
      <c r="S268" s="118">
        <v>4000</v>
      </c>
      <c r="T268" s="118">
        <v>9969</v>
      </c>
      <c r="U268" s="143">
        <v>920</v>
      </c>
      <c r="V268" s="143">
        <v>200</v>
      </c>
      <c r="W268" s="143">
        <v>11320</v>
      </c>
      <c r="X268" s="143">
        <v>28570.6</v>
      </c>
      <c r="Y268" s="143">
        <v>2000</v>
      </c>
      <c r="Z268" s="143"/>
      <c r="AA268" s="118">
        <v>7010</v>
      </c>
      <c r="AB268" s="143">
        <v>23048</v>
      </c>
      <c r="AC268" s="118">
        <v>13000</v>
      </c>
      <c r="AE268" s="192">
        <f t="shared" si="172"/>
        <v>0.15662967645165851</v>
      </c>
      <c r="AF268" s="210"/>
      <c r="AG268" s="210"/>
      <c r="AH268" s="210"/>
      <c r="AI268" s="210"/>
      <c r="AR268" s="210"/>
      <c r="AS268" s="210"/>
    </row>
    <row r="269" spans="1:50" s="194" customFormat="1" ht="30" hidden="1" customHeight="1" outlineLevel="1" x14ac:dyDescent="0.2">
      <c r="A269" s="156" t="s">
        <v>123</v>
      </c>
      <c r="B269" s="1">
        <v>267861</v>
      </c>
      <c r="C269" s="1"/>
      <c r="D269" s="67"/>
      <c r="E269" s="141">
        <f>SUM(I269:AC269)</f>
        <v>275603.56455555552</v>
      </c>
      <c r="F269" s="3">
        <f t="shared" si="167"/>
        <v>1.0289051581064639</v>
      </c>
      <c r="G269" s="3" t="e">
        <f t="shared" si="170"/>
        <v>#DIV/0!</v>
      </c>
      <c r="H269" s="96"/>
      <c r="I269" s="92"/>
      <c r="J269" s="92">
        <v>9473.1</v>
      </c>
      <c r="K269" s="92">
        <v>35868.257222222222</v>
      </c>
      <c r="L269" s="92">
        <v>20721</v>
      </c>
      <c r="M269" s="92">
        <v>7052.0819999999994</v>
      </c>
      <c r="N269" s="92">
        <v>1237.9733333333334</v>
      </c>
      <c r="O269" s="92">
        <v>2965.3088888888888</v>
      </c>
      <c r="P269" s="92">
        <v>21822.243333333336</v>
      </c>
      <c r="Q269" s="92">
        <v>5026.6120000000001</v>
      </c>
      <c r="R269" s="92">
        <v>9551.36</v>
      </c>
      <c r="S269" s="92">
        <v>10192.799999999999</v>
      </c>
      <c r="T269" s="92">
        <v>18036.936666666668</v>
      </c>
      <c r="U269" s="92">
        <v>7230</v>
      </c>
      <c r="V269" s="92">
        <v>1544.3999999999999</v>
      </c>
      <c r="W269" s="92">
        <v>7051.0333333333347</v>
      </c>
      <c r="X269" s="92">
        <v>63684.6875</v>
      </c>
      <c r="Y269" s="92">
        <v>6133.7569444444425</v>
      </c>
      <c r="Z269" s="92">
        <v>1449</v>
      </c>
      <c r="AA269" s="92">
        <v>9405.5</v>
      </c>
      <c r="AB269" s="92">
        <v>21299.166666666668</v>
      </c>
      <c r="AC269" s="92">
        <v>15858.346666666666</v>
      </c>
      <c r="AE269" s="192">
        <f t="shared" si="172"/>
        <v>0.23107352621762839</v>
      </c>
      <c r="AF269" s="195"/>
      <c r="AG269" s="195"/>
      <c r="AH269" s="195"/>
      <c r="AI269" s="195"/>
      <c r="AR269" s="195"/>
      <c r="AS269" s="195"/>
    </row>
    <row r="270" spans="1:50" s="194" customFormat="1" ht="30" hidden="1" customHeight="1" outlineLevel="1" x14ac:dyDescent="0.2">
      <c r="A270" s="156" t="s">
        <v>128</v>
      </c>
      <c r="B270" s="16">
        <f>B268*0.19</f>
        <v>32935.93</v>
      </c>
      <c r="C270" s="16"/>
      <c r="D270" s="141"/>
      <c r="E270" s="141">
        <f>E268*0.19</f>
        <v>34657.633999999998</v>
      </c>
      <c r="F270" s="3">
        <f t="shared" si="167"/>
        <v>1.0522743399078149</v>
      </c>
      <c r="G270" s="3" t="e">
        <f t="shared" si="170"/>
        <v>#DIV/0!</v>
      </c>
      <c r="H270" s="96"/>
      <c r="I270" s="118"/>
      <c r="J270" s="118">
        <f t="shared" ref="J270:AC270" si="178">J268*0.19</f>
        <v>1368</v>
      </c>
      <c r="K270" s="118">
        <f t="shared" si="178"/>
        <v>2591.6</v>
      </c>
      <c r="L270" s="118">
        <f t="shared" si="178"/>
        <v>1672.38</v>
      </c>
      <c r="M270" s="118">
        <f t="shared" si="178"/>
        <v>1921.66</v>
      </c>
      <c r="N270" s="118">
        <f t="shared" si="178"/>
        <v>494</v>
      </c>
      <c r="O270" s="118">
        <f t="shared" si="178"/>
        <v>114</v>
      </c>
      <c r="P270" s="118">
        <f t="shared" si="178"/>
        <v>2755</v>
      </c>
      <c r="Q270" s="118">
        <f t="shared" si="178"/>
        <v>3555.85</v>
      </c>
      <c r="R270" s="118">
        <f t="shared" si="178"/>
        <v>1178</v>
      </c>
      <c r="S270" s="118">
        <f t="shared" si="178"/>
        <v>760</v>
      </c>
      <c r="T270" s="118">
        <f t="shared" si="178"/>
        <v>1894.1100000000001</v>
      </c>
      <c r="U270" s="118">
        <f t="shared" si="178"/>
        <v>174.8</v>
      </c>
      <c r="V270" s="118">
        <f t="shared" si="178"/>
        <v>38</v>
      </c>
      <c r="W270" s="118">
        <f t="shared" si="178"/>
        <v>2150.8000000000002</v>
      </c>
      <c r="X270" s="118">
        <f t="shared" si="178"/>
        <v>5428.4139999999998</v>
      </c>
      <c r="Y270" s="118">
        <f t="shared" si="178"/>
        <v>380</v>
      </c>
      <c r="Z270" s="118"/>
      <c r="AA270" s="118">
        <f t="shared" si="178"/>
        <v>1331.9</v>
      </c>
      <c r="AB270" s="118">
        <f t="shared" si="178"/>
        <v>4379.12</v>
      </c>
      <c r="AC270" s="118">
        <f t="shared" si="178"/>
        <v>2470</v>
      </c>
      <c r="AE270" s="192">
        <f t="shared" si="172"/>
        <v>0.15662967645165854</v>
      </c>
      <c r="AF270" s="195"/>
      <c r="AG270" s="195"/>
      <c r="AH270" s="195"/>
      <c r="AI270" s="195"/>
      <c r="AR270" s="195"/>
      <c r="AS270" s="195"/>
    </row>
    <row r="271" spans="1:50" s="209" customFormat="1" ht="30" hidden="1" customHeight="1" x14ac:dyDescent="0.2">
      <c r="A271" s="156" t="s">
        <v>129</v>
      </c>
      <c r="B271" s="14">
        <f>B268/B269</f>
        <v>0.64715281433280691</v>
      </c>
      <c r="C271" s="14"/>
      <c r="D271" s="142"/>
      <c r="E271" s="79">
        <f t="shared" ref="E271:I271" si="179">E268/E269</f>
        <v>0.6618513816907855</v>
      </c>
      <c r="F271" s="3">
        <f t="shared" si="167"/>
        <v>1.0227126685265711</v>
      </c>
      <c r="G271" s="3" t="e">
        <f t="shared" si="170"/>
        <v>#DIV/0!</v>
      </c>
      <c r="H271" s="79"/>
      <c r="I271" s="79" t="e">
        <f t="shared" si="179"/>
        <v>#DIV/0!</v>
      </c>
      <c r="J271" s="79">
        <f t="shared" ref="J271:AB271" si="180">J268/J269</f>
        <v>0.760046869556956</v>
      </c>
      <c r="K271" s="79">
        <f t="shared" si="180"/>
        <v>0.38028053371796722</v>
      </c>
      <c r="L271" s="79">
        <f t="shared" si="180"/>
        <v>0.42478644853047631</v>
      </c>
      <c r="M271" s="79">
        <f t="shared" si="180"/>
        <v>1.4341863863749742</v>
      </c>
      <c r="N271" s="79">
        <f t="shared" si="180"/>
        <v>2.1002067895915904</v>
      </c>
      <c r="O271" s="79">
        <f t="shared" si="180"/>
        <v>0.20233979746535682</v>
      </c>
      <c r="P271" s="79">
        <f t="shared" si="180"/>
        <v>0.66445964232519317</v>
      </c>
      <c r="Q271" s="79">
        <f t="shared" si="180"/>
        <v>3.7231837269317785</v>
      </c>
      <c r="R271" s="79">
        <f t="shared" si="180"/>
        <v>0.64912221924417046</v>
      </c>
      <c r="S271" s="79">
        <f t="shared" si="180"/>
        <v>0.3924338748920807</v>
      </c>
      <c r="T271" s="79">
        <f t="shared" si="180"/>
        <v>0.55269917415762204</v>
      </c>
      <c r="U271" s="79">
        <f t="shared" si="180"/>
        <v>0.1272475795297372</v>
      </c>
      <c r="V271" s="79">
        <f t="shared" si="180"/>
        <v>0.12950012950012951</v>
      </c>
      <c r="W271" s="79">
        <f t="shared" si="180"/>
        <v>1.6054384463742899</v>
      </c>
      <c r="X271" s="79">
        <f t="shared" si="180"/>
        <v>0.44862589613869108</v>
      </c>
      <c r="Y271" s="79">
        <f t="shared" si="180"/>
        <v>0.32606443621987169</v>
      </c>
      <c r="Z271" s="79">
        <f t="shared" si="180"/>
        <v>0</v>
      </c>
      <c r="AA271" s="79">
        <f t="shared" si="180"/>
        <v>0.74530859603423527</v>
      </c>
      <c r="AB271" s="79">
        <f t="shared" si="180"/>
        <v>1.0821080636957627</v>
      </c>
      <c r="AC271" s="79">
        <f t="shared" ref="AC271" si="181">AC268/AC269</f>
        <v>0.81975758717176062</v>
      </c>
      <c r="AE271" s="192">
        <f t="shared" si="172"/>
        <v>0.67783479577034023</v>
      </c>
      <c r="AF271" s="210"/>
      <c r="AG271" s="210"/>
      <c r="AH271" s="210"/>
      <c r="AI271" s="210"/>
      <c r="AR271" s="210"/>
      <c r="AS271" s="210"/>
    </row>
    <row r="272" spans="1:50" s="194" customFormat="1" ht="30" hidden="1" customHeight="1" x14ac:dyDescent="0.2">
      <c r="A272" s="200" t="s">
        <v>130</v>
      </c>
      <c r="B272" s="16">
        <v>12</v>
      </c>
      <c r="C272" s="16"/>
      <c r="D272" s="141"/>
      <c r="E272" s="141">
        <f>SUM(I272:AC272)</f>
        <v>0</v>
      </c>
      <c r="F272" s="3">
        <f t="shared" si="167"/>
        <v>0</v>
      </c>
      <c r="G272" s="3" t="e">
        <f t="shared" si="170"/>
        <v>#DIV/0!</v>
      </c>
      <c r="H272" s="96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26"/>
      <c r="U272" s="104"/>
      <c r="V272" s="104"/>
      <c r="W272" s="104"/>
      <c r="X272" s="104"/>
      <c r="Y272" s="104"/>
      <c r="Z272" s="104"/>
      <c r="AA272" s="104"/>
      <c r="AB272" s="104"/>
      <c r="AC272" s="104"/>
      <c r="AE272" s="192" t="e">
        <f t="shared" si="172"/>
        <v>#DIV/0!</v>
      </c>
      <c r="AF272" s="195"/>
      <c r="AG272" s="195"/>
      <c r="AH272" s="195"/>
      <c r="AI272" s="195"/>
      <c r="AR272" s="195"/>
      <c r="AS272" s="195"/>
    </row>
    <row r="273" spans="1:45" s="194" customFormat="1" ht="30" hidden="1" customHeight="1" x14ac:dyDescent="0.2">
      <c r="A273" s="156" t="s">
        <v>128</v>
      </c>
      <c r="B273" s="16">
        <v>8</v>
      </c>
      <c r="C273" s="16"/>
      <c r="D273" s="141"/>
      <c r="E273" s="141">
        <f>E272*0.7</f>
        <v>0</v>
      </c>
      <c r="F273" s="3">
        <f t="shared" si="167"/>
        <v>0</v>
      </c>
      <c r="G273" s="3" t="e">
        <f t="shared" si="170"/>
        <v>#DIV/0!</v>
      </c>
      <c r="H273" s="96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26"/>
      <c r="U273" s="118"/>
      <c r="V273" s="118"/>
      <c r="W273" s="118"/>
      <c r="X273" s="118"/>
      <c r="Y273" s="118"/>
      <c r="Z273" s="118"/>
      <c r="AA273" s="118"/>
      <c r="AB273" s="118"/>
      <c r="AC273" s="118"/>
      <c r="AE273" s="192" t="e">
        <f t="shared" si="172"/>
        <v>#DIV/0!</v>
      </c>
      <c r="AF273" s="195"/>
      <c r="AG273" s="195"/>
      <c r="AH273" s="195"/>
      <c r="AI273" s="195"/>
      <c r="AR273" s="195"/>
      <c r="AS273" s="195"/>
    </row>
    <row r="274" spans="1:45" s="194" customFormat="1" ht="47.25" customHeight="1" x14ac:dyDescent="0.2">
      <c r="A274" s="174" t="s">
        <v>131</v>
      </c>
      <c r="B274" s="16"/>
      <c r="C274" s="16"/>
      <c r="D274" s="141"/>
      <c r="E274" s="141">
        <f>SUM(I274:AC274)</f>
        <v>4197</v>
      </c>
      <c r="F274" s="3" t="e">
        <f t="shared" si="167"/>
        <v>#DIV/0!</v>
      </c>
      <c r="G274" s="3" t="e">
        <f t="shared" si="170"/>
        <v>#DIV/0!</v>
      </c>
      <c r="H274" s="96">
        <v>4</v>
      </c>
      <c r="I274" s="126"/>
      <c r="J274" s="126">
        <v>2000</v>
      </c>
      <c r="K274" s="126"/>
      <c r="L274" s="126">
        <v>1000</v>
      </c>
      <c r="M274" s="126">
        <v>628</v>
      </c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>
        <v>569</v>
      </c>
      <c r="AB274" s="126"/>
      <c r="AC274" s="126"/>
      <c r="AE274" s="192">
        <f t="shared" si="172"/>
        <v>0</v>
      </c>
      <c r="AF274" s="195"/>
      <c r="AG274" s="195"/>
      <c r="AH274" s="195"/>
      <c r="AI274" s="195"/>
      <c r="AR274" s="195"/>
      <c r="AS274" s="195"/>
    </row>
    <row r="275" spans="1:45" s="194" customFormat="1" ht="30" hidden="1" customHeight="1" x14ac:dyDescent="0.2">
      <c r="A275" s="156" t="s">
        <v>128</v>
      </c>
      <c r="B275" s="16"/>
      <c r="C275" s="16"/>
      <c r="D275" s="141"/>
      <c r="E275" s="141">
        <f>E274*0.2</f>
        <v>839.40000000000009</v>
      </c>
      <c r="F275" s="3" t="e">
        <f t="shared" si="167"/>
        <v>#DIV/0!</v>
      </c>
      <c r="G275" s="3" t="e">
        <f t="shared" si="170"/>
        <v>#DIV/0!</v>
      </c>
      <c r="H275" s="96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26"/>
      <c r="U275" s="118"/>
      <c r="V275" s="118"/>
      <c r="W275" s="118"/>
      <c r="X275" s="118"/>
      <c r="Y275" s="118"/>
      <c r="Z275" s="118"/>
      <c r="AA275" s="118"/>
      <c r="AB275" s="118"/>
      <c r="AC275" s="118"/>
      <c r="AE275" s="192">
        <f t="shared" si="172"/>
        <v>0</v>
      </c>
      <c r="AF275" s="195"/>
      <c r="AG275" s="195"/>
      <c r="AH275" s="195"/>
      <c r="AI275" s="195"/>
      <c r="AR275" s="195"/>
      <c r="AS275" s="195"/>
    </row>
    <row r="276" spans="1:45" s="194" customFormat="1" ht="30" hidden="1" customHeight="1" x14ac:dyDescent="0.2">
      <c r="A276" s="174" t="s">
        <v>146</v>
      </c>
      <c r="B276" s="16" t="e">
        <f>277:289</f>
        <v>#VALUE!</v>
      </c>
      <c r="C276" s="16"/>
      <c r="D276" s="141"/>
      <c r="E276" s="141">
        <f>SUM(I276:AC276)</f>
        <v>0</v>
      </c>
      <c r="F276" s="3" t="e">
        <f t="shared" si="167"/>
        <v>#VALUE!</v>
      </c>
      <c r="G276" s="3" t="e">
        <f t="shared" si="170"/>
        <v>#DIV/0!</v>
      </c>
      <c r="H276" s="9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  <c r="AE276" s="192" t="e">
        <f t="shared" si="172"/>
        <v>#DIV/0!</v>
      </c>
      <c r="AF276" s="195"/>
      <c r="AG276" s="195"/>
      <c r="AH276" s="195"/>
      <c r="AI276" s="195"/>
      <c r="AR276" s="195"/>
      <c r="AS276" s="195"/>
    </row>
    <row r="277" spans="1:45" s="194" customFormat="1" ht="30" customHeight="1" x14ac:dyDescent="0.2">
      <c r="A277" s="174" t="s">
        <v>132</v>
      </c>
      <c r="B277" s="16">
        <f>B275+B273+B270+B266+B262</f>
        <v>174147.48</v>
      </c>
      <c r="C277" s="16"/>
      <c r="D277" s="141"/>
      <c r="E277" s="141">
        <f>E275+E273+E270+E266+E262</f>
        <v>190113.14899999998</v>
      </c>
      <c r="F277" s="14">
        <f t="shared" ref="F277:F288" si="182">E277/B277</f>
        <v>1.091679012524327</v>
      </c>
      <c r="G277" s="3" t="e">
        <f t="shared" si="170"/>
        <v>#DIV/0!</v>
      </c>
      <c r="H277" s="96">
        <v>21</v>
      </c>
      <c r="I277" s="118">
        <f>I275+I273+I270+I266+I262</f>
        <v>922.05000000000007</v>
      </c>
      <c r="J277" s="118">
        <f t="shared" ref="J277:Y277" si="183">J275+J273+J270+J266+J262</f>
        <v>5571.5999999999995</v>
      </c>
      <c r="K277" s="118">
        <f t="shared" si="183"/>
        <v>17341.099999999999</v>
      </c>
      <c r="L277" s="118">
        <f t="shared" si="183"/>
        <v>11875.38</v>
      </c>
      <c r="M277" s="118">
        <f t="shared" si="183"/>
        <v>6615.9100000000008</v>
      </c>
      <c r="N277" s="118">
        <f t="shared" si="183"/>
        <v>6578</v>
      </c>
      <c r="O277" s="118">
        <f t="shared" si="183"/>
        <v>3782.7</v>
      </c>
      <c r="P277" s="118">
        <f t="shared" si="183"/>
        <v>14901.4</v>
      </c>
      <c r="Q277" s="118">
        <f t="shared" si="183"/>
        <v>9774.5499999999993</v>
      </c>
      <c r="R277" s="118">
        <f t="shared" si="183"/>
        <v>8102.5999999999995</v>
      </c>
      <c r="S277" s="118">
        <f t="shared" si="183"/>
        <v>4672.75</v>
      </c>
      <c r="T277" s="118">
        <f t="shared" si="183"/>
        <v>11464.11</v>
      </c>
      <c r="U277" s="118">
        <f t="shared" si="183"/>
        <v>4650.8</v>
      </c>
      <c r="V277" s="118">
        <f t="shared" si="183"/>
        <v>2286.9499999999998</v>
      </c>
      <c r="W277" s="118">
        <f t="shared" si="183"/>
        <v>7068.4000000000005</v>
      </c>
      <c r="X277" s="118">
        <f t="shared" si="183"/>
        <v>29370.528999999999</v>
      </c>
      <c r="Y277" s="118">
        <f t="shared" si="183"/>
        <v>3572</v>
      </c>
      <c r="Z277" s="118">
        <f>Z275+Z273+Z270+Z266+Z262</f>
        <v>594</v>
      </c>
      <c r="AA277" s="118">
        <f>AA275+AA273+AA270+AA266+AA262</f>
        <v>6900.0499999999993</v>
      </c>
      <c r="AB277" s="118">
        <f>AB275+AB273+AB270+AB266+AB262</f>
        <v>20375.87</v>
      </c>
      <c r="AC277" s="118">
        <f>AC275+AC273+AC270+AC266+AC262</f>
        <v>12853</v>
      </c>
      <c r="AD277" s="213">
        <f t="shared" ref="AD277" si="184">AD275+AD273+AD270+AD266+AD262</f>
        <v>0</v>
      </c>
      <c r="AE277" s="192">
        <f t="shared" si="172"/>
        <v>0.15448972969250013</v>
      </c>
      <c r="AF277" s="13"/>
      <c r="AG277" s="13"/>
      <c r="AH277" s="13"/>
      <c r="AI277" s="13"/>
      <c r="AJ277" s="199"/>
      <c r="AK277" s="199"/>
      <c r="AL277" s="199"/>
      <c r="AM277" s="199"/>
      <c r="AN277" s="199"/>
      <c r="AO277" s="199"/>
      <c r="AR277" s="195"/>
      <c r="AS277" s="195"/>
    </row>
    <row r="278" spans="1:45" s="194" customFormat="1" ht="45" x14ac:dyDescent="0.2">
      <c r="A278" s="156" t="s">
        <v>151</v>
      </c>
      <c r="B278" s="16">
        <v>73664</v>
      </c>
      <c r="C278" s="16"/>
      <c r="D278" s="141"/>
      <c r="E278" s="141">
        <f>SUM(I278:AC278)</f>
        <v>74465.899999999994</v>
      </c>
      <c r="F278" s="14">
        <f t="shared" si="182"/>
        <v>1.0108859144222415</v>
      </c>
      <c r="G278" s="3" t="e">
        <f t="shared" si="170"/>
        <v>#DIV/0!</v>
      </c>
      <c r="H278" s="96"/>
      <c r="I278" s="118">
        <v>323.5</v>
      </c>
      <c r="J278" s="118">
        <v>2186.1</v>
      </c>
      <c r="K278" s="118">
        <v>6718.2999999999993</v>
      </c>
      <c r="L278" s="118">
        <v>7270.4999999999991</v>
      </c>
      <c r="M278" s="118">
        <v>2681.3999999999996</v>
      </c>
      <c r="N278" s="118">
        <v>2652.8</v>
      </c>
      <c r="O278" s="118">
        <v>1003.3</v>
      </c>
      <c r="P278" s="118">
        <v>6033.8</v>
      </c>
      <c r="Q278" s="118">
        <v>3181</v>
      </c>
      <c r="R278" s="118">
        <v>3148.8</v>
      </c>
      <c r="S278" s="118">
        <v>2123.5</v>
      </c>
      <c r="T278" s="126">
        <v>4305.8999999999996</v>
      </c>
      <c r="U278" s="118">
        <v>2075.6</v>
      </c>
      <c r="V278" s="118">
        <v>1263.5999999999999</v>
      </c>
      <c r="W278" s="118">
        <v>2488.6</v>
      </c>
      <c r="X278" s="118">
        <v>10397.5</v>
      </c>
      <c r="Y278" s="118">
        <v>1318.2999999999997</v>
      </c>
      <c r="Z278" s="118">
        <v>284</v>
      </c>
      <c r="AA278" s="118">
        <v>2170.5</v>
      </c>
      <c r="AB278" s="118">
        <v>7667.7</v>
      </c>
      <c r="AC278" s="118">
        <v>5171.2</v>
      </c>
      <c r="AE278" s="192">
        <f t="shared" si="172"/>
        <v>0.13962766850330152</v>
      </c>
      <c r="AF278" s="195"/>
      <c r="AG278" s="195"/>
      <c r="AH278" s="195"/>
      <c r="AI278" s="195"/>
      <c r="AR278" s="195"/>
      <c r="AS278" s="195"/>
    </row>
    <row r="279" spans="1:45" s="194" customFormat="1" ht="23.25" x14ac:dyDescent="0.2">
      <c r="A279" s="200" t="s">
        <v>145</v>
      </c>
      <c r="B279" s="82">
        <f>B277/B278*10</f>
        <v>23.640785186794094</v>
      </c>
      <c r="C279" s="82"/>
      <c r="D279" s="85"/>
      <c r="E279" s="85">
        <f>E277/E278*10</f>
        <v>25.530229138437861</v>
      </c>
      <c r="F279" s="14">
        <f>E279/B279</f>
        <v>1.0799230624835263</v>
      </c>
      <c r="G279" s="3" t="e">
        <f t="shared" si="170"/>
        <v>#DIV/0!</v>
      </c>
      <c r="H279" s="96">
        <v>21</v>
      </c>
      <c r="I279" s="119">
        <f>I277/I278*10</f>
        <v>28.502318392581145</v>
      </c>
      <c r="J279" s="119">
        <f>J277/J278*10</f>
        <v>25.486482777549057</v>
      </c>
      <c r="K279" s="119">
        <f t="shared" ref="K279:Z279" si="185">K277/K278*10</f>
        <v>25.811738088504534</v>
      </c>
      <c r="L279" s="119">
        <f>L277/L278*10</f>
        <v>16.333649680214567</v>
      </c>
      <c r="M279" s="119">
        <f t="shared" si="185"/>
        <v>24.67334228388156</v>
      </c>
      <c r="N279" s="119">
        <f t="shared" si="185"/>
        <v>24.796441495778044</v>
      </c>
      <c r="O279" s="119">
        <f t="shared" si="185"/>
        <v>37.702581481112325</v>
      </c>
      <c r="P279" s="119">
        <f t="shared" si="185"/>
        <v>24.696542808843517</v>
      </c>
      <c r="Q279" s="119">
        <f>Q277/Q278*10</f>
        <v>30.727915749764222</v>
      </c>
      <c r="R279" s="119">
        <f t="shared" si="185"/>
        <v>25.732342479674791</v>
      </c>
      <c r="S279" s="119">
        <f>S277/S278*10</f>
        <v>22.00494466682364</v>
      </c>
      <c r="T279" s="119">
        <f t="shared" si="185"/>
        <v>26.624190064794821</v>
      </c>
      <c r="U279" s="119">
        <f t="shared" si="185"/>
        <v>22.407014839082677</v>
      </c>
      <c r="V279" s="119">
        <f t="shared" si="185"/>
        <v>18.098686293130736</v>
      </c>
      <c r="W279" s="119">
        <f t="shared" si="185"/>
        <v>28.403118219079001</v>
      </c>
      <c r="X279" s="119">
        <f>X277/X278*10</f>
        <v>28.247683577783121</v>
      </c>
      <c r="Y279" s="119">
        <f t="shared" si="185"/>
        <v>27.095501782598809</v>
      </c>
      <c r="Z279" s="119">
        <f t="shared" si="185"/>
        <v>20.91549295774648</v>
      </c>
      <c r="AA279" s="119">
        <f>AA277/AA278*10</f>
        <v>31.790140520617367</v>
      </c>
      <c r="AB279" s="119">
        <f>AB277/AB278*10</f>
        <v>26.573640074598643</v>
      </c>
      <c r="AC279" s="119">
        <f t="shared" ref="AC279:AD279" si="186">AC277/AC278*10</f>
        <v>24.854965965346537</v>
      </c>
      <c r="AD279" s="214" t="e">
        <f t="shared" si="186"/>
        <v>#DIV/0!</v>
      </c>
      <c r="AE279" s="192">
        <f t="shared" si="172"/>
        <v>1.1064406599960324</v>
      </c>
      <c r="AF279" s="35"/>
      <c r="AG279" s="35"/>
      <c r="AH279" s="35"/>
      <c r="AI279" s="35"/>
      <c r="AJ279" s="215"/>
      <c r="AK279" s="215"/>
      <c r="AL279" s="215"/>
      <c r="AM279" s="215"/>
      <c r="AN279" s="215"/>
      <c r="AO279" s="215"/>
      <c r="AR279" s="195"/>
      <c r="AS279" s="195"/>
    </row>
    <row r="280" spans="1:45" ht="22.5" hidden="1" x14ac:dyDescent="0.25">
      <c r="A280" s="216"/>
      <c r="B280" s="217"/>
      <c r="C280" s="217"/>
      <c r="D280" s="217"/>
      <c r="E280" s="216"/>
      <c r="F280" s="14" t="e">
        <f t="shared" si="182"/>
        <v>#DIV/0!</v>
      </c>
      <c r="G280" s="55"/>
      <c r="H280" s="216"/>
      <c r="I280" s="216"/>
      <c r="J280" s="216"/>
      <c r="K280" s="216"/>
      <c r="L280" s="216"/>
      <c r="M280" s="216"/>
      <c r="N280" s="216"/>
      <c r="O280" s="216"/>
      <c r="P280" s="216"/>
      <c r="Q280" s="216"/>
      <c r="R280" s="216"/>
      <c r="S280" s="216"/>
      <c r="T280" s="216"/>
      <c r="U280" s="216"/>
      <c r="V280" s="216"/>
      <c r="W280" s="216"/>
      <c r="X280" s="216"/>
      <c r="Y280" s="216"/>
      <c r="Z280" s="216"/>
      <c r="AA280" s="216"/>
      <c r="AB280" s="216"/>
      <c r="AC280" s="216"/>
    </row>
    <row r="281" spans="1:45" ht="27" hidden="1" customHeight="1" x14ac:dyDescent="0.25">
      <c r="A281" s="156" t="s">
        <v>164</v>
      </c>
      <c r="B281" s="218"/>
      <c r="C281" s="218"/>
      <c r="D281" s="218"/>
      <c r="E281" s="219">
        <f>SUM(I281:AC281)</f>
        <v>0</v>
      </c>
      <c r="F281" s="14" t="e">
        <f t="shared" si="182"/>
        <v>#DIV/0!</v>
      </c>
      <c r="G281" s="14"/>
      <c r="H281" s="219"/>
      <c r="I281" s="219"/>
      <c r="J281" s="219"/>
      <c r="K281" s="219"/>
      <c r="L281" s="219"/>
      <c r="M281" s="219"/>
      <c r="N281" s="219"/>
      <c r="O281" s="219"/>
      <c r="P281" s="219"/>
      <c r="Q281" s="219"/>
      <c r="R281" s="219"/>
      <c r="S281" s="219"/>
      <c r="T281" s="219"/>
      <c r="U281" s="219"/>
      <c r="V281" s="219"/>
      <c r="W281" s="219"/>
      <c r="X281" s="219"/>
      <c r="Y281" s="219"/>
      <c r="Z281" s="219"/>
      <c r="AA281" s="219"/>
      <c r="AB281" s="219"/>
      <c r="AC281" s="219"/>
    </row>
    <row r="282" spans="1:45" ht="18" hidden="1" customHeight="1" x14ac:dyDescent="0.25">
      <c r="A282" s="156" t="s">
        <v>168</v>
      </c>
      <c r="B282" s="218">
        <v>108</v>
      </c>
      <c r="C282" s="218"/>
      <c r="D282" s="218"/>
      <c r="E282" s="219">
        <f>SUM(I282:AC282)</f>
        <v>0</v>
      </c>
      <c r="F282" s="14">
        <f t="shared" si="182"/>
        <v>0</v>
      </c>
      <c r="G282" s="14"/>
      <c r="H282" s="219"/>
      <c r="I282" s="219"/>
      <c r="J282" s="219"/>
      <c r="K282" s="219"/>
      <c r="L282" s="219"/>
      <c r="M282" s="219"/>
      <c r="N282" s="219"/>
      <c r="O282" s="219"/>
      <c r="P282" s="219"/>
      <c r="Q282" s="219"/>
      <c r="R282" s="219"/>
      <c r="S282" s="219"/>
      <c r="T282" s="219"/>
      <c r="U282" s="219"/>
      <c r="V282" s="219"/>
      <c r="W282" s="219"/>
      <c r="X282" s="219"/>
      <c r="Y282" s="219"/>
      <c r="Z282" s="219"/>
      <c r="AA282" s="219"/>
      <c r="AB282" s="219"/>
      <c r="AC282" s="219"/>
    </row>
    <row r="283" spans="1:45" ht="18" hidden="1" customHeight="1" x14ac:dyDescent="0.25">
      <c r="A283" s="188"/>
      <c r="B283" s="220"/>
      <c r="C283" s="220"/>
      <c r="D283" s="220"/>
      <c r="E283" s="221"/>
      <c r="F283" s="14" t="e">
        <f t="shared" si="182"/>
        <v>#DIV/0!</v>
      </c>
      <c r="G283" s="3"/>
      <c r="H283" s="221"/>
      <c r="I283" s="221"/>
      <c r="J283" s="221"/>
      <c r="K283" s="221"/>
      <c r="L283" s="221"/>
      <c r="M283" s="221"/>
      <c r="N283" s="221"/>
      <c r="O283" s="221"/>
      <c r="P283" s="221"/>
      <c r="Q283" s="221"/>
      <c r="R283" s="221"/>
      <c r="S283" s="221"/>
      <c r="T283" s="221"/>
      <c r="U283" s="221"/>
      <c r="V283" s="221"/>
      <c r="W283" s="221"/>
      <c r="X283" s="221"/>
      <c r="Y283" s="221"/>
      <c r="Z283" s="221"/>
      <c r="AA283" s="221"/>
      <c r="AB283" s="221"/>
      <c r="AC283" s="221"/>
    </row>
    <row r="284" spans="1:45" ht="24" hidden="1" customHeight="1" x14ac:dyDescent="0.35">
      <c r="A284" s="222" t="s">
        <v>133</v>
      </c>
      <c r="B284" s="220"/>
      <c r="C284" s="220"/>
      <c r="D284" s="220"/>
      <c r="E284" s="221">
        <f>SUM(I284:AC284)</f>
        <v>0</v>
      </c>
      <c r="F284" s="14" t="e">
        <f t="shared" si="182"/>
        <v>#DIV/0!</v>
      </c>
      <c r="G284" s="3"/>
      <c r="H284" s="221"/>
      <c r="I284" s="221"/>
      <c r="J284" s="221"/>
      <c r="K284" s="221"/>
      <c r="L284" s="221"/>
      <c r="M284" s="221"/>
      <c r="N284" s="221"/>
      <c r="O284" s="221"/>
      <c r="P284" s="221"/>
      <c r="Q284" s="221"/>
      <c r="R284" s="221"/>
      <c r="S284" s="221"/>
      <c r="T284" s="221"/>
      <c r="U284" s="221"/>
      <c r="V284" s="221"/>
      <c r="W284" s="221"/>
      <c r="X284" s="221"/>
      <c r="Y284" s="221"/>
      <c r="Z284" s="221"/>
      <c r="AA284" s="221"/>
      <c r="AB284" s="221"/>
      <c r="AC284" s="221"/>
    </row>
    <row r="285" spans="1:45" s="226" customFormat="1" ht="21" hidden="1" customHeight="1" x14ac:dyDescent="0.35">
      <c r="A285" s="223" t="s">
        <v>134</v>
      </c>
      <c r="B285" s="224"/>
      <c r="C285" s="224"/>
      <c r="D285" s="224"/>
      <c r="E285" s="225">
        <f>SUM(I285:AC285)</f>
        <v>0</v>
      </c>
      <c r="F285" s="14" t="e">
        <f t="shared" si="182"/>
        <v>#DIV/0!</v>
      </c>
      <c r="G285" s="14"/>
      <c r="H285" s="225"/>
      <c r="I285" s="225"/>
      <c r="J285" s="225"/>
      <c r="K285" s="225"/>
      <c r="L285" s="225"/>
      <c r="M285" s="225"/>
      <c r="N285" s="225"/>
      <c r="O285" s="225"/>
      <c r="P285" s="225"/>
      <c r="Q285" s="225"/>
      <c r="R285" s="225"/>
      <c r="S285" s="225"/>
      <c r="T285" s="225"/>
      <c r="U285" s="225"/>
      <c r="V285" s="225"/>
      <c r="W285" s="225"/>
      <c r="X285" s="225"/>
      <c r="Y285" s="225"/>
      <c r="Z285" s="225"/>
      <c r="AA285" s="225"/>
      <c r="AB285" s="225"/>
      <c r="AC285" s="225"/>
      <c r="AE285" s="227"/>
      <c r="AF285" s="227"/>
      <c r="AG285" s="227"/>
      <c r="AH285" s="227"/>
      <c r="AI285" s="227"/>
      <c r="AR285" s="227"/>
      <c r="AS285" s="227"/>
    </row>
    <row r="286" spans="1:45" s="226" customFormat="1" ht="32.25" hidden="1" customHeight="1" x14ac:dyDescent="0.35">
      <c r="A286" s="223" t="s">
        <v>202</v>
      </c>
      <c r="B286" s="224"/>
      <c r="C286" s="224"/>
      <c r="D286" s="224"/>
      <c r="E286" s="225">
        <f>SUM(I286:AC286)</f>
        <v>0</v>
      </c>
      <c r="F286" s="14" t="e">
        <f t="shared" si="182"/>
        <v>#DIV/0!</v>
      </c>
      <c r="G286" s="14"/>
      <c r="H286" s="225"/>
      <c r="I286" s="225"/>
      <c r="J286" s="225"/>
      <c r="K286" s="225"/>
      <c r="L286" s="225"/>
      <c r="M286" s="225"/>
      <c r="N286" s="225"/>
      <c r="O286" s="225"/>
      <c r="P286" s="225"/>
      <c r="Q286" s="225"/>
      <c r="R286" s="225"/>
      <c r="S286" s="225"/>
      <c r="T286" s="225"/>
      <c r="U286" s="225"/>
      <c r="V286" s="225"/>
      <c r="W286" s="225"/>
      <c r="X286" s="225"/>
      <c r="Y286" s="225"/>
      <c r="Z286" s="225"/>
      <c r="AA286" s="225"/>
      <c r="AB286" s="225"/>
      <c r="AC286" s="225"/>
      <c r="AE286" s="227"/>
      <c r="AF286" s="227"/>
      <c r="AG286" s="227"/>
      <c r="AH286" s="227"/>
      <c r="AI286" s="227"/>
      <c r="AR286" s="227"/>
      <c r="AS286" s="227"/>
    </row>
    <row r="287" spans="1:45" s="226" customFormat="1" ht="21" hidden="1" customHeight="1" x14ac:dyDescent="0.35">
      <c r="A287" s="228"/>
      <c r="B287" s="229"/>
      <c r="C287" s="229"/>
      <c r="D287" s="229"/>
      <c r="E287" s="228"/>
      <c r="F287" s="14" t="e">
        <f t="shared" si="182"/>
        <v>#DIV/0!</v>
      </c>
      <c r="G287" s="55"/>
      <c r="H287" s="228"/>
      <c r="I287" s="228"/>
      <c r="J287" s="228"/>
      <c r="K287" s="228"/>
      <c r="L287" s="228"/>
      <c r="M287" s="228"/>
      <c r="N287" s="228"/>
      <c r="O287" s="228"/>
      <c r="P287" s="228"/>
      <c r="Q287" s="228"/>
      <c r="R287" s="228"/>
      <c r="S287" s="228"/>
      <c r="T287" s="228"/>
      <c r="U287" s="228"/>
      <c r="V287" s="228"/>
      <c r="W287" s="228"/>
      <c r="X287" s="228"/>
      <c r="Y287" s="228"/>
      <c r="Z287" s="228"/>
      <c r="AA287" s="228"/>
      <c r="AB287" s="228"/>
      <c r="AC287" s="228"/>
      <c r="AE287" s="227"/>
      <c r="AF287" s="227"/>
      <c r="AG287" s="227"/>
      <c r="AH287" s="227"/>
      <c r="AI287" s="227"/>
      <c r="AR287" s="227"/>
      <c r="AS287" s="227"/>
    </row>
    <row r="288" spans="1:45" s="226" customFormat="1" ht="21" hidden="1" customHeight="1" x14ac:dyDescent="0.35">
      <c r="A288" s="228" t="s">
        <v>135</v>
      </c>
      <c r="B288" s="229"/>
      <c r="C288" s="229"/>
      <c r="D288" s="229"/>
      <c r="E288" s="228"/>
      <c r="F288" s="14" t="e">
        <f t="shared" si="182"/>
        <v>#DIV/0!</v>
      </c>
      <c r="G288" s="55"/>
      <c r="H288" s="228"/>
      <c r="I288" s="228"/>
      <c r="J288" s="228"/>
      <c r="K288" s="228">
        <v>6300</v>
      </c>
      <c r="L288" s="228"/>
      <c r="M288" s="228"/>
      <c r="N288" s="228"/>
      <c r="O288" s="228"/>
      <c r="P288" s="228"/>
      <c r="Q288" s="228"/>
      <c r="R288" s="228"/>
      <c r="S288" s="228"/>
      <c r="T288" s="228"/>
      <c r="U288" s="228"/>
      <c r="V288" s="228"/>
      <c r="W288" s="228"/>
      <c r="X288" s="228"/>
      <c r="Y288" s="228"/>
      <c r="Z288" s="228"/>
      <c r="AA288" s="228"/>
      <c r="AB288" s="228"/>
      <c r="AC288" s="228"/>
      <c r="AE288" s="227"/>
      <c r="AF288" s="227"/>
      <c r="AG288" s="227"/>
      <c r="AH288" s="227"/>
      <c r="AI288" s="227"/>
      <c r="AR288" s="227"/>
      <c r="AS288" s="227"/>
    </row>
    <row r="289" spans="1:46" ht="16.5" hidden="1" customHeight="1" x14ac:dyDescent="0.25">
      <c r="A289" s="230"/>
      <c r="B289" s="231"/>
      <c r="C289" s="231"/>
      <c r="D289" s="231"/>
      <c r="E289" s="231"/>
      <c r="F289" s="231"/>
      <c r="G289" s="231"/>
      <c r="H289" s="231"/>
      <c r="I289" s="148"/>
      <c r="J289" s="148"/>
      <c r="K289" s="148"/>
      <c r="L289" s="148"/>
      <c r="M289" s="148"/>
      <c r="N289" s="148"/>
      <c r="O289" s="148"/>
      <c r="P289" s="148"/>
      <c r="Q289" s="148"/>
      <c r="R289" s="148"/>
      <c r="S289" s="148"/>
      <c r="T289" s="148"/>
      <c r="U289" s="148"/>
      <c r="V289" s="148"/>
      <c r="W289" s="148"/>
      <c r="X289" s="148"/>
      <c r="Y289" s="148"/>
      <c r="Z289" s="148"/>
      <c r="AA289" s="148"/>
      <c r="AB289" s="148"/>
      <c r="AC289" s="148"/>
    </row>
    <row r="290" spans="1:46" ht="41.25" hidden="1" customHeight="1" x14ac:dyDescent="0.35">
      <c r="A290" s="286"/>
      <c r="B290" s="286"/>
      <c r="C290" s="286"/>
      <c r="D290" s="286"/>
      <c r="E290" s="286"/>
      <c r="F290" s="286"/>
      <c r="G290" s="286"/>
      <c r="H290" s="286"/>
      <c r="I290" s="286"/>
      <c r="J290" s="286"/>
      <c r="K290" s="286"/>
      <c r="L290" s="286"/>
      <c r="M290" s="286"/>
      <c r="N290" s="286"/>
      <c r="O290" s="286"/>
      <c r="P290" s="286"/>
      <c r="Q290" s="286"/>
      <c r="R290" s="286"/>
      <c r="S290" s="286"/>
      <c r="T290" s="286"/>
      <c r="U290" s="286"/>
      <c r="V290" s="286"/>
      <c r="W290" s="286"/>
      <c r="X290" s="286"/>
      <c r="Y290" s="286"/>
      <c r="Z290" s="286"/>
      <c r="AA290" s="286"/>
      <c r="AB290" s="286"/>
      <c r="AC290" s="286"/>
    </row>
    <row r="291" spans="1:46" ht="20.25" hidden="1" customHeight="1" x14ac:dyDescent="0.25">
      <c r="A291" s="284"/>
      <c r="B291" s="285"/>
      <c r="C291" s="285"/>
      <c r="D291" s="285"/>
      <c r="E291" s="285"/>
      <c r="F291" s="285"/>
      <c r="G291" s="285"/>
      <c r="H291" s="285"/>
      <c r="I291" s="285"/>
      <c r="J291" s="285"/>
      <c r="K291" s="285"/>
      <c r="L291" s="285"/>
      <c r="M291" s="285"/>
      <c r="N291" s="285"/>
      <c r="O291" s="148"/>
      <c r="P291" s="148"/>
      <c r="Q291" s="148"/>
      <c r="R291" s="148"/>
      <c r="S291" s="148"/>
      <c r="T291" s="148"/>
      <c r="U291" s="148"/>
      <c r="V291" s="148"/>
      <c r="W291" s="148"/>
      <c r="X291" s="148"/>
      <c r="Y291" s="148"/>
      <c r="Z291" s="148"/>
      <c r="AA291" s="148"/>
      <c r="AB291" s="148"/>
      <c r="AC291" s="148"/>
    </row>
    <row r="292" spans="1:46" ht="16.5" hidden="1" customHeight="1" x14ac:dyDescent="0.25">
      <c r="A292" s="232"/>
      <c r="B292" s="150"/>
      <c r="C292" s="150"/>
      <c r="D292" s="150"/>
      <c r="E292" s="150"/>
      <c r="F292" s="150"/>
      <c r="G292" s="150"/>
      <c r="H292" s="150"/>
      <c r="I292" s="148"/>
      <c r="J292" s="148"/>
      <c r="K292" s="148"/>
      <c r="L292" s="148"/>
      <c r="M292" s="148"/>
      <c r="N292" s="148"/>
      <c r="O292" s="148"/>
      <c r="P292" s="148"/>
      <c r="Q292" s="148"/>
      <c r="R292" s="148"/>
      <c r="S292" s="148"/>
      <c r="T292" s="148"/>
      <c r="U292" s="148"/>
      <c r="V292" s="148"/>
      <c r="W292" s="148"/>
      <c r="X292" s="148"/>
      <c r="Y292" s="148"/>
      <c r="Z292" s="148"/>
      <c r="AA292" s="148"/>
      <c r="AB292" s="148"/>
      <c r="AC292" s="148"/>
    </row>
    <row r="293" spans="1:46" ht="9" hidden="1" customHeight="1" x14ac:dyDescent="0.25">
      <c r="A293" s="233"/>
      <c r="B293" s="234"/>
      <c r="C293" s="234"/>
      <c r="D293" s="234"/>
      <c r="E293" s="234"/>
      <c r="F293" s="234"/>
      <c r="G293" s="234"/>
      <c r="H293" s="234"/>
      <c r="I293" s="234"/>
      <c r="J293" s="234"/>
      <c r="K293" s="234"/>
      <c r="L293" s="234"/>
      <c r="M293" s="234"/>
      <c r="N293" s="234"/>
      <c r="O293" s="234"/>
      <c r="P293" s="234"/>
      <c r="Q293" s="234"/>
      <c r="R293" s="234"/>
      <c r="S293" s="234"/>
      <c r="T293" s="234"/>
      <c r="U293" s="234"/>
      <c r="V293" s="234"/>
      <c r="W293" s="234"/>
      <c r="X293" s="234"/>
      <c r="Y293" s="234"/>
      <c r="Z293" s="234"/>
      <c r="AA293" s="234"/>
      <c r="AB293" s="234"/>
      <c r="AC293" s="234"/>
    </row>
    <row r="294" spans="1:46" s="94" customFormat="1" ht="48.75" hidden="1" customHeight="1" x14ac:dyDescent="0.2">
      <c r="A294" s="174" t="s">
        <v>136</v>
      </c>
      <c r="B294" s="16"/>
      <c r="C294" s="16"/>
      <c r="D294" s="16"/>
      <c r="E294" s="16">
        <f>SUM(I294:AC294)</f>
        <v>259083</v>
      </c>
      <c r="F294" s="16"/>
      <c r="G294" s="1"/>
      <c r="H294" s="1"/>
      <c r="I294" s="12">
        <v>9345</v>
      </c>
      <c r="J294" s="12">
        <v>9100</v>
      </c>
      <c r="K294" s="12">
        <v>16579</v>
      </c>
      <c r="L294" s="12">
        <v>16195</v>
      </c>
      <c r="M294" s="12">
        <v>7250</v>
      </c>
      <c r="N294" s="12">
        <v>17539</v>
      </c>
      <c r="O294" s="12">
        <v>12001</v>
      </c>
      <c r="P294" s="12">
        <v>14609</v>
      </c>
      <c r="Q294" s="12">
        <v>13004</v>
      </c>
      <c r="R294" s="12">
        <v>3780</v>
      </c>
      <c r="S294" s="12">
        <v>8536</v>
      </c>
      <c r="T294" s="12">
        <v>11438</v>
      </c>
      <c r="U294" s="12">
        <v>16561</v>
      </c>
      <c r="V294" s="12">
        <v>15418</v>
      </c>
      <c r="W294" s="12">
        <v>18986</v>
      </c>
      <c r="X294" s="12">
        <v>13238</v>
      </c>
      <c r="Y294" s="12">
        <v>7143</v>
      </c>
      <c r="Z294" s="12">
        <v>4504</v>
      </c>
      <c r="AA294" s="12">
        <v>11688</v>
      </c>
      <c r="AB294" s="12">
        <v>21385</v>
      </c>
      <c r="AC294" s="12">
        <v>10784</v>
      </c>
      <c r="AE294" s="155"/>
      <c r="AF294" s="155"/>
      <c r="AG294" s="155"/>
      <c r="AH294" s="155"/>
      <c r="AI294" s="155"/>
      <c r="AR294" s="155"/>
      <c r="AS294" s="155"/>
    </row>
    <row r="295" spans="1:46" ht="21" hidden="1" customHeight="1" x14ac:dyDescent="0.25">
      <c r="A295" s="147" t="s">
        <v>137</v>
      </c>
      <c r="B295" s="151"/>
      <c r="C295" s="151"/>
      <c r="D295" s="151"/>
      <c r="E295" s="16">
        <f>SUM(I295:AC295)</f>
        <v>380</v>
      </c>
      <c r="F295" s="16"/>
      <c r="G295" s="16"/>
      <c r="H295" s="16"/>
      <c r="I295" s="147">
        <v>16</v>
      </c>
      <c r="J295" s="147">
        <v>21</v>
      </c>
      <c r="K295" s="147">
        <v>32</v>
      </c>
      <c r="L295" s="147">
        <v>25</v>
      </c>
      <c r="M295" s="147">
        <v>16</v>
      </c>
      <c r="N295" s="147">
        <v>31</v>
      </c>
      <c r="O295" s="147">
        <v>14</v>
      </c>
      <c r="P295" s="147">
        <v>29</v>
      </c>
      <c r="Q295" s="147">
        <v>18</v>
      </c>
      <c r="R295" s="147">
        <v>8</v>
      </c>
      <c r="S295" s="147">
        <v>7</v>
      </c>
      <c r="T295" s="147">
        <v>15</v>
      </c>
      <c r="U295" s="147">
        <v>25</v>
      </c>
      <c r="V295" s="147">
        <v>31</v>
      </c>
      <c r="W295" s="147">
        <v>10</v>
      </c>
      <c r="X295" s="147">
        <v>8</v>
      </c>
      <c r="Y295" s="147">
        <v>8</v>
      </c>
      <c r="Z295" s="147">
        <v>6</v>
      </c>
      <c r="AA295" s="147">
        <v>12</v>
      </c>
      <c r="AB295" s="147">
        <v>35</v>
      </c>
      <c r="AC295" s="147">
        <v>13</v>
      </c>
    </row>
    <row r="296" spans="1:46" ht="0.6" hidden="1" customHeight="1" x14ac:dyDescent="0.25">
      <c r="A296" s="147" t="s">
        <v>138</v>
      </c>
      <c r="B296" s="151"/>
      <c r="C296" s="151"/>
      <c r="D296" s="151"/>
      <c r="E296" s="16">
        <f>SUM(I296:AC296)</f>
        <v>208</v>
      </c>
      <c r="F296" s="16"/>
      <c r="G296" s="16"/>
      <c r="H296" s="16"/>
      <c r="I296" s="147">
        <v>10</v>
      </c>
      <c r="J296" s="147">
        <v>2</v>
      </c>
      <c r="K296" s="147">
        <v>42</v>
      </c>
      <c r="L296" s="147">
        <v>11</v>
      </c>
      <c r="M296" s="147">
        <v>9</v>
      </c>
      <c r="N296" s="147">
        <v>30</v>
      </c>
      <c r="O296" s="147">
        <v>9</v>
      </c>
      <c r="P296" s="147">
        <v>15</v>
      </c>
      <c r="Q296" s="147">
        <v>1</v>
      </c>
      <c r="R296" s="147">
        <v>2</v>
      </c>
      <c r="S296" s="147">
        <v>5</v>
      </c>
      <c r="T296" s="147">
        <v>1</v>
      </c>
      <c r="U296" s="147">
        <v>4</v>
      </c>
      <c r="V296" s="147">
        <v>8</v>
      </c>
      <c r="W296" s="147">
        <v>14</v>
      </c>
      <c r="X296" s="147">
        <v>2</v>
      </c>
      <c r="Y296" s="147">
        <v>1</v>
      </c>
      <c r="Z296" s="147">
        <v>2</v>
      </c>
      <c r="AA296" s="147">
        <v>16</v>
      </c>
      <c r="AB296" s="147">
        <v>16</v>
      </c>
      <c r="AC296" s="147">
        <v>8</v>
      </c>
    </row>
    <row r="297" spans="1:46" ht="2.4500000000000002" hidden="1" customHeight="1" x14ac:dyDescent="0.25">
      <c r="A297" s="147" t="s">
        <v>138</v>
      </c>
      <c r="B297" s="151"/>
      <c r="C297" s="151"/>
      <c r="D297" s="151"/>
      <c r="E297" s="16">
        <f>SUM(I297:AC297)</f>
        <v>194</v>
      </c>
      <c r="F297" s="16"/>
      <c r="G297" s="16"/>
      <c r="H297" s="16"/>
      <c r="I297" s="147">
        <v>10</v>
      </c>
      <c r="J297" s="147">
        <v>2</v>
      </c>
      <c r="K297" s="147">
        <v>42</v>
      </c>
      <c r="L297" s="147">
        <v>11</v>
      </c>
      <c r="M297" s="147">
        <v>2</v>
      </c>
      <c r="N297" s="147">
        <v>30</v>
      </c>
      <c r="O297" s="147">
        <v>9</v>
      </c>
      <c r="P297" s="147">
        <v>15</v>
      </c>
      <c r="Q297" s="147">
        <v>1</v>
      </c>
      <c r="R297" s="147">
        <v>2</v>
      </c>
      <c r="S297" s="147">
        <v>5</v>
      </c>
      <c r="T297" s="147">
        <v>1</v>
      </c>
      <c r="U297" s="147">
        <v>4</v>
      </c>
      <c r="V297" s="147">
        <v>1</v>
      </c>
      <c r="W297" s="147">
        <v>14</v>
      </c>
      <c r="X297" s="147">
        <v>2</v>
      </c>
      <c r="Y297" s="147">
        <v>1</v>
      </c>
      <c r="Z297" s="147">
        <v>2</v>
      </c>
      <c r="AA297" s="147">
        <v>16</v>
      </c>
      <c r="AB297" s="147">
        <v>16</v>
      </c>
      <c r="AC297" s="147">
        <v>8</v>
      </c>
    </row>
    <row r="298" spans="1:46" ht="24" hidden="1" customHeight="1" x14ac:dyDescent="0.25">
      <c r="A298" s="147" t="s">
        <v>75</v>
      </c>
      <c r="B298" s="16">
        <v>554</v>
      </c>
      <c r="C298" s="16"/>
      <c r="D298" s="16"/>
      <c r="E298" s="16">
        <f>SUM(I298:AC298)</f>
        <v>574</v>
      </c>
      <c r="F298" s="16"/>
      <c r="G298" s="16"/>
      <c r="H298" s="16"/>
      <c r="I298" s="235">
        <v>11</v>
      </c>
      <c r="J298" s="235">
        <v>15</v>
      </c>
      <c r="K298" s="235">
        <v>93</v>
      </c>
      <c r="L298" s="235">
        <v>30</v>
      </c>
      <c r="M298" s="235">
        <v>15</v>
      </c>
      <c r="N298" s="235">
        <v>55</v>
      </c>
      <c r="O298" s="235">
        <v>16</v>
      </c>
      <c r="P298" s="235">
        <v>18</v>
      </c>
      <c r="Q298" s="235">
        <v>16</v>
      </c>
      <c r="R298" s="235">
        <v>10</v>
      </c>
      <c r="S298" s="235">
        <v>11</v>
      </c>
      <c r="T298" s="235">
        <v>40</v>
      </c>
      <c r="U298" s="235">
        <v>22</v>
      </c>
      <c r="V298" s="235">
        <v>55</v>
      </c>
      <c r="W298" s="235">
        <v>14</v>
      </c>
      <c r="X298" s="235">
        <v>29</v>
      </c>
      <c r="Y298" s="235">
        <v>22</v>
      </c>
      <c r="Z298" s="235">
        <v>9</v>
      </c>
      <c r="AA298" s="235">
        <v>7</v>
      </c>
      <c r="AB298" s="235">
        <v>60</v>
      </c>
      <c r="AC298" s="235">
        <v>26</v>
      </c>
    </row>
    <row r="299" spans="1:46" ht="16.5" hidden="1" customHeight="1" x14ac:dyDescent="0.25"/>
    <row r="300" spans="1:46" s="147" customFormat="1" ht="16.5" hidden="1" customHeight="1" x14ac:dyDescent="0.25">
      <c r="A300" s="147" t="s">
        <v>141</v>
      </c>
      <c r="B300" s="151"/>
      <c r="C300" s="151"/>
      <c r="D300" s="151"/>
      <c r="E300" s="147">
        <f>SUM(I300:AC300)</f>
        <v>40</v>
      </c>
      <c r="I300" s="147">
        <v>3</v>
      </c>
      <c r="K300" s="147">
        <v>1</v>
      </c>
      <c r="L300" s="147">
        <v>6</v>
      </c>
      <c r="N300" s="147">
        <v>1</v>
      </c>
      <c r="Q300" s="147">
        <v>1</v>
      </c>
      <c r="S300" s="147">
        <v>2</v>
      </c>
      <c r="T300" s="147">
        <v>1</v>
      </c>
      <c r="U300" s="147">
        <v>3</v>
      </c>
      <c r="V300" s="147">
        <v>1</v>
      </c>
      <c r="W300" s="147">
        <v>3</v>
      </c>
      <c r="X300" s="147">
        <v>7</v>
      </c>
      <c r="Y300" s="147">
        <v>1</v>
      </c>
      <c r="Z300" s="147">
        <v>1</v>
      </c>
      <c r="AA300" s="147">
        <v>1</v>
      </c>
      <c r="AB300" s="147">
        <v>4</v>
      </c>
      <c r="AC300" s="147">
        <v>4</v>
      </c>
      <c r="AD300" s="237"/>
      <c r="AJ300" s="238"/>
      <c r="AQ300" s="237"/>
      <c r="AT300" s="238"/>
    </row>
    <row r="301" spans="1:46" ht="16.5" hidden="1" customHeight="1" x14ac:dyDescent="0.25"/>
    <row r="302" spans="1:46" ht="21" hidden="1" customHeight="1" x14ac:dyDescent="0.25">
      <c r="A302" s="147" t="s">
        <v>144</v>
      </c>
      <c r="B302" s="16">
        <v>45</v>
      </c>
      <c r="C302" s="16"/>
      <c r="D302" s="16"/>
      <c r="E302" s="16">
        <f>SUM(I302:AC302)</f>
        <v>58</v>
      </c>
      <c r="F302" s="16"/>
      <c r="G302" s="16"/>
      <c r="H302" s="16"/>
      <c r="I302" s="235">
        <v>5</v>
      </c>
      <c r="J302" s="235">
        <v>3</v>
      </c>
      <c r="K302" s="235"/>
      <c r="L302" s="235">
        <v>5</v>
      </c>
      <c r="M302" s="235">
        <v>2</v>
      </c>
      <c r="N302" s="235"/>
      <c r="O302" s="235">
        <v>2</v>
      </c>
      <c r="P302" s="235">
        <v>0</v>
      </c>
      <c r="Q302" s="235">
        <v>3</v>
      </c>
      <c r="R302" s="235">
        <v>3</v>
      </c>
      <c r="S302" s="235">
        <v>3</v>
      </c>
      <c r="T302" s="235">
        <v>2</v>
      </c>
      <c r="U302" s="235">
        <v>2</v>
      </c>
      <c r="V302" s="235">
        <v>10</v>
      </c>
      <c r="W302" s="235">
        <v>6</v>
      </c>
      <c r="X302" s="235">
        <v>6</v>
      </c>
      <c r="Y302" s="235">
        <v>1</v>
      </c>
      <c r="Z302" s="235">
        <v>1</v>
      </c>
      <c r="AA302" s="235">
        <v>4</v>
      </c>
      <c r="AB302" s="235"/>
      <c r="AC302" s="235"/>
    </row>
    <row r="303" spans="1:46" ht="16.5" hidden="1" customHeight="1" x14ac:dyDescent="0.25"/>
    <row r="304" spans="1:46" ht="16.5" hidden="1" customHeight="1" x14ac:dyDescent="0.25">
      <c r="I304" s="144">
        <v>7600</v>
      </c>
      <c r="J304" s="144">
        <v>3300</v>
      </c>
      <c r="K304" s="144">
        <v>2100</v>
      </c>
      <c r="L304" s="144">
        <v>5800</v>
      </c>
      <c r="M304" s="144">
        <v>2600</v>
      </c>
      <c r="N304" s="144">
        <v>6300</v>
      </c>
      <c r="O304" s="144">
        <v>3100</v>
      </c>
      <c r="P304" s="144">
        <v>3000</v>
      </c>
      <c r="Q304" s="144">
        <v>4300</v>
      </c>
      <c r="R304" s="144">
        <v>2200</v>
      </c>
      <c r="S304" s="144">
        <v>4000</v>
      </c>
      <c r="T304" s="144">
        <v>4900</v>
      </c>
      <c r="U304" s="144">
        <v>5100</v>
      </c>
      <c r="V304" s="144">
        <v>4900</v>
      </c>
      <c r="W304" s="144">
        <v>7500</v>
      </c>
      <c r="X304" s="144">
        <v>3400</v>
      </c>
      <c r="Y304" s="144">
        <v>2000</v>
      </c>
      <c r="Z304" s="144">
        <v>2000</v>
      </c>
      <c r="AA304" s="144">
        <v>6000</v>
      </c>
      <c r="AB304" s="144">
        <v>5600</v>
      </c>
      <c r="AC304" s="144">
        <v>2300</v>
      </c>
    </row>
    <row r="305" spans="1:45" ht="13.5" hidden="1" customHeight="1" x14ac:dyDescent="0.25"/>
    <row r="306" spans="1:45" ht="16.5" hidden="1" customHeight="1" x14ac:dyDescent="0.25">
      <c r="N306" s="144" t="s">
        <v>153</v>
      </c>
      <c r="W306" s="144" t="s">
        <v>156</v>
      </c>
      <c r="Y306" s="144" t="s">
        <v>154</v>
      </c>
      <c r="AB306" s="144" t="s">
        <v>155</v>
      </c>
      <c r="AC306" s="144" t="s">
        <v>152</v>
      </c>
    </row>
    <row r="307" spans="1:45" ht="16.5" hidden="1" customHeight="1" x14ac:dyDescent="0.25"/>
    <row r="308" spans="1:45" ht="22.5" hidden="1" customHeight="1" x14ac:dyDescent="0.25">
      <c r="A308" s="156" t="s">
        <v>169</v>
      </c>
      <c r="B308" s="151"/>
      <c r="C308" s="151"/>
      <c r="D308" s="151"/>
      <c r="E308" s="219">
        <f>SUM(I308:AC308)</f>
        <v>49</v>
      </c>
      <c r="F308" s="151"/>
      <c r="G308" s="151"/>
      <c r="H308" s="151"/>
      <c r="I308" s="147">
        <v>1</v>
      </c>
      <c r="J308" s="147">
        <v>2</v>
      </c>
      <c r="K308" s="147"/>
      <c r="L308" s="147">
        <v>2</v>
      </c>
      <c r="M308" s="147"/>
      <c r="N308" s="147">
        <v>3</v>
      </c>
      <c r="O308" s="147">
        <v>1</v>
      </c>
      <c r="P308" s="147">
        <v>1</v>
      </c>
      <c r="Q308" s="147">
        <v>8</v>
      </c>
      <c r="R308" s="147">
        <v>6</v>
      </c>
      <c r="S308" s="147">
        <v>1</v>
      </c>
      <c r="T308" s="147">
        <v>0</v>
      </c>
      <c r="U308" s="147">
        <v>1</v>
      </c>
      <c r="V308" s="147">
        <v>4</v>
      </c>
      <c r="W308" s="147">
        <v>3</v>
      </c>
      <c r="X308" s="147">
        <v>2</v>
      </c>
      <c r="Y308" s="147">
        <v>1</v>
      </c>
      <c r="Z308" s="147">
        <v>1</v>
      </c>
      <c r="AA308" s="147">
        <v>7</v>
      </c>
      <c r="AB308" s="147"/>
      <c r="AC308" s="147">
        <v>5</v>
      </c>
      <c r="AR308" s="144"/>
      <c r="AS308" s="144"/>
    </row>
    <row r="309" spans="1:45" hidden="1" x14ac:dyDescent="0.25"/>
    <row r="310" spans="1:45" hidden="1" x14ac:dyDescent="0.25">
      <c r="E310" s="145">
        <v>131503</v>
      </c>
      <c r="F310" s="145">
        <v>0.61502018062005714</v>
      </c>
      <c r="H310" s="145">
        <v>21</v>
      </c>
      <c r="I310" s="144">
        <v>8327</v>
      </c>
      <c r="J310" s="144">
        <v>5302</v>
      </c>
      <c r="K310" s="144">
        <v>13625</v>
      </c>
      <c r="L310" s="144">
        <v>6959</v>
      </c>
      <c r="M310" s="144">
        <v>1953</v>
      </c>
      <c r="N310" s="144">
        <v>10108</v>
      </c>
      <c r="O310" s="144">
        <v>4682</v>
      </c>
      <c r="P310" s="144">
        <v>7236</v>
      </c>
      <c r="Q310" s="144">
        <v>4955</v>
      </c>
      <c r="R310" s="144">
        <v>1778</v>
      </c>
      <c r="S310" s="144">
        <v>2151</v>
      </c>
      <c r="T310" s="144">
        <v>4490</v>
      </c>
      <c r="U310" s="144">
        <v>8940</v>
      </c>
      <c r="V310" s="144">
        <v>5313</v>
      </c>
      <c r="W310" s="144">
        <v>8101</v>
      </c>
      <c r="X310" s="144">
        <v>4187</v>
      </c>
      <c r="Y310" s="144">
        <v>3748</v>
      </c>
      <c r="Z310" s="144">
        <v>1948</v>
      </c>
      <c r="AA310" s="144">
        <v>4526</v>
      </c>
      <c r="AB310" s="144">
        <v>16714</v>
      </c>
      <c r="AC310" s="144">
        <v>6460</v>
      </c>
      <c r="AR310" s="144"/>
      <c r="AS310" s="144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45">
        <f>SUM(I315:AC315)</f>
        <v>91993</v>
      </c>
      <c r="I315" s="239">
        <v>7450</v>
      </c>
      <c r="J315" s="239">
        <v>2273</v>
      </c>
      <c r="K315" s="239">
        <v>2632</v>
      </c>
      <c r="L315" s="239">
        <v>5776</v>
      </c>
      <c r="M315" s="239">
        <v>2995</v>
      </c>
      <c r="N315" s="240">
        <v>5799</v>
      </c>
      <c r="O315" s="239">
        <v>4262</v>
      </c>
      <c r="P315" s="239">
        <v>3174</v>
      </c>
      <c r="Q315" s="239">
        <v>5009</v>
      </c>
      <c r="R315" s="239">
        <v>1437</v>
      </c>
      <c r="S315" s="239">
        <v>1895</v>
      </c>
      <c r="T315" s="240">
        <v>7055</v>
      </c>
      <c r="U315" s="239">
        <v>6899</v>
      </c>
      <c r="V315" s="239">
        <v>4489</v>
      </c>
      <c r="W315" s="240">
        <v>7908</v>
      </c>
      <c r="X315" s="239">
        <v>4099</v>
      </c>
      <c r="Y315" s="239">
        <v>2782</v>
      </c>
      <c r="Z315" s="239">
        <v>2085</v>
      </c>
      <c r="AA315" s="239">
        <v>6228</v>
      </c>
      <c r="AB315" s="239">
        <v>5162</v>
      </c>
      <c r="AC315" s="241">
        <v>2584</v>
      </c>
      <c r="AR315" s="144"/>
      <c r="AS315" s="144"/>
    </row>
    <row r="316" spans="1:45" hidden="1" x14ac:dyDescent="0.25">
      <c r="E316" s="145">
        <f>SUM(I316:AC316)</f>
        <v>-4497.1000000000004</v>
      </c>
      <c r="I316" s="242">
        <f t="shared" ref="I316:AC316" si="187">I20-I315</f>
        <v>-1735</v>
      </c>
      <c r="J316" s="242">
        <f t="shared" si="187"/>
        <v>968.59999999999991</v>
      </c>
      <c r="K316" s="242">
        <f t="shared" si="187"/>
        <v>-362</v>
      </c>
      <c r="L316" s="242">
        <f t="shared" si="187"/>
        <v>-1368</v>
      </c>
      <c r="M316" s="242">
        <f t="shared" si="187"/>
        <v>-681</v>
      </c>
      <c r="N316" s="242">
        <f t="shared" si="187"/>
        <v>883.80000000000018</v>
      </c>
      <c r="O316" s="242">
        <f t="shared" si="187"/>
        <v>-335</v>
      </c>
      <c r="P316" s="242">
        <f t="shared" si="187"/>
        <v>-248</v>
      </c>
      <c r="Q316" s="242">
        <f t="shared" si="187"/>
        <v>0</v>
      </c>
      <c r="R316" s="242">
        <f t="shared" si="187"/>
        <v>-73</v>
      </c>
      <c r="S316" s="242">
        <f t="shared" si="187"/>
        <v>449</v>
      </c>
      <c r="T316" s="242">
        <f t="shared" si="187"/>
        <v>-343</v>
      </c>
      <c r="U316" s="242">
        <f t="shared" si="187"/>
        <v>-170</v>
      </c>
      <c r="V316" s="242">
        <f t="shared" si="187"/>
        <v>-80</v>
      </c>
      <c r="W316" s="242">
        <f t="shared" si="187"/>
        <v>-50</v>
      </c>
      <c r="X316" s="242">
        <f t="shared" si="187"/>
        <v>334.5</v>
      </c>
      <c r="Y316" s="242">
        <f t="shared" si="187"/>
        <v>-70</v>
      </c>
      <c r="Z316" s="242">
        <f t="shared" si="187"/>
        <v>-589</v>
      </c>
      <c r="AA316" s="242">
        <f t="shared" si="187"/>
        <v>-419</v>
      </c>
      <c r="AB316" s="242">
        <f t="shared" si="187"/>
        <v>-277</v>
      </c>
      <c r="AC316" s="242">
        <f t="shared" si="187"/>
        <v>-333</v>
      </c>
      <c r="AR316" s="144"/>
      <c r="AS316" s="144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236" t="s">
        <v>199</v>
      </c>
      <c r="B320" s="243">
        <f>B42/$E42</f>
        <v>1.1205556068964686</v>
      </c>
      <c r="C320" s="243"/>
      <c r="D320" s="243"/>
      <c r="E320" s="243">
        <f>E42/$E42</f>
        <v>1</v>
      </c>
      <c r="F320" s="243">
        <f>F42/$E42</f>
        <v>4.4821342130268748E-6</v>
      </c>
      <c r="G320" s="243"/>
      <c r="H320" s="243">
        <f t="shared" ref="H320:AC320" si="188">H42/$E42</f>
        <v>1.0547209308866485E-4</v>
      </c>
      <c r="I320" s="244">
        <f t="shared" si="188"/>
        <v>9.7179977579646484E-2</v>
      </c>
      <c r="J320" s="244">
        <f t="shared" si="188"/>
        <v>3.0365917848288938E-2</v>
      </c>
      <c r="K320" s="244">
        <f t="shared" si="188"/>
        <v>6.4171230427393006E-2</v>
      </c>
      <c r="L320" s="244">
        <f t="shared" si="188"/>
        <v>7.0274548880790405E-2</v>
      </c>
      <c r="M320" s="244">
        <f t="shared" si="188"/>
        <v>3.7779099248235096E-2</v>
      </c>
      <c r="N320" s="244">
        <f t="shared" si="188"/>
        <v>5.9893081432491828E-2</v>
      </c>
      <c r="O320" s="244">
        <f t="shared" si="188"/>
        <v>3.1495975988524633E-2</v>
      </c>
      <c r="P320" s="244">
        <f t="shared" si="188"/>
        <v>4.7341902354940714E-2</v>
      </c>
      <c r="Q320" s="244">
        <f t="shared" si="188"/>
        <v>4.3384187623804145E-2</v>
      </c>
      <c r="R320" s="244">
        <f t="shared" si="188"/>
        <v>2.074435171829107E-2</v>
      </c>
      <c r="S320" s="244">
        <f t="shared" si="188"/>
        <v>2.0215484508660765E-2</v>
      </c>
      <c r="T320" s="244">
        <f t="shared" si="188"/>
        <v>4.4027065143582671E-2</v>
      </c>
      <c r="U320" s="244">
        <f t="shared" si="188"/>
        <v>5.5794737243903707E-2</v>
      </c>
      <c r="V320" s="244">
        <f t="shared" si="188"/>
        <v>5.3810857397712152E-2</v>
      </c>
      <c r="W320" s="244">
        <f t="shared" si="188"/>
        <v>5.673896360107842E-2</v>
      </c>
      <c r="X320" s="244">
        <f t="shared" si="188"/>
        <v>3.8292396767933265E-2</v>
      </c>
      <c r="Y320" s="244">
        <f t="shared" si="188"/>
        <v>3.7450126767410927E-2</v>
      </c>
      <c r="Z320" s="244">
        <f t="shared" si="188"/>
        <v>1.8944796910973515E-2</v>
      </c>
      <c r="AA320" s="244">
        <f t="shared" si="188"/>
        <v>3.9617327156351828E-2</v>
      </c>
      <c r="AB320" s="244">
        <f t="shared" si="188"/>
        <v>9.008823493958959E-2</v>
      </c>
      <c r="AC320" s="244">
        <f t="shared" si="188"/>
        <v>4.2389736460396732E-2</v>
      </c>
      <c r="AR320" s="144"/>
      <c r="AS320" s="144"/>
    </row>
    <row r="321" spans="1:45" hidden="1" x14ac:dyDescent="0.25">
      <c r="E321" s="145">
        <v>222344</v>
      </c>
      <c r="AR321" s="144"/>
      <c r="AS321" s="144"/>
    </row>
    <row r="322" spans="1:45" hidden="1" x14ac:dyDescent="0.25">
      <c r="E322" s="177">
        <f>E321-E42</f>
        <v>23239.199999999983</v>
      </c>
      <c r="AR322" s="144"/>
      <c r="AS322" s="144"/>
    </row>
    <row r="323" spans="1:45" x14ac:dyDescent="0.25">
      <c r="E323" s="145">
        <f>E322/6000</f>
        <v>3.8731999999999971</v>
      </c>
      <c r="AR323" s="144"/>
      <c r="AS323" s="144"/>
    </row>
    <row r="325" spans="1:45" x14ac:dyDescent="0.25">
      <c r="A325" s="144"/>
      <c r="B325" s="144"/>
      <c r="C325" s="144"/>
      <c r="D325" s="144"/>
      <c r="I325" s="244">
        <f t="shared" ref="I325:AD325" si="189">I64/$E64</f>
        <v>0.10321524366879159</v>
      </c>
      <c r="J325" s="244">
        <f t="shared" si="189"/>
        <v>1.3272024244957676E-2</v>
      </c>
      <c r="K325" s="244">
        <f t="shared" si="189"/>
        <v>0.11293412756470547</v>
      </c>
      <c r="L325" s="244">
        <f t="shared" si="189"/>
        <v>4.159264290939492E-2</v>
      </c>
      <c r="M325" s="244">
        <f t="shared" si="189"/>
        <v>2.3739854390915107E-2</v>
      </c>
      <c r="N325" s="244">
        <f t="shared" si="189"/>
        <v>3.6837705089351032E-2</v>
      </c>
      <c r="O325" s="244">
        <f t="shared" si="189"/>
        <v>2.0204131396523495E-2</v>
      </c>
      <c r="P325" s="244">
        <f t="shared" si="189"/>
        <v>5.1328944159960983E-2</v>
      </c>
      <c r="Q325" s="244">
        <f>Q64/$E64</f>
        <v>3.4416692792698642E-2</v>
      </c>
      <c r="R325" s="244">
        <f t="shared" si="189"/>
        <v>2.5516424565437002E-2</v>
      </c>
      <c r="S325" s="244">
        <f t="shared" si="189"/>
        <v>3.9937994217438252E-2</v>
      </c>
      <c r="T325" s="244">
        <f t="shared" si="189"/>
        <v>4.6713345177134498E-2</v>
      </c>
      <c r="U325" s="244">
        <f t="shared" si="189"/>
        <v>3.7516981920785869E-2</v>
      </c>
      <c r="V325" s="244">
        <f t="shared" si="189"/>
        <v>4.1157209043090538E-2</v>
      </c>
      <c r="W325" s="244">
        <f t="shared" si="189"/>
        <v>4.8803427735395546E-2</v>
      </c>
      <c r="X325" s="244">
        <f t="shared" si="189"/>
        <v>8.7853136865572862E-2</v>
      </c>
      <c r="Y325" s="244">
        <f t="shared" si="189"/>
        <v>2.0482809070958303E-2</v>
      </c>
      <c r="Z325" s="244">
        <f t="shared" si="189"/>
        <v>1.6232974535827498E-2</v>
      </c>
      <c r="AA325" s="244">
        <f t="shared" si="189"/>
        <v>5.8835824015048596E-2</v>
      </c>
      <c r="AB325" s="244">
        <f t="shared" si="189"/>
        <v>9.0744417737833982E-2</v>
      </c>
      <c r="AC325" s="244">
        <f t="shared" si="189"/>
        <v>4.8664088898178144E-2</v>
      </c>
      <c r="AD325" s="244">
        <f t="shared" si="189"/>
        <v>0</v>
      </c>
      <c r="AE325" s="245"/>
      <c r="AF325" s="245"/>
      <c r="AG325" s="245"/>
      <c r="AH325" s="245"/>
      <c r="AI325" s="245"/>
      <c r="AJ325" s="244"/>
      <c r="AK325" s="244"/>
      <c r="AL325" s="244"/>
      <c r="AM325" s="244"/>
      <c r="AN325" s="244"/>
      <c r="AO325" s="244"/>
      <c r="AR325" s="144"/>
      <c r="AS325" s="144"/>
    </row>
    <row r="326" spans="1:45" x14ac:dyDescent="0.25">
      <c r="A326" s="144"/>
      <c r="B326" s="144"/>
      <c r="C326" s="144"/>
      <c r="D326" s="144"/>
      <c r="K326" s="244">
        <f t="shared" ref="K326:AC326" si="190">K70/$E70</f>
        <v>0.16670005208124675</v>
      </c>
      <c r="L326" s="244">
        <f t="shared" si="190"/>
        <v>4.0423059973558752E-2</v>
      </c>
      <c r="M326" s="244">
        <f t="shared" si="190"/>
        <v>1.5544249028484435E-2</v>
      </c>
      <c r="N326" s="244">
        <f t="shared" si="190"/>
        <v>5.1680621769961139E-2</v>
      </c>
      <c r="O326" s="244">
        <f t="shared" si="190"/>
        <v>1.846881134569929E-2</v>
      </c>
      <c r="P326" s="244">
        <f t="shared" si="190"/>
        <v>5.7008933936941626E-2</v>
      </c>
      <c r="Q326" s="244">
        <f t="shared" si="190"/>
        <v>6.6904370818476827E-3</v>
      </c>
      <c r="R326" s="244">
        <f t="shared" si="190"/>
        <v>2.5920435879972756E-2</v>
      </c>
      <c r="S326" s="244">
        <f t="shared" si="190"/>
        <v>3.8620247586234523E-2</v>
      </c>
      <c r="T326" s="244">
        <f t="shared" si="190"/>
        <v>3.1929810504386841E-2</v>
      </c>
      <c r="U326" s="244">
        <f t="shared" si="190"/>
        <v>6.3779496013781495E-2</v>
      </c>
      <c r="V326" s="244">
        <f t="shared" si="190"/>
        <v>7.2232682985457319E-2</v>
      </c>
      <c r="W326" s="244">
        <f t="shared" si="190"/>
        <v>2.2394936100316495E-2</v>
      </c>
      <c r="X326" s="244">
        <f t="shared" si="190"/>
        <v>8.1767557389527665E-2</v>
      </c>
      <c r="Y326" s="244">
        <f t="shared" si="190"/>
        <v>2.0952686190457114E-2</v>
      </c>
      <c r="Z326" s="244">
        <f t="shared" si="190"/>
        <v>4.8475621970273629E-3</v>
      </c>
      <c r="AA326" s="244">
        <f t="shared" si="190"/>
        <v>8.7977244501422219E-2</v>
      </c>
      <c r="AB326" s="244">
        <f t="shared" si="190"/>
        <v>0.13981811626136773</v>
      </c>
      <c r="AC326" s="244">
        <f t="shared" si="190"/>
        <v>4.7273747045390807E-2</v>
      </c>
      <c r="AR326" s="144"/>
      <c r="AS326" s="144"/>
    </row>
    <row r="330" spans="1:45" x14ac:dyDescent="0.25">
      <c r="A330" s="144"/>
      <c r="B330" s="144"/>
      <c r="C330" s="144"/>
      <c r="D330" s="144"/>
      <c r="E330" s="177">
        <f>SUM(I330:AC330)</f>
        <v>307765.82</v>
      </c>
      <c r="I330" s="242">
        <f t="shared" ref="I330:AC330" si="191">I42+I55+I59+I61+I63++I64</f>
        <v>33938</v>
      </c>
      <c r="J330" s="242">
        <f t="shared" si="191"/>
        <v>8108.5</v>
      </c>
      <c r="K330" s="242">
        <f t="shared" si="191"/>
        <v>22125.7</v>
      </c>
      <c r="L330" s="242">
        <f t="shared" si="191"/>
        <v>18826.900000000001</v>
      </c>
      <c r="M330" s="242">
        <f t="shared" si="191"/>
        <v>10489.119999999999</v>
      </c>
      <c r="N330" s="242">
        <f t="shared" si="191"/>
        <v>19735</v>
      </c>
      <c r="O330" s="242">
        <f t="shared" si="191"/>
        <v>8710</v>
      </c>
      <c r="P330" s="242">
        <f t="shared" si="191"/>
        <v>14997</v>
      </c>
      <c r="Q330" s="242">
        <f t="shared" si="191"/>
        <v>11719</v>
      </c>
      <c r="R330" s="242">
        <f t="shared" si="191"/>
        <v>6399.3</v>
      </c>
      <c r="S330" s="242">
        <f t="shared" si="191"/>
        <v>8781</v>
      </c>
      <c r="T330" s="242">
        <f t="shared" si="191"/>
        <v>12337</v>
      </c>
      <c r="U330" s="242">
        <f t="shared" si="191"/>
        <v>17312</v>
      </c>
      <c r="V330" s="242">
        <f t="shared" si="191"/>
        <v>16261.1</v>
      </c>
      <c r="W330" s="242">
        <f t="shared" si="191"/>
        <v>16703.5</v>
      </c>
      <c r="X330" s="242">
        <f t="shared" si="191"/>
        <v>13765.2</v>
      </c>
      <c r="Y330" s="242">
        <f t="shared" si="191"/>
        <v>11357.5</v>
      </c>
      <c r="Z330" s="242">
        <f t="shared" si="191"/>
        <v>5257</v>
      </c>
      <c r="AA330" s="242">
        <f t="shared" si="191"/>
        <v>12934</v>
      </c>
      <c r="AB330" s="242">
        <f t="shared" si="191"/>
        <v>26009</v>
      </c>
      <c r="AC330" s="242">
        <f t="shared" si="191"/>
        <v>12000</v>
      </c>
      <c r="AR330" s="144"/>
      <c r="AS330" s="144"/>
    </row>
    <row r="335" spans="1:45" x14ac:dyDescent="0.25">
      <c r="A335" s="144"/>
      <c r="B335" s="144"/>
      <c r="C335" s="144"/>
      <c r="D335" s="144"/>
      <c r="I335" s="242"/>
      <c r="J335" s="242"/>
      <c r="K335" s="242"/>
      <c r="L335" s="242"/>
      <c r="M335" s="242"/>
      <c r="N335" s="242"/>
      <c r="O335" s="242"/>
      <c r="P335" s="242"/>
      <c r="Q335" s="242"/>
      <c r="R335" s="242"/>
      <c r="S335" s="242"/>
      <c r="T335" s="242"/>
      <c r="U335" s="242"/>
      <c r="V335" s="242"/>
      <c r="W335" s="242"/>
      <c r="X335" s="242"/>
      <c r="Y335" s="242"/>
      <c r="Z335" s="242"/>
      <c r="AA335" s="242"/>
      <c r="AB335" s="242"/>
      <c r="AC335" s="242"/>
      <c r="AD335" s="242">
        <f>AD41-AD20</f>
        <v>0</v>
      </c>
      <c r="AE335" s="246"/>
      <c r="AF335" s="246"/>
      <c r="AG335" s="246"/>
      <c r="AH335" s="246"/>
      <c r="AI335" s="246"/>
      <c r="AJ335" s="242"/>
      <c r="AK335" s="242"/>
      <c r="AL335" s="242"/>
      <c r="AM335" s="242"/>
      <c r="AN335" s="242"/>
      <c r="AO335" s="242"/>
      <c r="AR335" s="144"/>
      <c r="AS335" s="144"/>
    </row>
    <row r="347" spans="9:43" x14ac:dyDescent="0.25">
      <c r="AQ347" s="144">
        <v>2300</v>
      </c>
    </row>
    <row r="349" spans="9:43" x14ac:dyDescent="0.25">
      <c r="I349" s="144">
        <v>7600</v>
      </c>
      <c r="O349" s="144">
        <v>20878.400000000001</v>
      </c>
    </row>
    <row r="350" spans="9:43" x14ac:dyDescent="0.25">
      <c r="I350" s="144">
        <v>3300</v>
      </c>
      <c r="O350" s="144">
        <v>8042.7</v>
      </c>
    </row>
    <row r="351" spans="9:43" x14ac:dyDescent="0.25">
      <c r="I351" s="144">
        <v>2100</v>
      </c>
      <c r="O351" s="144">
        <v>9553.4</v>
      </c>
    </row>
    <row r="352" spans="9:43" x14ac:dyDescent="0.25">
      <c r="I352" s="144">
        <v>5800</v>
      </c>
      <c r="O352" s="144">
        <v>21259.200000000001</v>
      </c>
    </row>
    <row r="353" spans="9:15" x14ac:dyDescent="0.25">
      <c r="I353" s="144">
        <v>2600</v>
      </c>
      <c r="O353" s="144">
        <v>7601.6</v>
      </c>
    </row>
    <row r="354" spans="9:15" x14ac:dyDescent="0.25">
      <c r="I354" s="144">
        <v>6300</v>
      </c>
      <c r="O354" s="144">
        <v>16899.099999999999</v>
      </c>
    </row>
    <row r="355" spans="9:15" x14ac:dyDescent="0.25">
      <c r="I355" s="144">
        <v>3100</v>
      </c>
      <c r="O355" s="144">
        <v>20781.900000000001</v>
      </c>
    </row>
    <row r="356" spans="9:15" x14ac:dyDescent="0.25">
      <c r="I356" s="144">
        <v>3000</v>
      </c>
      <c r="O356" s="144">
        <v>12496.2</v>
      </c>
    </row>
    <row r="357" spans="9:15" x14ac:dyDescent="0.25">
      <c r="I357" s="144">
        <v>4300</v>
      </c>
      <c r="O357" s="144">
        <v>7543.5</v>
      </c>
    </row>
    <row r="358" spans="9:15" x14ac:dyDescent="0.25">
      <c r="I358" s="144">
        <v>2200</v>
      </c>
      <c r="O358" s="144">
        <v>3416.2</v>
      </c>
    </row>
    <row r="359" spans="9:15" x14ac:dyDescent="0.25">
      <c r="I359" s="144">
        <v>4000</v>
      </c>
      <c r="O359" s="144">
        <v>3232.7</v>
      </c>
    </row>
    <row r="360" spans="9:15" x14ac:dyDescent="0.25">
      <c r="I360" s="144">
        <v>4900</v>
      </c>
      <c r="O360" s="144">
        <v>17127.2</v>
      </c>
    </row>
    <row r="361" spans="9:15" x14ac:dyDescent="0.25">
      <c r="I361" s="144">
        <v>5100</v>
      </c>
      <c r="O361" s="144">
        <v>21845.3</v>
      </c>
    </row>
    <row r="362" spans="9:15" x14ac:dyDescent="0.25">
      <c r="I362" s="144">
        <v>4900</v>
      </c>
      <c r="O362" s="144">
        <v>21793.599999999999</v>
      </c>
    </row>
    <row r="363" spans="9:15" x14ac:dyDescent="0.25">
      <c r="I363" s="144">
        <v>7500</v>
      </c>
      <c r="O363" s="144">
        <v>33536.5</v>
      </c>
    </row>
    <row r="364" spans="9:15" x14ac:dyDescent="0.25">
      <c r="I364" s="144">
        <v>3400</v>
      </c>
      <c r="O364" s="144">
        <v>11541.9</v>
      </c>
    </row>
    <row r="365" spans="9:15" x14ac:dyDescent="0.25">
      <c r="I365" s="144">
        <v>2000</v>
      </c>
      <c r="O365" s="144">
        <v>7634.8</v>
      </c>
    </row>
    <row r="366" spans="9:15" x14ac:dyDescent="0.25">
      <c r="I366" s="144">
        <v>2000</v>
      </c>
      <c r="O366" s="144">
        <v>5680.8</v>
      </c>
    </row>
    <row r="367" spans="9:15" x14ac:dyDescent="0.25">
      <c r="I367" s="144">
        <v>6000</v>
      </c>
      <c r="O367" s="144">
        <v>13855.7</v>
      </c>
    </row>
    <row r="368" spans="9:15" x14ac:dyDescent="0.25">
      <c r="I368" s="144">
        <v>5600</v>
      </c>
      <c r="O368" s="144">
        <v>26026.899999999998</v>
      </c>
    </row>
    <row r="369" spans="9:15" x14ac:dyDescent="0.25">
      <c r="I369" s="144">
        <v>2300</v>
      </c>
      <c r="O369" s="144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.23622047244094488" right="0.23622047244094488" top="0.3543307086614173" bottom="0.3543307086614173" header="0.31496062992125984" footer="0.31496062992125984"/>
  <pageSetup paperSize="8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2024-09-23T05:47:13Z</cp:lastPrinted>
  <dcterms:created xsi:type="dcterms:W3CDTF">2017-06-08T05:54:08Z</dcterms:created>
  <dcterms:modified xsi:type="dcterms:W3CDTF">2024-09-23T05:47:55Z</dcterms:modified>
</cp:coreProperties>
</file>