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казатели" sheetId="1" state="visible" r:id="rId2"/>
  </sheets>
  <externalReferences>
    <externalReference r:id="rId1"/>
  </externalReferences>
  <definedNames>
    <definedName name="_xlnm.Print_Area" localSheetId="0">'Показатели'!$A$1:$AE$67</definedName>
    <definedName name="god">'[1]Титульный'!$F$9</definedName>
  </definedNames>
  <calcPr/>
</workbook>
</file>

<file path=xl/sharedStrings.xml><?xml version="1.0" encoding="utf-8"?>
<sst xmlns="http://schemas.openxmlformats.org/spreadsheetml/2006/main" count="95" uniqueCount="95">
  <si>
    <t xml:space="preserve">Основные показатели работы предприятий ЖКХ по виду деятельности "Водоснабжение" 
за 2023 год</t>
  </si>
  <si>
    <t xml:space="preserve">Наименование МО/РСО</t>
  </si>
  <si>
    <t xml:space="preserve">Основания для пользования объектом</t>
  </si>
  <si>
    <t xml:space="preserve">Срок действия договора</t>
  </si>
  <si>
    <t xml:space="preserve">Утверждено в тарифе на питьевую воду на 2019 год</t>
  </si>
  <si>
    <t xml:space="preserve">Основные показатели деятельности в сфере водоснабжения за 2020 год (по информации РСО, представленной в Минстрой Чувашии)</t>
  </si>
  <si>
    <t xml:space="preserve">Утверждено в тарифе на водоотведение на 2019 год</t>
  </si>
  <si>
    <t xml:space="preserve">Основные показатели деятельности в сфере водоотведения за 2020 год (по информации РСО, представленной в Минстрой Чувашии)</t>
  </si>
  <si>
    <t xml:space="preserve">Суммарный финансовый результатот осн. деят-ти,тыс. руб.
(+ прибыль
  - убыток)</t>
  </si>
  <si>
    <t xml:space="preserve">Убыток от осн. деят-ти,тыс. руб.</t>
  </si>
  <si>
    <t xml:space="preserve">Убы-ть, %</t>
  </si>
  <si>
    <t xml:space="preserve">Доля РСО в общем объеме убытка, %</t>
  </si>
  <si>
    <t xml:space="preserve">Размер задолженности на 01.01.2021 (оперативные данные), тыс.руб.</t>
  </si>
  <si>
    <t xml:space="preserve">Отпуск воды, т.куб.м.</t>
  </si>
  <si>
    <t xml:space="preserve">Необходимая валовая выручка*, тыс.руб.</t>
  </si>
  <si>
    <t xml:space="preserve">Доля РСО в общем объеме отпуска воды</t>
  </si>
  <si>
    <t xml:space="preserve">ДОХОДЫ от основной деятельности</t>
  </si>
  <si>
    <t xml:space="preserve">РАСХОДЫ от основной деятельности</t>
  </si>
  <si>
    <t xml:space="preserve">Фин. рез-т от осн. деят-ти,
тыс. руб.
(+ прибыль
  - убыток)</t>
  </si>
  <si>
    <t xml:space="preserve">Рент-ть, %
</t>
  </si>
  <si>
    <t xml:space="preserve">Объем сточных вод, т.куб.м.</t>
  </si>
  <si>
    <t xml:space="preserve">Необходимая валовая выручка, тыс.руб.</t>
  </si>
  <si>
    <t xml:space="preserve">Пропуск сточных вод, т.куб.м.</t>
  </si>
  <si>
    <t xml:space="preserve">Доля РСО в общем объеме пропуска сточных вод</t>
  </si>
  <si>
    <t>всего</t>
  </si>
  <si>
    <t xml:space="preserve">в т.ч. населению</t>
  </si>
  <si>
    <t xml:space="preserve">всего,
тыс. руб.</t>
  </si>
  <si>
    <t xml:space="preserve">на 1 куб.м., руб.</t>
  </si>
  <si>
    <t>дебиторская</t>
  </si>
  <si>
    <t>кредиторская</t>
  </si>
  <si>
    <t>г.Чебоксары</t>
  </si>
  <si>
    <t xml:space="preserve">АО "Водоканал"</t>
  </si>
  <si>
    <t>инвестдоговор</t>
  </si>
  <si>
    <t>бессрочный</t>
  </si>
  <si>
    <t>г.Новочебоксарск</t>
  </si>
  <si>
    <t xml:space="preserve">МУП "КС г. Новочебоксарска" тех.вода</t>
  </si>
  <si>
    <t xml:space="preserve">МУП "КС г. Новочебоксарска" пит.вода</t>
  </si>
  <si>
    <t>хозведение</t>
  </si>
  <si>
    <t xml:space="preserve">ГУП ЧР "БОС" Минстроя Чувашии</t>
  </si>
  <si>
    <t>г.Алатырь</t>
  </si>
  <si>
    <t xml:space="preserve">МУП "Водоканал" </t>
  </si>
  <si>
    <t>г.Канаш</t>
  </si>
  <si>
    <t xml:space="preserve">МУП "Водоканал" г.Канаш ЧР</t>
  </si>
  <si>
    <t xml:space="preserve">МУП "Каналсеть" г.Канаш ЧР</t>
  </si>
  <si>
    <t>г.Шумерля</t>
  </si>
  <si>
    <t xml:space="preserve">МУП "Чистая вода"</t>
  </si>
  <si>
    <t>аренда</t>
  </si>
  <si>
    <t>Аликовский</t>
  </si>
  <si>
    <t xml:space="preserve">ООО "Водоканал+"</t>
  </si>
  <si>
    <t>Ибресинский</t>
  </si>
  <si>
    <t xml:space="preserve">МП "ДЕЗ ЖКХ" Ибресин.района</t>
  </si>
  <si>
    <t>Козловский</t>
  </si>
  <si>
    <t xml:space="preserve">МУП ЖКХ Козловского района</t>
  </si>
  <si>
    <t>Красноармейский</t>
  </si>
  <si>
    <t xml:space="preserve">МУП ЖКХ 
Красноармейского района</t>
  </si>
  <si>
    <t>Красночетайский</t>
  </si>
  <si>
    <t xml:space="preserve">МП по МТС "Красночетайскагропромснаб"</t>
  </si>
  <si>
    <t>Марпосадский</t>
  </si>
  <si>
    <t xml:space="preserve">МУП ЖКУ Марпосадского ГП</t>
  </si>
  <si>
    <t xml:space="preserve">ООО Вител</t>
  </si>
  <si>
    <t>Моргаушский</t>
  </si>
  <si>
    <t xml:space="preserve">МУП ЖКХ Моргаушское</t>
  </si>
  <si>
    <t>Порецкий</t>
  </si>
  <si>
    <t xml:space="preserve">МУП ОП ЖКХ Порецкого района</t>
  </si>
  <si>
    <t>Урмарский</t>
  </si>
  <si>
    <t xml:space="preserve">МУП "Урмарытеплосеть"</t>
  </si>
  <si>
    <t>Цивильский</t>
  </si>
  <si>
    <t xml:space="preserve">МУП "УК г. Цивильск"</t>
  </si>
  <si>
    <t xml:space="preserve">МУП ЖКХ "Чурачики"</t>
  </si>
  <si>
    <t xml:space="preserve">АО "ПМК-8"</t>
  </si>
  <si>
    <t>собственность</t>
  </si>
  <si>
    <t xml:space="preserve">МАУ "Опытный"</t>
  </si>
  <si>
    <t xml:space="preserve">опер. упр-ие</t>
  </si>
  <si>
    <t>Чебоксарский</t>
  </si>
  <si>
    <t xml:space="preserve">МУП ЖКХ "Ишлейское"</t>
  </si>
  <si>
    <t xml:space="preserve">МУП "ЖКХ "Катрасьское"</t>
  </si>
  <si>
    <t xml:space="preserve">ООО "Ремстройгрупп"</t>
  </si>
  <si>
    <t>концессия</t>
  </si>
  <si>
    <t xml:space="preserve">ООО "Теплоэнергосеть"</t>
  </si>
  <si>
    <t xml:space="preserve">ООО "Аквастрой"</t>
  </si>
  <si>
    <t xml:space="preserve">МУП "ЖКХ "Вурман-Сюктерское"</t>
  </si>
  <si>
    <t xml:space="preserve">ООО "УК "Универсал"</t>
  </si>
  <si>
    <t xml:space="preserve">МУП ЖКХ "Атлашевское"</t>
  </si>
  <si>
    <t>Шемуршинский</t>
  </si>
  <si>
    <t xml:space="preserve">ОАО "Коммунальник"</t>
  </si>
  <si>
    <t>Шумерлинский</t>
  </si>
  <si>
    <t xml:space="preserve">МУП  "Юманайское ЖКХ"</t>
  </si>
  <si>
    <t>Ядринский</t>
  </si>
  <si>
    <t xml:space="preserve">Ядринское МПП ЖКХ</t>
  </si>
  <si>
    <t>Янтиковский</t>
  </si>
  <si>
    <t xml:space="preserve">ООО "Коммунальник"</t>
  </si>
  <si>
    <t xml:space="preserve">Всего </t>
  </si>
  <si>
    <t xml:space="preserve">РСО, себестоимость производста в которых превышает среднереспубликанский показатель более, чем на 30%</t>
  </si>
  <si>
    <t xml:space="preserve">*- для организаций на общем режиме НВВ без НДС</t>
  </si>
  <si>
    <t xml:space="preserve">**-тарифы установлены диффернировано по сельским поселениям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</si>
</sst>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&quot;р.&quot;_-;\-* #,##0.00&quot;р.&quot;_-;_-* &quot;-&quot;??&quot;р.&quot;_-;_-@_-"/>
    <numFmt numFmtId="161" formatCode="0.0"/>
    <numFmt numFmtId="162" formatCode="_-* #,##0.00\ _₽_-;\-* #,##0.00\ _₽_-;_-* &quot;-&quot;??\ _₽_-;_-@_-"/>
  </numFmts>
  <fonts count="29">
    <font>
      <sz val="10.000000"/>
      <color theme="1"/>
      <name val="Times New Roman CYR"/>
    </font>
    <font>
      <b/>
      <sz val="10.000000"/>
      <color indexed="62"/>
      <name val="Tahoma"/>
    </font>
    <font>
      <sz val="10.000000"/>
      <name val="Tahoma"/>
    </font>
    <font>
      <sz val="13.000000"/>
      <name val="Tahoma"/>
    </font>
    <font>
      <sz val="10.000000"/>
      <name val="Arial Cyr"/>
    </font>
    <font>
      <sz val="9.000000"/>
      <name val="Tahoma"/>
    </font>
    <font>
      <sz val="11.000000"/>
      <name val="Calibri"/>
    </font>
    <font>
      <sz val="11.000000"/>
      <color theme="1"/>
      <name val="Calibri"/>
      <scheme val="minor"/>
    </font>
    <font>
      <sz val="11.000000"/>
      <color theme="1"/>
      <name val="Times New Roman Cyr"/>
    </font>
    <font>
      <i/>
      <sz val="11.000000"/>
      <color theme="1"/>
      <name val="Times New Roman Cyr"/>
    </font>
    <font>
      <sz val="12.000000"/>
      <color theme="1"/>
      <name val="Times New Roman Cyr"/>
    </font>
    <font>
      <b/>
      <sz val="14.000000"/>
      <color theme="1"/>
      <name val="Times New Roman Cyr"/>
    </font>
    <font>
      <b/>
      <sz val="12.000000"/>
      <color theme="1"/>
      <name val="Times New Roman Cyr"/>
    </font>
    <font>
      <b/>
      <i/>
      <sz val="12.000000"/>
      <color theme="1"/>
      <name val="Times New Roman Cyr"/>
    </font>
    <font>
      <i/>
      <sz val="12.000000"/>
      <color theme="1"/>
      <name val="Times New Roman Cyr"/>
    </font>
    <font>
      <sz val="10.000000"/>
      <color theme="1"/>
      <name val="Times New Roman Cyr"/>
    </font>
    <font>
      <i/>
      <sz val="10.000000"/>
      <color theme="1"/>
      <name val="Times New Roman Cyr"/>
    </font>
    <font>
      <b/>
      <sz val="11.000000"/>
      <color theme="1"/>
      <name val="Times New Roman Cyr"/>
    </font>
    <font>
      <b/>
      <i/>
      <sz val="11.000000"/>
      <color theme="1"/>
      <name val="Times New Roman Cyr"/>
    </font>
    <font>
      <i/>
      <sz val="11.000000"/>
      <name val="Times New Roman Cyr"/>
    </font>
    <font>
      <sz val="11.000000"/>
      <name val="Times New Roman Cyr"/>
    </font>
    <font>
      <b/>
      <sz val="11.000000"/>
      <name val="Times New Roman Cyr"/>
    </font>
    <font>
      <b/>
      <i/>
      <sz val="11.000000"/>
      <name val="Times New Roman Cyr"/>
    </font>
    <font>
      <i/>
      <sz val="11.000000"/>
      <color theme="1" tint="0"/>
      <name val="Times New Roman Cyr"/>
    </font>
    <font>
      <sz val="11.000000"/>
      <color theme="1" tint="0"/>
      <name val="Times New Roman Cyr"/>
    </font>
    <font>
      <i/>
      <sz val="10.000000"/>
      <name val="Times New Roman Cyr"/>
    </font>
    <font>
      <i/>
      <sz val="11.000000"/>
      <color indexed="2"/>
      <name val="Times New Roman Cyr"/>
    </font>
    <font>
      <b/>
      <sz val="11.000000"/>
      <color indexed="2"/>
      <name val="Times New Roman Cyr"/>
    </font>
    <font>
      <b/>
      <i/>
      <sz val="11.000000"/>
      <color indexed="2"/>
      <name val="Times New Roman Cyr"/>
    </font>
  </fonts>
  <fills count="10">
    <fill>
      <patternFill patternType="none"/>
    </fill>
    <fill>
      <patternFill patternType="gray125"/>
    </fill>
    <fill>
      <patternFill patternType="lightDown">
        <fgColor indexed="42"/>
        <bgColor indexed="42"/>
      </patternFill>
    </fill>
    <fill>
      <patternFill patternType="solid">
        <fgColor rgb="FFA6CAF0"/>
        <bgColor rgb="FFA6CAF0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indexed="26"/>
        <bgColor indexed="26"/>
      </patternFill>
    </fill>
  </fills>
  <borders count="68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3">
    <xf fontId="0" fillId="0" borderId="0" numFmtId="0" applyNumberFormat="1" applyFont="1" applyFill="1" applyBorder="1"/>
    <xf fontId="1" fillId="2" borderId="1" numFmtId="0" applyNumberFormat="0" applyFont="1" applyFill="1" applyBorder="1"/>
    <xf fontId="2" fillId="0" borderId="1" numFmtId="0" applyNumberFormat="0" applyFont="1" applyFill="1" applyBorder="1">
      <protection locked="0"/>
    </xf>
    <xf fontId="2" fillId="3" borderId="1" numFmtId="0" applyNumberFormat="1" applyFont="1" applyFill="1" applyBorder="1">
      <alignment horizontal="left" vertical="center"/>
    </xf>
    <xf fontId="2" fillId="4" borderId="1" numFmtId="0" applyNumberFormat="0" applyFont="1" applyFill="1" applyBorder="1"/>
    <xf fontId="3" fillId="5" borderId="2" numFmtId="0" applyNumberFormat="0" applyFont="1" applyFill="1" applyBorder="1">
      <alignment horizontal="center" vertical="center"/>
    </xf>
    <xf fontId="4" fillId="0" borderId="0" numFmtId="160" applyNumberFormat="1" applyFont="0" applyFill="0" applyBorder="0" applyProtection="0"/>
    <xf fontId="5" fillId="0" borderId="0" numFmtId="49" applyNumberFormat="1" applyFont="1" applyFill="1" applyBorder="0">
      <alignment vertical="top"/>
    </xf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>
      <alignment wrapText="1"/>
    </xf>
    <xf fontId="6" fillId="0" borderId="0" numFmtId="0" applyNumberFormat="1" applyFont="1" applyFill="1" applyBorder="1"/>
    <xf fontId="7" fillId="0" borderId="0" numFmtId="0" applyNumberFormat="1" applyFont="1" applyFill="1" applyBorder="1"/>
  </cellStyleXfs>
  <cellXfs count="274">
    <xf fontId="0" fillId="0" borderId="0" numFmtId="0" xfId="0"/>
    <xf fontId="8" fillId="0" borderId="0" numFmtId="0" xfId="0" applyFont="1"/>
    <xf fontId="8" fillId="0" borderId="0" numFmtId="0" xfId="0" applyFont="1" applyAlignment="1">
      <alignment horizontal="center"/>
    </xf>
    <xf fontId="9" fillId="0" borderId="0" numFmtId="0" xfId="0" applyFont="1"/>
    <xf fontId="10" fillId="0" borderId="0" numFmtId="0" xfId="0" applyFont="1"/>
    <xf fontId="11" fillId="0" borderId="0" numFmtId="0" xfId="0" applyFont="1" applyAlignment="1">
      <alignment horizontal="center" vertical="center" wrapText="1"/>
    </xf>
    <xf fontId="12" fillId="0" borderId="0" numFmtId="0" xfId="0" applyFont="1" applyAlignment="1">
      <alignment horizontal="center" wrapText="1"/>
    </xf>
    <xf fontId="13" fillId="0" borderId="0" numFmtId="0" xfId="0" applyFont="1" applyAlignment="1">
      <alignment horizontal="center" wrapText="1"/>
    </xf>
    <xf fontId="14" fillId="0" borderId="0" numFmtId="0" xfId="0" applyFont="1"/>
    <xf fontId="10" fillId="0" borderId="3" numFmtId="0" xfId="0" applyFont="1" applyBorder="1" applyAlignment="1">
      <alignment horizontal="center"/>
    </xf>
    <xf fontId="8" fillId="0" borderId="4" numFmtId="0" xfId="0" applyFont="1" applyBorder="1" applyAlignment="1">
      <alignment horizontal="center" vertical="top" wrapText="1"/>
    </xf>
    <xf fontId="8" fillId="0" borderId="5" numFmtId="0" xfId="0" applyFont="1" applyBorder="1" applyAlignment="1">
      <alignment horizontal="center" vertical="top" wrapText="1"/>
    </xf>
    <xf fontId="8" fillId="0" borderId="6" numFmtId="0" xfId="0" applyFont="1" applyBorder="1" applyAlignment="1">
      <alignment horizontal="center" vertical="top" wrapText="1"/>
    </xf>
    <xf fontId="8" fillId="0" borderId="7" numFmtId="0" xfId="0" applyFont="1" applyBorder="1" applyAlignment="1">
      <alignment horizontal="center" vertical="top" wrapText="1"/>
    </xf>
    <xf fontId="8" fillId="0" borderId="8" numFmtId="0" xfId="0" applyFont="1" applyBorder="1" applyAlignment="1">
      <alignment horizontal="center" vertical="top" wrapText="1"/>
    </xf>
    <xf fontId="10" fillId="0" borderId="8" numFmtId="0" xfId="0" applyFont="1" applyBorder="1" applyAlignment="1">
      <alignment horizontal="center" wrapText="1"/>
    </xf>
    <xf fontId="10" fillId="0" borderId="9" numFmtId="0" xfId="0" applyFont="1" applyBorder="1" applyAlignment="1">
      <alignment horizontal="center" wrapText="1"/>
    </xf>
    <xf fontId="10" fillId="0" borderId="10" numFmtId="0" xfId="0" applyFont="1" applyBorder="1" applyAlignment="1">
      <alignment horizontal="center" wrapText="1"/>
    </xf>
    <xf fontId="8" fillId="0" borderId="11" numFmtId="0" xfId="0" applyFont="1" applyBorder="1" applyAlignment="1">
      <alignment horizontal="center" vertical="top" wrapText="1"/>
    </xf>
    <xf fontId="15" fillId="0" borderId="12" numFmtId="0" xfId="0" applyFont="1" applyBorder="1" applyAlignment="1">
      <alignment horizontal="center" vertical="top" wrapText="1"/>
    </xf>
    <xf fontId="15" fillId="0" borderId="13" numFmtId="0" xfId="0" applyFont="1" applyBorder="1" applyAlignment="1">
      <alignment horizontal="center" vertical="top" wrapText="1"/>
    </xf>
    <xf fontId="16" fillId="0" borderId="4" numFmtId="0" xfId="0" applyFont="1" applyBorder="1" applyAlignment="1">
      <alignment horizontal="center" vertical="top" wrapText="1"/>
    </xf>
    <xf fontId="10" fillId="0" borderId="8" numFmtId="0" xfId="0" applyFont="1" applyBorder="1" applyAlignment="1">
      <alignment horizontal="center" vertical="top" wrapText="1"/>
    </xf>
    <xf fontId="10" fillId="0" borderId="10" numFmtId="0" xfId="0" applyFont="1" applyBorder="1" applyAlignment="1">
      <alignment horizontal="center" vertical="top" wrapText="1"/>
    </xf>
    <xf fontId="10" fillId="0" borderId="14" numFmtId="0" xfId="0" applyFont="1" applyBorder="1" applyAlignment="1">
      <alignment horizontal="center"/>
    </xf>
    <xf fontId="8" fillId="0" borderId="15" numFmtId="0" xfId="0" applyFont="1" applyBorder="1" applyAlignment="1">
      <alignment horizontal="center" vertical="top" wrapText="1"/>
    </xf>
    <xf fontId="8" fillId="0" borderId="16" numFmtId="0" xfId="0" applyFont="1" applyBorder="1" applyAlignment="1">
      <alignment horizontal="center" vertical="top" wrapText="1"/>
    </xf>
    <xf fontId="8" fillId="0" borderId="17" numFmtId="0" xfId="0" applyFont="1" applyBorder="1" applyAlignment="1">
      <alignment horizontal="center" vertical="top" wrapText="1"/>
    </xf>
    <xf fontId="15" fillId="0" borderId="18" numFmtId="0" xfId="0" applyFont="1" applyBorder="1" applyAlignment="1">
      <alignment horizontal="center" vertical="top" wrapText="1"/>
    </xf>
    <xf fontId="8" fillId="0" borderId="19" numFmtId="0" xfId="0" applyFont="1" applyBorder="1" applyAlignment="1">
      <alignment horizontal="center" vertical="top" wrapText="1"/>
    </xf>
    <xf fontId="8" fillId="0" borderId="18" numFmtId="0" xfId="0" applyFont="1" applyBorder="1" applyAlignment="1">
      <alignment horizontal="center" vertical="top" wrapText="1"/>
    </xf>
    <xf fontId="9" fillId="0" borderId="20" numFmtId="0" xfId="0" applyFont="1" applyBorder="1" applyAlignment="1">
      <alignment horizontal="center" vertical="top" wrapText="1"/>
    </xf>
    <xf fontId="8" fillId="0" borderId="21" numFmtId="0" xfId="0" applyFont="1" applyBorder="1" applyAlignment="1">
      <alignment horizontal="center" vertical="top" wrapText="1"/>
    </xf>
    <xf fontId="15" fillId="0" borderId="22" numFmtId="0" xfId="0" applyFont="1" applyBorder="1" applyAlignment="1">
      <alignment horizontal="center" vertical="top" wrapText="1"/>
    </xf>
    <xf fontId="15" fillId="0" borderId="23" numFmtId="0" xfId="0" applyFont="1" applyBorder="1" applyAlignment="1">
      <alignment horizontal="center" vertical="top" wrapText="1"/>
    </xf>
    <xf fontId="15" fillId="0" borderId="24" numFmtId="0" xfId="0" applyFont="1" applyBorder="1" applyAlignment="1">
      <alignment horizontal="center" vertical="top" wrapText="1"/>
    </xf>
    <xf fontId="16" fillId="0" borderId="15" numFmtId="0" xfId="0" applyFont="1" applyBorder="1" applyAlignment="1">
      <alignment horizontal="center" vertical="top" wrapText="1"/>
    </xf>
    <xf fontId="10" fillId="0" borderId="19" numFmtId="0" xfId="0" applyFont="1" applyBorder="1" applyAlignment="1">
      <alignment horizontal="center" vertical="top" wrapText="1"/>
    </xf>
    <xf fontId="10" fillId="0" borderId="21" numFmtId="0" xfId="0" applyFont="1" applyBorder="1" applyAlignment="1">
      <alignment horizontal="center" vertical="top" wrapText="1"/>
    </xf>
    <xf fontId="8" fillId="0" borderId="25" numFmtId="0" xfId="0" applyFont="1" applyBorder="1" applyAlignment="1">
      <alignment horizontal="center" vertical="top" wrapText="1"/>
    </xf>
    <xf fontId="8" fillId="0" borderId="26" numFmtId="0" xfId="0" applyFont="1" applyBorder="1" applyAlignment="1">
      <alignment horizontal="center" vertical="top" wrapText="1"/>
    </xf>
    <xf fontId="8" fillId="0" borderId="27" numFmtId="0" xfId="0" applyFont="1" applyBorder="1" applyAlignment="1">
      <alignment horizontal="center" vertical="top" wrapText="1"/>
    </xf>
    <xf fontId="15" fillId="0" borderId="28" numFmtId="0" xfId="0" applyFont="1" applyBorder="1" applyAlignment="1">
      <alignment horizontal="center" vertical="top" wrapText="1"/>
    </xf>
    <xf fontId="8" fillId="0" borderId="29" numFmtId="0" xfId="0" applyFont="1" applyBorder="1" applyAlignment="1">
      <alignment horizontal="center" vertical="top" wrapText="1"/>
    </xf>
    <xf fontId="9" fillId="0" borderId="30" numFmtId="0" xfId="0" applyFont="1" applyBorder="1" applyAlignment="1">
      <alignment horizontal="center" vertical="top" wrapText="1"/>
    </xf>
    <xf fontId="8" fillId="0" borderId="28" numFmtId="0" xfId="0" applyFont="1" applyBorder="1" applyAlignment="1">
      <alignment horizontal="center" vertical="top" wrapText="1"/>
    </xf>
    <xf fontId="16" fillId="0" borderId="28" numFmtId="0" xfId="0" applyFont="1" applyBorder="1" applyAlignment="1">
      <alignment horizontal="center" vertical="top" wrapText="1"/>
    </xf>
    <xf fontId="8" fillId="0" borderId="31" numFmtId="0" xfId="0" applyFont="1" applyBorder="1" applyAlignment="1">
      <alignment horizontal="center" vertical="top" wrapText="1"/>
    </xf>
    <xf fontId="15" fillId="0" borderId="32" numFmtId="0" xfId="0" applyFont="1" applyBorder="1" applyAlignment="1">
      <alignment horizontal="center" vertical="top" wrapText="1"/>
    </xf>
    <xf fontId="15" fillId="0" borderId="33" numFmtId="0" xfId="0" applyFont="1" applyBorder="1" applyAlignment="1">
      <alignment horizontal="center" vertical="top" wrapText="1"/>
    </xf>
    <xf fontId="15" fillId="0" borderId="30" numFmtId="0" xfId="0" applyFont="1" applyBorder="1" applyAlignment="1">
      <alignment horizontal="center" vertical="top" wrapText="1"/>
    </xf>
    <xf fontId="16" fillId="0" borderId="25" numFmtId="0" xfId="0" applyFont="1" applyBorder="1" applyAlignment="1">
      <alignment horizontal="center" vertical="top" wrapText="1"/>
    </xf>
    <xf fontId="15" fillId="0" borderId="29" numFmtId="0" xfId="0" applyFont="1" applyBorder="1" applyAlignment="1">
      <alignment horizontal="center" vertical="top"/>
    </xf>
    <xf fontId="15" fillId="0" borderId="31" numFmtId="0" xfId="0" applyFont="1" applyBorder="1" applyAlignment="1">
      <alignment horizontal="center" vertical="top"/>
    </xf>
    <xf fontId="17" fillId="0" borderId="0" numFmtId="0" xfId="0" applyFont="1"/>
    <xf fontId="17" fillId="0" borderId="34" numFmtId="0" xfId="0" applyFont="1" applyBorder="1"/>
    <xf fontId="17" fillId="0" borderId="35" numFmtId="0" xfId="0" applyFont="1" applyBorder="1"/>
    <xf fontId="17" fillId="0" borderId="36" numFmtId="0" xfId="0" applyFont="1" applyBorder="1" applyAlignment="1">
      <alignment horizontal="center"/>
    </xf>
    <xf fontId="17" fillId="0" borderId="7" numFmtId="0" xfId="0" applyFont="1" applyBorder="1" applyAlignment="1">
      <alignment horizontal="center"/>
    </xf>
    <xf fontId="17" fillId="0" borderId="9" numFmtId="1" xfId="0" applyNumberFormat="1" applyFont="1" applyBorder="1" applyAlignment="1">
      <alignment horizontal="right"/>
    </xf>
    <xf fontId="17" fillId="0" borderId="5" numFmtId="1" xfId="0" applyNumberFormat="1" applyFont="1" applyBorder="1"/>
    <xf fontId="17" fillId="0" borderId="13" numFmtId="1" xfId="0" applyNumberFormat="1" applyFont="1" applyBorder="1"/>
    <xf fontId="18" fillId="0" borderId="13" numFmtId="161" xfId="0" applyNumberFormat="1" applyFont="1" applyBorder="1"/>
    <xf fontId="18" fillId="0" borderId="9" numFmtId="2" xfId="0" applyNumberFormat="1" applyFont="1" applyBorder="1"/>
    <xf fontId="17" fillId="0" borderId="9" numFmtId="1" xfId="0" applyNumberFormat="1" applyFont="1" applyBorder="1"/>
    <xf fontId="17" fillId="0" borderId="10" numFmtId="161" xfId="0" applyNumberFormat="1" applyFont="1" applyBorder="1"/>
    <xf fontId="17" fillId="0" borderId="19" numFmtId="161" xfId="0" applyNumberFormat="1" applyFont="1" applyBorder="1"/>
    <xf fontId="17" fillId="0" borderId="18" numFmtId="161" xfId="0" applyNumberFormat="1" applyFont="1" applyBorder="1"/>
    <xf fontId="17" fillId="0" borderId="19" numFmtId="1" xfId="0" applyNumberFormat="1" applyFont="1" applyBorder="1"/>
    <xf fontId="17" fillId="0" borderId="18" numFmtId="1" xfId="0" applyNumberFormat="1" applyFont="1" applyBorder="1"/>
    <xf fontId="18" fillId="0" borderId="18" numFmtId="2" xfId="0" applyNumberFormat="1" applyFont="1" applyBorder="1"/>
    <xf fontId="17" fillId="0" borderId="21" numFmtId="161" xfId="0" applyNumberFormat="1" applyFont="1" applyBorder="1"/>
    <xf fontId="17" fillId="0" borderId="37" numFmtId="1" xfId="0" applyNumberFormat="1" applyFont="1" applyBorder="1"/>
    <xf fontId="17" fillId="0" borderId="38" numFmtId="1" xfId="0" applyNumberFormat="1" applyFont="1" applyBorder="1"/>
    <xf fontId="18" fillId="0" borderId="37" numFmtId="1" xfId="0" applyNumberFormat="1" applyFont="1" applyBorder="1"/>
    <xf fontId="17" fillId="0" borderId="36" numFmtId="0" xfId="0" applyFont="1" applyBorder="1"/>
    <xf fontId="17" fillId="0" borderId="10" numFmtId="0" xfId="0" applyFont="1" applyBorder="1"/>
    <xf fontId="9" fillId="0" borderId="34" numFmtId="0" xfId="0" applyFont="1" applyBorder="1"/>
    <xf fontId="9" fillId="6" borderId="35" numFmtId="0" xfId="0" applyFont="1" applyFill="1" applyBorder="1"/>
    <xf fontId="8" fillId="0" borderId="22" numFmtId="0" xfId="0" applyFont="1" applyBorder="1" applyAlignment="1">
      <alignment horizontal="center"/>
    </xf>
    <xf fontId="8" fillId="0" borderId="39" numFmtId="0" xfId="0" applyFont="1" applyBorder="1" applyAlignment="1">
      <alignment horizontal="center"/>
    </xf>
    <xf fontId="9" fillId="0" borderId="18" numFmtId="1" xfId="0" applyNumberFormat="1" applyFont="1" applyBorder="1" applyAlignment="1">
      <alignment horizontal="right"/>
    </xf>
    <xf fontId="9" fillId="0" borderId="19" numFmtId="1" xfId="0" applyNumberFormat="1" applyFont="1" applyBorder="1" applyAlignment="1">
      <alignment horizontal="right"/>
    </xf>
    <xf fontId="8" fillId="0" borderId="8" numFmtId="3" xfId="0" applyNumberFormat="1" applyFont="1" applyBorder="1"/>
    <xf fontId="8" fillId="0" borderId="9" numFmtId="3" xfId="0" applyNumberFormat="1" applyFont="1" applyBorder="1"/>
    <xf fontId="18" fillId="0" borderId="9" numFmtId="161" xfId="0" applyNumberFormat="1" applyFont="1" applyBorder="1"/>
    <xf fontId="9" fillId="0" borderId="18" numFmtId="1" xfId="0" applyNumberFormat="1" applyFont="1" applyBorder="1"/>
    <xf fontId="8" fillId="0" borderId="18" numFmtId="1" xfId="0" applyNumberFormat="1" applyFont="1" applyBorder="1"/>
    <xf fontId="9" fillId="0" borderId="19" numFmtId="161" xfId="0" applyNumberFormat="1" applyFont="1" applyBorder="1"/>
    <xf fontId="9" fillId="0" borderId="18" numFmtId="161" xfId="0" applyNumberFormat="1" applyFont="1" applyBorder="1"/>
    <xf fontId="9" fillId="0" borderId="19" numFmtId="1" xfId="0" applyNumberFormat="1" applyFont="1" applyBorder="1"/>
    <xf fontId="9" fillId="0" borderId="18" numFmtId="2" xfId="0" applyNumberFormat="1" applyFont="1" applyBorder="1"/>
    <xf fontId="9" fillId="0" borderId="21" numFmtId="161" xfId="0" applyNumberFormat="1" applyFont="1" applyBorder="1"/>
    <xf fontId="9" fillId="0" borderId="40" numFmtId="1" xfId="0" applyNumberFormat="1" applyFont="1" applyBorder="1"/>
    <xf fontId="9" fillId="0" borderId="22" numFmtId="0" xfId="0" applyFont="1" applyBorder="1"/>
    <xf fontId="9" fillId="0" borderId="21" numFmtId="0" xfId="0" applyFont="1" applyBorder="1"/>
    <xf fontId="17" fillId="6" borderId="35" numFmtId="0" xfId="0" applyFont="1" applyFill="1" applyBorder="1"/>
    <xf fontId="17" fillId="0" borderId="22" numFmtId="0" xfId="0" applyFont="1" applyBorder="1" applyAlignment="1">
      <alignment horizontal="center"/>
    </xf>
    <xf fontId="17" fillId="0" borderId="39" numFmtId="0" xfId="0" applyFont="1" applyBorder="1" applyAlignment="1">
      <alignment horizontal="center"/>
    </xf>
    <xf fontId="17" fillId="0" borderId="18" numFmtId="1" xfId="0" applyNumberFormat="1" applyFont="1" applyBorder="1" applyAlignment="1">
      <alignment horizontal="right"/>
    </xf>
    <xf fontId="17" fillId="0" borderId="41" numFmtId="1" xfId="0" applyNumberFormat="1" applyFont="1" applyBorder="1"/>
    <xf fontId="17" fillId="0" borderId="40" numFmtId="1" xfId="0" applyNumberFormat="1" applyFont="1" applyBorder="1"/>
    <xf fontId="18" fillId="0" borderId="40" numFmtId="1" xfId="0" applyNumberFormat="1" applyFont="1" applyBorder="1"/>
    <xf fontId="17" fillId="0" borderId="22" numFmtId="0" xfId="0" applyFont="1" applyBorder="1"/>
    <xf fontId="17" fillId="0" borderId="21" numFmtId="0" xfId="0" applyFont="1" applyBorder="1"/>
    <xf fontId="19" fillId="6" borderId="35" numFmtId="0" xfId="0" applyFont="1" applyFill="1" applyBorder="1"/>
    <xf fontId="8" fillId="0" borderId="8" numFmtId="1" xfId="0" applyNumberFormat="1" applyFont="1" applyBorder="1" applyAlignment="1">
      <alignment horizontal="right"/>
    </xf>
    <xf fontId="8" fillId="0" borderId="9" numFmtId="1" xfId="0" applyNumberFormat="1" applyFont="1" applyBorder="1" applyAlignment="1">
      <alignment horizontal="right"/>
    </xf>
    <xf fontId="18" fillId="0" borderId="9" numFmtId="162" xfId="0" applyNumberFormat="1" applyFont="1" applyBorder="1" applyAlignment="1">
      <alignment horizontal="right" vertical="center"/>
    </xf>
    <xf fontId="8" fillId="0" borderId="9" numFmtId="1" xfId="0" applyNumberFormat="1" applyFont="1" applyBorder="1" applyAlignment="1">
      <alignment horizontal="right" vertical="center"/>
    </xf>
    <xf fontId="18" fillId="0" borderId="9" numFmtId="2" xfId="0" applyNumberFormat="1" applyFont="1" applyBorder="1" applyAlignment="1">
      <alignment horizontal="right"/>
    </xf>
    <xf fontId="8" fillId="0" borderId="18" numFmtId="1" xfId="0" applyNumberFormat="1" applyFont="1" applyBorder="1" applyAlignment="1">
      <alignment horizontal="right"/>
    </xf>
    <xf fontId="17" fillId="0" borderId="10" numFmtId="161" xfId="0" applyNumberFormat="1" applyFont="1" applyBorder="1" applyAlignment="1">
      <alignment horizontal="right"/>
    </xf>
    <xf fontId="19" fillId="7" borderId="0" numFmtId="0" xfId="0" applyFont="1" applyFill="1"/>
    <xf fontId="19" fillId="0" borderId="34" numFmtId="0" xfId="0" applyFont="1" applyBorder="1"/>
    <xf fontId="20" fillId="0" borderId="22" numFmtId="0" xfId="0" applyFont="1" applyBorder="1" applyAlignment="1">
      <alignment horizontal="center"/>
    </xf>
    <xf fontId="20" fillId="0" borderId="39" numFmtId="0" xfId="0" applyFont="1" applyBorder="1" applyAlignment="1">
      <alignment horizontal="center"/>
    </xf>
    <xf fontId="20" fillId="0" borderId="18" numFmtId="1" xfId="0" applyNumberFormat="1" applyFont="1" applyBorder="1" applyAlignment="1">
      <alignment horizontal="right"/>
    </xf>
    <xf fontId="19" fillId="0" borderId="19" numFmtId="1" xfId="0" applyNumberFormat="1" applyFont="1" applyBorder="1"/>
    <xf fontId="19" fillId="0" borderId="18" numFmtId="1" xfId="0" applyNumberFormat="1" applyFont="1" applyBorder="1"/>
    <xf fontId="19" fillId="0" borderId="18" numFmtId="161" xfId="0" applyNumberFormat="1" applyFont="1" applyBorder="1"/>
    <xf fontId="19" fillId="0" borderId="19" numFmtId="161" xfId="0" applyNumberFormat="1" applyFont="1" applyBorder="1"/>
    <xf fontId="19" fillId="0" borderId="18" numFmtId="2" xfId="0" applyNumberFormat="1" applyFont="1" applyBorder="1"/>
    <xf fontId="19" fillId="0" borderId="21" numFmtId="161" xfId="0" applyNumberFormat="1" applyFont="1" applyBorder="1"/>
    <xf fontId="19" fillId="0" borderId="40" numFmtId="1" xfId="0" applyNumberFormat="1" applyFont="1" applyBorder="1"/>
    <xf fontId="19" fillId="0" borderId="22" numFmtId="0" xfId="0" applyFont="1" applyBorder="1"/>
    <xf fontId="19" fillId="0" borderId="21" numFmtId="0" xfId="0" applyFont="1" applyBorder="1"/>
    <xf fontId="19" fillId="6" borderId="35" numFmtId="0" xfId="0" applyFont="1" applyFill="1" applyBorder="1" applyAlignment="1">
      <alignment wrapText="1"/>
    </xf>
    <xf fontId="20" fillId="0" borderId="22" numFmtId="0" xfId="0" applyFont="1" applyBorder="1" applyAlignment="1">
      <alignment horizontal="center" wrapText="1"/>
    </xf>
    <xf fontId="20" fillId="0" borderId="0" numFmtId="1" xfId="0" applyNumberFormat="1" applyFont="1"/>
    <xf fontId="20" fillId="0" borderId="18" numFmtId="1" xfId="0" applyNumberFormat="1" applyFont="1" applyBorder="1"/>
    <xf fontId="19" fillId="0" borderId="0" numFmtId="161" xfId="0" applyNumberFormat="1" applyFont="1"/>
    <xf fontId="21" fillId="0" borderId="0" numFmtId="0" xfId="0" applyFont="1"/>
    <xf fontId="21" fillId="0" borderId="34" numFmtId="0" xfId="0" applyFont="1" applyBorder="1"/>
    <xf fontId="21" fillId="6" borderId="35" numFmtId="0" xfId="0" applyFont="1" applyFill="1" applyBorder="1"/>
    <xf fontId="21" fillId="0" borderId="22" numFmtId="0" xfId="0" applyFont="1" applyBorder="1" applyAlignment="1">
      <alignment horizontal="center"/>
    </xf>
    <xf fontId="21" fillId="0" borderId="39" numFmtId="0" xfId="0" applyFont="1" applyBorder="1" applyAlignment="1">
      <alignment horizontal="center"/>
    </xf>
    <xf fontId="21" fillId="0" borderId="18" numFmtId="1" xfId="0" applyNumberFormat="1" applyFont="1" applyBorder="1" applyAlignment="1">
      <alignment horizontal="right"/>
    </xf>
    <xf fontId="21" fillId="0" borderId="41" numFmtId="1" xfId="0" applyNumberFormat="1" applyFont="1" applyBorder="1"/>
    <xf fontId="21" fillId="0" borderId="20" numFmtId="1" xfId="0" applyNumberFormat="1" applyFont="1" applyBorder="1"/>
    <xf fontId="22" fillId="0" borderId="20" numFmtId="161" xfId="0" applyNumberFormat="1" applyFont="1" applyBorder="1"/>
    <xf fontId="21" fillId="0" borderId="19" numFmtId="161" xfId="0" applyNumberFormat="1" applyFont="1" applyBorder="1"/>
    <xf fontId="21" fillId="0" borderId="18" numFmtId="161" xfId="0" applyNumberFormat="1" applyFont="1" applyBorder="1"/>
    <xf fontId="21" fillId="0" borderId="19" numFmtId="1" xfId="0" applyNumberFormat="1" applyFont="1" applyBorder="1"/>
    <xf fontId="21" fillId="0" borderId="18" numFmtId="1" xfId="0" applyNumberFormat="1" applyFont="1" applyBorder="1"/>
    <xf fontId="22" fillId="0" borderId="18" numFmtId="2" xfId="0" applyNumberFormat="1" applyFont="1" applyBorder="1"/>
    <xf fontId="21" fillId="0" borderId="21" numFmtId="161" xfId="0" applyNumberFormat="1" applyFont="1" applyBorder="1"/>
    <xf fontId="21" fillId="0" borderId="40" numFmtId="1" xfId="0" applyNumberFormat="1" applyFont="1" applyBorder="1"/>
    <xf fontId="22" fillId="0" borderId="40" numFmtId="161" xfId="0" applyNumberFormat="1" applyFont="1" applyBorder="1"/>
    <xf fontId="21" fillId="0" borderId="22" numFmtId="0" xfId="0" applyFont="1" applyBorder="1"/>
    <xf fontId="21" fillId="0" borderId="21" numFmtId="0" xfId="0" applyFont="1" applyBorder="1"/>
    <xf fontId="20" fillId="0" borderId="39" numFmtId="0" xfId="0" applyFont="1" applyBorder="1" applyAlignment="1">
      <alignment horizontal="center" wrapText="1"/>
    </xf>
    <xf fontId="19" fillId="0" borderId="18" numFmtId="1" xfId="0" applyNumberFormat="1" applyFont="1" applyBorder="1" applyAlignment="1">
      <alignment horizontal="right"/>
    </xf>
    <xf fontId="19" fillId="0" borderId="19" numFmtId="1" xfId="0" applyNumberFormat="1" applyFont="1" applyBorder="1" applyAlignment="1">
      <alignment horizontal="right"/>
    </xf>
    <xf fontId="8" fillId="0" borderId="8" numFmtId="1" xfId="0" applyNumberFormat="1" applyFont="1" applyBorder="1"/>
    <xf fontId="8" fillId="0" borderId="9" numFmtId="1" xfId="0" applyNumberFormat="1" applyFont="1" applyBorder="1"/>
    <xf fontId="9" fillId="0" borderId="9" numFmtId="161" xfId="0" applyNumberFormat="1" applyFont="1" applyBorder="1"/>
    <xf fontId="19" fillId="0" borderId="40" numFmtId="161" xfId="0" applyNumberFormat="1" applyFont="1" applyBorder="1"/>
    <xf fontId="21" fillId="0" borderId="40" numFmtId="161" xfId="0" applyNumberFormat="1" applyFont="1" applyBorder="1"/>
    <xf fontId="20" fillId="0" borderId="41" numFmtId="1" xfId="0" applyNumberFormat="1" applyFont="1" applyBorder="1"/>
    <xf fontId="23" fillId="0" borderId="9" numFmtId="161" xfId="0" applyNumberFormat="1" applyFont="1" applyBorder="1"/>
    <xf fontId="24" fillId="0" borderId="9" numFmtId="1" xfId="0" applyNumberFormat="1" applyFont="1" applyBorder="1"/>
    <xf fontId="9" fillId="0" borderId="9" numFmtId="2" xfId="0" applyNumberFormat="1" applyFont="1" applyBorder="1"/>
    <xf fontId="22" fillId="0" borderId="18" numFmtId="161" xfId="0" applyNumberFormat="1" applyFont="1" applyBorder="1"/>
    <xf fontId="19" fillId="8" borderId="0" numFmtId="0" xfId="0" applyFont="1" applyFill="1"/>
    <xf fontId="25" fillId="6" borderId="35" numFmtId="0" xfId="0" applyFont="1" applyFill="1" applyBorder="1" applyAlignment="1">
      <alignment wrapText="1"/>
    </xf>
    <xf fontId="21" fillId="0" borderId="19" numFmtId="1" xfId="0" applyNumberFormat="1" applyFont="1" applyBorder="1" applyAlignment="1">
      <alignment horizontal="right"/>
    </xf>
    <xf fontId="8" fillId="0" borderId="5" numFmtId="1" xfId="0" applyNumberFormat="1" applyFont="1" applyBorder="1"/>
    <xf fontId="8" fillId="0" borderId="13" numFmtId="1" xfId="0" applyNumberFormat="1" applyFont="1" applyBorder="1"/>
    <xf fontId="9" fillId="0" borderId="13" numFmtId="161" xfId="0" applyNumberFormat="1" applyFont="1" applyBorder="1"/>
    <xf fontId="20" fillId="0" borderId="19" numFmtId="1" xfId="0" applyNumberFormat="1" applyFont="1" applyBorder="1"/>
    <xf fontId="20" fillId="0" borderId="18" numFmtId="161" xfId="0" applyNumberFormat="1" applyFont="1" applyBorder="1"/>
    <xf fontId="20" fillId="0" borderId="21" numFmtId="161" xfId="0" applyNumberFormat="1" applyFont="1" applyBorder="1"/>
    <xf fontId="20" fillId="0" borderId="40" numFmtId="1" xfId="0" applyNumberFormat="1" applyFont="1" applyBorder="1"/>
    <xf fontId="9" fillId="0" borderId="0" numFmtId="1" xfId="0" applyNumberFormat="1" applyFont="1"/>
    <xf fontId="21" fillId="0" borderId="42" numFmtId="0" xfId="0" applyFont="1" applyBorder="1"/>
    <xf fontId="21" fillId="6" borderId="43" numFmtId="0" xfId="0" applyFont="1" applyFill="1" applyBorder="1"/>
    <xf fontId="21" fillId="0" borderId="44" numFmtId="0" xfId="0" applyFont="1" applyBorder="1" applyAlignment="1">
      <alignment horizontal="center"/>
    </xf>
    <xf fontId="21" fillId="0" borderId="45" numFmtId="0" xfId="0" applyFont="1" applyBorder="1" applyAlignment="1">
      <alignment horizontal="center"/>
    </xf>
    <xf fontId="21" fillId="0" borderId="20" numFmtId="1" xfId="0" applyNumberFormat="1" applyFont="1" applyBorder="1" applyAlignment="1">
      <alignment horizontal="right"/>
    </xf>
    <xf fontId="18" fillId="0" borderId="13" numFmtId="2" xfId="0" applyNumberFormat="1" applyFont="1" applyBorder="1"/>
    <xf fontId="8" fillId="0" borderId="20" numFmtId="1" xfId="0" applyNumberFormat="1" applyFont="1" applyBorder="1"/>
    <xf fontId="17" fillId="0" borderId="46" numFmtId="161" xfId="0" applyNumberFormat="1" applyFont="1" applyBorder="1"/>
    <xf fontId="21" fillId="0" borderId="41" numFmtId="161" xfId="0" applyNumberFormat="1" applyFont="1" applyBorder="1"/>
    <xf fontId="21" fillId="0" borderId="20" numFmtId="161" xfId="0" applyNumberFormat="1" applyFont="1" applyBorder="1"/>
    <xf fontId="22" fillId="0" borderId="20" numFmtId="2" xfId="0" applyNumberFormat="1" applyFont="1" applyBorder="1"/>
    <xf fontId="21" fillId="0" borderId="47" numFmtId="161" xfId="0" applyNumberFormat="1" applyFont="1" applyBorder="1"/>
    <xf fontId="21" fillId="0" borderId="48" numFmtId="1" xfId="0" applyNumberFormat="1" applyFont="1" applyBorder="1"/>
    <xf fontId="22" fillId="0" borderId="48" numFmtId="161" xfId="0" applyNumberFormat="1" applyFont="1" applyBorder="1"/>
    <xf fontId="21" fillId="0" borderId="44" numFmtId="0" xfId="0" applyFont="1" applyBorder="1"/>
    <xf fontId="21" fillId="0" borderId="47" numFmtId="0" xfId="0" applyFont="1" applyBorder="1"/>
    <xf fontId="19" fillId="7" borderId="49" numFmtId="0" xfId="0" applyFont="1" applyFill="1" applyBorder="1"/>
    <xf fontId="19" fillId="0" borderId="50" numFmtId="0" xfId="0" applyFont="1" applyBorder="1"/>
    <xf fontId="19" fillId="6" borderId="51" numFmtId="0" xfId="0" applyFont="1" applyFill="1" applyBorder="1" applyAlignment="1">
      <alignment horizontal="left"/>
    </xf>
    <xf fontId="20" fillId="0" borderId="52" numFmtId="0" xfId="0" applyFont="1" applyBorder="1" applyAlignment="1">
      <alignment horizontal="center"/>
    </xf>
    <xf fontId="20" fillId="0" borderId="53" numFmtId="0" xfId="0" applyFont="1" applyBorder="1" applyAlignment="1">
      <alignment horizontal="center"/>
    </xf>
    <xf fontId="19" fillId="0" borderId="54" numFmtId="1" xfId="0" applyNumberFormat="1" applyFont="1" applyBorder="1" applyAlignment="1">
      <alignment horizontal="right"/>
    </xf>
    <xf fontId="19" fillId="0" borderId="55" numFmtId="1" xfId="0" applyNumberFormat="1" applyFont="1" applyBorder="1" applyAlignment="1">
      <alignment horizontal="right"/>
    </xf>
    <xf fontId="8" fillId="0" borderId="55" numFmtId="1" xfId="0" applyNumberFormat="1" applyFont="1" applyBorder="1"/>
    <xf fontId="8" fillId="0" borderId="54" numFmtId="1" xfId="0" applyNumberFormat="1" applyFont="1" applyBorder="1"/>
    <xf fontId="9" fillId="0" borderId="54" numFmtId="161" xfId="0" applyNumberFormat="1" applyFont="1" applyBorder="1"/>
    <xf fontId="18" fillId="0" borderId="54" numFmtId="2" xfId="0" applyNumberFormat="1" applyFont="1" applyBorder="1"/>
    <xf fontId="17" fillId="0" borderId="56" numFmtId="161" xfId="0" applyNumberFormat="1" applyFont="1" applyBorder="1"/>
    <xf fontId="19" fillId="0" borderId="55" numFmtId="161" xfId="0" applyNumberFormat="1" applyFont="1" applyBorder="1" applyAlignment="1">
      <alignment horizontal="right"/>
    </xf>
    <xf fontId="19" fillId="0" borderId="54" numFmtId="161" xfId="0" applyNumberFormat="1" applyFont="1" applyBorder="1" applyAlignment="1">
      <alignment horizontal="right"/>
    </xf>
    <xf fontId="19" fillId="0" borderId="56" numFmtId="1" xfId="0" applyNumberFormat="1" applyFont="1" applyBorder="1" applyAlignment="1">
      <alignment horizontal="right"/>
    </xf>
    <xf fontId="19" fillId="0" borderId="49" numFmtId="1" xfId="0" applyNumberFormat="1" applyFont="1" applyBorder="1" applyAlignment="1">
      <alignment horizontal="right"/>
    </xf>
    <xf fontId="19" fillId="0" borderId="49" numFmtId="161" xfId="0" applyNumberFormat="1" applyFont="1" applyBorder="1" applyAlignment="1">
      <alignment horizontal="right"/>
    </xf>
    <xf fontId="19" fillId="0" borderId="52" numFmtId="0" xfId="0" applyFont="1" applyBorder="1" applyAlignment="1">
      <alignment horizontal="right"/>
    </xf>
    <xf fontId="19" fillId="0" borderId="56" numFmtId="0" xfId="0" applyFont="1" applyBorder="1" applyAlignment="1">
      <alignment horizontal="right"/>
    </xf>
    <xf fontId="26" fillId="7" borderId="0" numFmtId="0" xfId="0" applyFont="1" applyFill="1"/>
    <xf fontId="19" fillId="6" borderId="42" numFmtId="0" xfId="0" applyFont="1" applyFill="1" applyBorder="1" applyAlignment="1">
      <alignment horizontal="left" vertical="top"/>
    </xf>
    <xf fontId="22" fillId="0" borderId="9" numFmtId="2" xfId="0" applyNumberFormat="1" applyFont="1" applyBorder="1"/>
    <xf fontId="26" fillId="0" borderId="19" numFmtId="161" xfId="0" applyNumberFormat="1" applyFont="1" applyBorder="1"/>
    <xf fontId="26" fillId="0" borderId="18" numFmtId="161" xfId="0" applyNumberFormat="1" applyFont="1" applyBorder="1"/>
    <xf fontId="27" fillId="0" borderId="19" numFmtId="1" xfId="0" applyNumberFormat="1" applyFont="1" applyBorder="1"/>
    <xf fontId="27" fillId="0" borderId="18" numFmtId="1" xfId="0" applyNumberFormat="1" applyFont="1" applyBorder="1"/>
    <xf fontId="27" fillId="0" borderId="21" numFmtId="161" xfId="0" applyNumberFormat="1" applyFont="1" applyBorder="1"/>
    <xf fontId="26" fillId="0" borderId="40" numFmtId="1" xfId="0" applyNumberFormat="1" applyFont="1" applyBorder="1"/>
    <xf fontId="26" fillId="0" borderId="18" numFmtId="1" xfId="0" applyNumberFormat="1" applyFont="1" applyBorder="1"/>
    <xf fontId="28" fillId="0" borderId="40" numFmtId="161" xfId="0" applyNumberFormat="1" applyFont="1" applyBorder="1"/>
    <xf fontId="26" fillId="0" borderId="22" numFmtId="0" xfId="0" applyFont="1" applyBorder="1"/>
    <xf fontId="26" fillId="0" borderId="21" numFmtId="0" xfId="0" applyFont="1" applyBorder="1"/>
    <xf fontId="26" fillId="0" borderId="0" numFmtId="0" xfId="0" applyFont="1"/>
    <xf fontId="19" fillId="6" borderId="57" numFmtId="0" xfId="0" applyFont="1" applyFill="1" applyBorder="1" applyAlignment="1">
      <alignment horizontal="left" vertical="top"/>
    </xf>
    <xf fontId="26" fillId="0" borderId="19" numFmtId="1" xfId="0" applyNumberFormat="1" applyFont="1" applyBorder="1"/>
    <xf fontId="26" fillId="0" borderId="18" numFmtId="2" xfId="0" applyNumberFormat="1" applyFont="1" applyBorder="1"/>
    <xf fontId="8" fillId="0" borderId="58" numFmtId="1" xfId="0" applyNumberFormat="1" applyFont="1" applyBorder="1"/>
    <xf fontId="8" fillId="0" borderId="38" numFmtId="1" xfId="0" applyNumberFormat="1" applyFont="1" applyBorder="1"/>
    <xf fontId="9" fillId="0" borderId="38" numFmtId="161" xfId="0" applyNumberFormat="1" applyFont="1" applyBorder="1"/>
    <xf fontId="8" fillId="0" borderId="0" numFmtId="1" xfId="0" applyNumberFormat="1" applyFont="1"/>
    <xf fontId="0" fillId="0" borderId="22" numFmtId="0" xfId="0" applyBorder="1" applyAlignment="1">
      <alignment horizontal="center" wrapText="1"/>
    </xf>
    <xf fontId="21" fillId="0" borderId="59" numFmtId="1" xfId="0" applyNumberFormat="1" applyFont="1" applyBorder="1"/>
    <xf fontId="8" fillId="6" borderId="18" numFmtId="1" xfId="0" applyNumberFormat="1" applyFont="1" applyFill="1" applyBorder="1"/>
    <xf fontId="18" fillId="0" borderId="38" numFmtId="2" xfId="0" applyNumberFormat="1" applyFont="1" applyBorder="1"/>
    <xf fontId="21" fillId="7" borderId="0" numFmtId="0" xfId="0" applyFont="1" applyFill="1"/>
    <xf fontId="19" fillId="6" borderId="43" numFmtId="0" xfId="0" applyFont="1" applyFill="1" applyBorder="1" applyAlignment="1">
      <alignment wrapText="1"/>
    </xf>
    <xf fontId="19" fillId="6" borderId="60" numFmtId="0" xfId="0" applyFont="1" applyFill="1" applyBorder="1" applyAlignment="1">
      <alignment horizontal="left" vertical="top" wrapText="1"/>
    </xf>
    <xf fontId="20" fillId="0" borderId="18" numFmtId="0" xfId="0" applyFont="1" applyBorder="1" applyAlignment="1">
      <alignment horizontal="center" wrapText="1"/>
    </xf>
    <xf fontId="20" fillId="0" borderId="18" numFmtId="1" xfId="0" applyNumberFormat="1" applyFont="1" applyBorder="1" applyAlignment="1">
      <alignment horizontal="right" wrapText="1"/>
    </xf>
    <xf fontId="20" fillId="0" borderId="19" numFmtId="1" xfId="0" applyNumberFormat="1" applyFont="1" applyBorder="1" applyAlignment="1">
      <alignment horizontal="right" wrapText="1"/>
    </xf>
    <xf fontId="18" fillId="0" borderId="61" numFmtId="2" xfId="0" applyNumberFormat="1" applyFont="1" applyBorder="1"/>
    <xf fontId="17" fillId="0" borderId="62" numFmtId="161" xfId="0" applyNumberFormat="1" applyFont="1" applyBorder="1"/>
    <xf fontId="22" fillId="6" borderId="63" numFmtId="0" xfId="0" applyFont="1" applyFill="1" applyBorder="1" applyAlignment="1">
      <alignment horizontal="left" vertical="top" wrapText="1"/>
    </xf>
    <xf fontId="22" fillId="6" borderId="35" numFmtId="0" xfId="0" applyFont="1" applyFill="1" applyBorder="1" applyAlignment="1">
      <alignment wrapText="1"/>
    </xf>
    <xf fontId="17" fillId="0" borderId="64" numFmtId="161" xfId="0" applyNumberFormat="1" applyFont="1" applyBorder="1"/>
    <xf fontId="19" fillId="0" borderId="41" numFmtId="161" xfId="0" applyNumberFormat="1" applyFont="1" applyBorder="1"/>
    <xf fontId="18" fillId="0" borderId="24" numFmtId="2" xfId="0" applyNumberFormat="1" applyFont="1" applyBorder="1"/>
    <xf fontId="17" fillId="0" borderId="0" numFmtId="1" xfId="0" applyNumberFormat="1" applyFont="1"/>
    <xf fontId="17" fillId="0" borderId="65" numFmtId="161" xfId="0" applyNumberFormat="1" applyFont="1" applyBorder="1"/>
    <xf fontId="9" fillId="6" borderId="35" numFmtId="0" xfId="0" applyFont="1" applyFill="1" applyBorder="1" applyAlignment="1">
      <alignment wrapText="1"/>
    </xf>
    <xf fontId="8" fillId="0" borderId="22" numFmtId="0" xfId="0" applyFont="1" applyBorder="1" applyAlignment="1">
      <alignment horizontal="center" wrapText="1"/>
    </xf>
    <xf fontId="8" fillId="0" borderId="39" numFmtId="0" xfId="0" applyFont="1" applyBorder="1" applyAlignment="1">
      <alignment horizontal="center" wrapText="1"/>
    </xf>
    <xf fontId="18" fillId="0" borderId="40" numFmtId="161" xfId="0" applyNumberFormat="1" applyFont="1" applyBorder="1"/>
    <xf fontId="9" fillId="7" borderId="0" numFmtId="0" xfId="0" applyFont="1" applyFill="1"/>
    <xf fontId="18" fillId="0" borderId="18" numFmtId="161" xfId="0" applyNumberFormat="1" applyFont="1" applyBorder="1"/>
    <xf fontId="9" fillId="0" borderId="40" numFmtId="161" xfId="0" applyNumberFormat="1" applyFont="1" applyBorder="1"/>
    <xf fontId="17" fillId="6" borderId="43" numFmtId="0" xfId="0" applyFont="1" applyFill="1" applyBorder="1"/>
    <xf fontId="17" fillId="0" borderId="32" numFmtId="0" xfId="0" applyFont="1" applyBorder="1" applyAlignment="1">
      <alignment horizontal="center"/>
    </xf>
    <xf fontId="17" fillId="0" borderId="66" numFmtId="0" xfId="0" applyFont="1" applyBorder="1" applyAlignment="1">
      <alignment horizontal="center"/>
    </xf>
    <xf fontId="17" fillId="0" borderId="29" numFmtId="1" xfId="0" applyNumberFormat="1" applyFont="1" applyBorder="1" applyAlignment="1">
      <alignment horizontal="right"/>
    </xf>
    <xf fontId="17" fillId="0" borderId="29" numFmtId="1" xfId="0" applyNumberFormat="1" applyFont="1" applyBorder="1"/>
    <xf fontId="17" fillId="0" borderId="28" numFmtId="1" xfId="0" applyNumberFormat="1" applyFont="1" applyBorder="1"/>
    <xf fontId="18" fillId="0" borderId="28" numFmtId="161" xfId="0" applyNumberFormat="1" applyFont="1" applyBorder="1"/>
    <xf fontId="8" fillId="9" borderId="0" numFmtId="0" xfId="0" applyFont="1" applyFill="1"/>
    <xf fontId="8" fillId="0" borderId="67" numFmtId="0" xfId="0" applyFont="1" applyBorder="1"/>
    <xf fontId="8" fillId="0" borderId="48" numFmtId="0" xfId="0" applyFont="1" applyBorder="1"/>
    <xf fontId="8" fillId="0" borderId="0" numFmtId="0" xfId="0" applyFont="1" applyAlignment="1">
      <alignment horizontal="left"/>
    </xf>
    <xf fontId="17" fillId="0" borderId="28" numFmtId="161" xfId="0" applyNumberFormat="1" applyFont="1" applyBorder="1"/>
    <xf fontId="18" fillId="0" borderId="28" numFmtId="2" xfId="0" applyNumberFormat="1" applyFont="1" applyBorder="1"/>
    <xf fontId="17" fillId="0" borderId="31" numFmtId="161" xfId="0" applyNumberFormat="1" applyFont="1" applyBorder="1"/>
    <xf fontId="18" fillId="0" borderId="29" numFmtId="161" xfId="0" applyNumberFormat="1" applyFont="1" applyBorder="1"/>
    <xf fontId="17" fillId="0" borderId="32" numFmtId="0" xfId="0" applyFont="1" applyBorder="1"/>
    <xf fontId="17" fillId="0" borderId="31" numFmtId="0" xfId="0" applyFont="1" applyBorder="1"/>
  </cellXfs>
  <cellStyles count="13">
    <cellStyle name="Action 2" xfId="1"/>
    <cellStyle name="Cells" xfId="2"/>
    <cellStyle name="DblClick" xfId="3"/>
    <cellStyle name="Header" xfId="4"/>
    <cellStyle name="Title" xfId="5"/>
    <cellStyle name="Денежный 2" xfId="6"/>
    <cellStyle name="Обычный" xfId="0" builtinId="0"/>
    <cellStyle name="Обычный 10" xfId="7"/>
    <cellStyle name="Обычный 14" xfId="8"/>
    <cellStyle name="Обычный 2" xfId="9"/>
    <cellStyle name="Обычный 20" xfId="10"/>
    <cellStyle name="Обычный 26" xfId="11"/>
    <cellStyle name="Обычный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H:/TARIF/tarif13/&#1044;&#1086;&#1082;&#1091;&#1084;&#1077;&#1085;&#1090;&#1099;%20&#1040;&#1085;&#1090;&#1086;&#1085;&#1086;&#1074;&#1072;%20&#1052;&#1072;&#1088;&#1080;&#1085;&#1072;/&#1044;&#1086;&#1082;&#1091;&#1084;&#1077;&#1085;&#1090;&#1099;%20&#1040;&#1085;&#1090;&#1086;&#1085;&#1086;&#1074;&#1072;%20&#1052;&#1072;&#1088;&#1080;&#1085;&#1072;/&#1090;&#1072;&#1088;&#1080;&#1092;&#1099;%202020/7%20&#1082;&#1086;&#1083;&#1083;&#1077;&#1075;&#1080;&#1103;/&#1061;&#1042;&#1057;_&#1048;_&#1052;&#1059;&#1055;%20&#1064;&#1055;&#1059;%20&#1042;&#1086;&#1076;&#1086;&#1082;&#1072;&#1085;&#1072;&#108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eload"/>
      <sheetName val="modProv"/>
      <sheetName val="modFill"/>
      <sheetName val="modList14"/>
      <sheetName val="modList02"/>
      <sheetName val="modList20"/>
      <sheetName val="modList04"/>
      <sheetName val="Инструкция"/>
      <sheetName val="Лог обновления"/>
      <sheetName val="Настройки"/>
      <sheetName val="Титульный"/>
      <sheetName val="Документы"/>
      <sheetName val="Библиотека документов"/>
      <sheetName val="Заявки на тариф и ЦСХВ-СХВ"/>
      <sheetName val="Расчет усл. км 1"/>
      <sheetName val="Расчет усл. км"/>
      <sheetName val="ФОТ 1-1"/>
      <sheetName val="ФОТ"/>
      <sheetName val="ФОТ в разрезе вид.деят."/>
      <sheetName val="Ам 1-1"/>
      <sheetName val="Амортизация"/>
      <sheetName val="К 1-1"/>
      <sheetName val="Калькуляция Инд"/>
      <sheetName val="Калькуляция Зтр"/>
      <sheetName val="Тариф 1"/>
      <sheetName val="Тариф Инд"/>
      <sheetName val="Тариф Зтр"/>
      <sheetName val="Тариф рег 1"/>
      <sheetName val="Калькуляция свод Инд"/>
      <sheetName val="Калькуляция свод Зтр"/>
      <sheetName val="Источники кап вложений"/>
      <sheetName val="Индексы"/>
      <sheetName val="Заявление"/>
      <sheetName val="Заявление_Оренбург"/>
      <sheetName val="Заявление_Тюмень"/>
      <sheetName val="Заявление 1"/>
      <sheetName val="Комментарии"/>
      <sheetName val="Проверка"/>
      <sheetName val="V"/>
      <sheetName val="AllSheetsInThisWorkbook"/>
      <sheetName val="TEHSHEET"/>
      <sheetName val="et_union_hor"/>
      <sheetName val="et_union_ver"/>
      <sheetName val="modIHLCommandBar"/>
      <sheetName val="modCheckCyan"/>
      <sheetName val="modHTTP"/>
      <sheetName val="modHypShowHide"/>
      <sheetName val="REESTR_ORG"/>
      <sheetName val="modfrmReestr"/>
      <sheetName val="modfrmSecretCode"/>
      <sheetName val="modfrmDictionary"/>
      <sheetName val="modfrmCheckUpdates"/>
      <sheetName val="modfrmDOCSPicker"/>
      <sheetName val="modfrmCOMSPicker"/>
      <sheetName val="DOCS_DEPENDENCY"/>
      <sheetName val="COMS_DEPENDENCY"/>
      <sheetName val="modDocsComsAPI"/>
      <sheetName val="modIcon"/>
      <sheetName val="modInstruction"/>
      <sheetName val="modProvGeneralProc"/>
      <sheetName val="modUpdTemplMain"/>
      <sheetName val="modReestr"/>
      <sheetName val="modHyp"/>
      <sheetName val="modThisWorkbook"/>
      <sheetName val="modList00"/>
      <sheetName val="modList01"/>
      <sheetName val="modList05"/>
      <sheetName val="modList07"/>
      <sheetName val="modList09"/>
      <sheetName val="modList13"/>
      <sheetName val="modList15"/>
      <sheetName val="modList16"/>
      <sheetName val="modListComm"/>
      <sheetName val="modfrmPreloadSelect"/>
      <sheetName val="Лист1"/>
      <sheetName val="Тариф план -5%"/>
      <sheetName val="Тариф план -5%  без амортизации"/>
      <sheetName val="Тариф рег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F9">
            <v>2020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83">
          <cell r="E183" t="str">
            <v>Полиакриамид</v>
          </cell>
        </row>
      </sheetData>
      <sheetData sheetId="22"/>
      <sheetData sheetId="23"/>
      <sheetData sheetId="24">
        <row r="100">
          <cell r="AI100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6">
    <outlinePr applyStyles="0" summaryBelow="1" summaryRight="1" showOutlineSymbols="1"/>
    <pageSetUpPr autoPageBreaks="1" fitToPage="1"/>
  </sheetPr>
  <sheetViews>
    <sheetView view="pageBreakPreview" zoomScale="112" workbookViewId="0">
      <selection activeCell="AN7" activeCellId="0" sqref="AN7"/>
    </sheetView>
  </sheetViews>
  <sheetFormatPr defaultRowHeight="12.75"/>
  <cols>
    <col customWidth="1" hidden="1" min="1" max="1" style="1" width="4.33203125"/>
    <col customWidth="1" min="2" max="2" style="1" width="43.33203125"/>
    <col customWidth="1" hidden="1" min="3" max="3" style="2" width="16.6640625"/>
    <col customWidth="1" hidden="1" min="4" max="4" style="2" width="16"/>
    <col customWidth="1" hidden="1" min="5" max="5" style="2" width="10.6640625"/>
    <col customWidth="1" min="6" max="6" style="2" width="0.1640625"/>
    <col customWidth="1" min="7" max="7" style="1" width="13.1640625"/>
    <col customWidth="1" min="8" max="8" style="1" width="11.33203125"/>
    <col customWidth="1" min="9" max="9" style="3" width="0.1640625"/>
    <col customWidth="1" min="10" max="10" style="1" width="12.83203125"/>
    <col customWidth="1" min="11" max="11" style="3" width="10.83203125"/>
    <col customWidth="1" min="12" max="12" style="1" width="12.83203125"/>
    <col customWidth="1" min="13" max="13" style="3" width="10.6640625"/>
    <col customWidth="1" min="14" max="14" style="1" width="13"/>
    <col customWidth="1" min="15" max="15" style="1" width="9.6640625"/>
    <col customWidth="1" hidden="1" min="16" max="16" style="1" width="14.33203125"/>
    <col customWidth="1" hidden="1" min="17" max="17" style="1" width="0.1640625"/>
    <col customWidth="1" hidden="1" min="18" max="18" style="1" width="13.5"/>
    <col customWidth="1" hidden="1" min="19" max="19" style="1" width="11.5"/>
    <col customWidth="1" hidden="1" min="20" max="20" style="1" width="13.33203125"/>
    <col customWidth="1" hidden="1" min="21" max="21" style="1" width="13.83203125"/>
    <col customWidth="1" hidden="1" min="22" max="22" style="3" width="11.33203125"/>
    <col customWidth="1" hidden="1" min="23" max="23" style="1" width="14.33203125"/>
    <col customWidth="1" hidden="1" min="24" max="24" style="3" width="10.1640625"/>
    <col customWidth="1" hidden="1" min="25" max="25" style="1" width="14.5"/>
    <col customWidth="1" hidden="1" min="26" max="26" style="1" width="9.83203125"/>
    <col customWidth="1" hidden="1" min="27" max="28" style="1" width="13.1640625"/>
    <col customWidth="1" hidden="1" min="29" max="29" style="1" width="11.33203125"/>
    <col customWidth="1" hidden="1" min="30" max="30" style="3" width="10.33203125"/>
    <col customWidth="1" hidden="1" min="31" max="31" style="1" width="15"/>
    <col customWidth="1" hidden="1" min="32" max="32" style="1" width="14"/>
    <col min="33" max="16384" style="1" width="9.33203125"/>
  </cols>
  <sheetData>
    <row r="1" s="4" customFormat="1" ht="48" customHeight="1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="4" customFormat="1" ht="6" customHeight="1">
      <c r="A2" s="4"/>
      <c r="B2" s="6"/>
      <c r="C2" s="6"/>
      <c r="D2" s="6"/>
      <c r="E2" s="6"/>
      <c r="F2" s="6"/>
      <c r="G2" s="6"/>
      <c r="H2" s="6"/>
      <c r="I2" s="7"/>
      <c r="J2" s="6"/>
      <c r="K2" s="7"/>
      <c r="L2" s="6"/>
      <c r="M2" s="7"/>
      <c r="N2" s="6"/>
      <c r="O2" s="6"/>
      <c r="P2" s="6"/>
      <c r="Q2" s="6"/>
      <c r="R2" s="4"/>
      <c r="S2" s="4"/>
      <c r="T2" s="4"/>
      <c r="U2" s="4"/>
      <c r="V2" s="8"/>
      <c r="W2" s="4"/>
      <c r="X2" s="8"/>
      <c r="Y2" s="4"/>
      <c r="Z2" s="4"/>
      <c r="AA2" s="4"/>
      <c r="AB2" s="4"/>
      <c r="AC2" s="4"/>
      <c r="AD2" s="8"/>
      <c r="AE2" s="4"/>
      <c r="AF2" s="4"/>
    </row>
    <row r="3" s="4" customFormat="1" ht="0.75" hidden="1" customHeight="1">
      <c r="A3" s="9"/>
      <c r="B3" s="10" t="s">
        <v>1</v>
      </c>
      <c r="C3" s="11" t="s">
        <v>2</v>
      </c>
      <c r="D3" s="12" t="s">
        <v>3</v>
      </c>
      <c r="E3" s="13" t="s">
        <v>4</v>
      </c>
      <c r="F3" s="14"/>
      <c r="G3" s="15" t="s">
        <v>5</v>
      </c>
      <c r="H3" s="16"/>
      <c r="I3" s="16"/>
      <c r="J3" s="16"/>
      <c r="K3" s="16"/>
      <c r="L3" s="16"/>
      <c r="M3" s="16"/>
      <c r="N3" s="16"/>
      <c r="O3" s="17"/>
      <c r="P3" s="18" t="s">
        <v>6</v>
      </c>
      <c r="Q3" s="14"/>
      <c r="R3" s="15" t="s">
        <v>7</v>
      </c>
      <c r="S3" s="16"/>
      <c r="T3" s="16"/>
      <c r="U3" s="16"/>
      <c r="V3" s="16"/>
      <c r="W3" s="16"/>
      <c r="X3" s="16"/>
      <c r="Y3" s="16"/>
      <c r="Z3" s="17"/>
      <c r="AA3" s="19" t="s">
        <v>8</v>
      </c>
      <c r="AB3" s="20" t="s">
        <v>9</v>
      </c>
      <c r="AC3" s="20" t="s">
        <v>10</v>
      </c>
      <c r="AD3" s="21" t="s">
        <v>11</v>
      </c>
      <c r="AE3" s="22" t="s">
        <v>12</v>
      </c>
      <c r="AF3" s="23"/>
    </row>
    <row r="4" ht="33.75" customHeight="1">
      <c r="A4" s="24"/>
      <c r="B4" s="25"/>
      <c r="C4" s="26"/>
      <c r="D4" s="27"/>
      <c r="E4" s="28" t="s">
        <v>13</v>
      </c>
      <c r="F4" s="28" t="s">
        <v>14</v>
      </c>
      <c r="G4" s="29" t="s">
        <v>13</v>
      </c>
      <c r="H4" s="30"/>
      <c r="I4" s="31" t="s">
        <v>15</v>
      </c>
      <c r="J4" s="30" t="s">
        <v>16</v>
      </c>
      <c r="K4" s="30"/>
      <c r="L4" s="30" t="s">
        <v>17</v>
      </c>
      <c r="M4" s="30"/>
      <c r="N4" s="28" t="s">
        <v>18</v>
      </c>
      <c r="O4" s="32" t="s">
        <v>19</v>
      </c>
      <c r="P4" s="33" t="s">
        <v>20</v>
      </c>
      <c r="Q4" s="28" t="s">
        <v>21</v>
      </c>
      <c r="R4" s="29" t="s">
        <v>22</v>
      </c>
      <c r="S4" s="30"/>
      <c r="T4" s="31" t="s">
        <v>23</v>
      </c>
      <c r="U4" s="30" t="s">
        <v>16</v>
      </c>
      <c r="V4" s="30"/>
      <c r="W4" s="30" t="s">
        <v>17</v>
      </c>
      <c r="X4" s="30"/>
      <c r="Y4" s="28" t="s">
        <v>18</v>
      </c>
      <c r="Z4" s="32" t="s">
        <v>19</v>
      </c>
      <c r="AA4" s="34"/>
      <c r="AB4" s="35"/>
      <c r="AC4" s="35"/>
      <c r="AD4" s="36"/>
      <c r="AE4" s="37"/>
      <c r="AF4" s="38"/>
    </row>
    <row r="5" ht="45" customHeight="1">
      <c r="A5" s="24"/>
      <c r="B5" s="39"/>
      <c r="C5" s="40"/>
      <c r="D5" s="41"/>
      <c r="E5" s="42"/>
      <c r="F5" s="42"/>
      <c r="G5" s="43" t="s">
        <v>24</v>
      </c>
      <c r="H5" s="42" t="s">
        <v>25</v>
      </c>
      <c r="I5" s="44"/>
      <c r="J5" s="45" t="s">
        <v>26</v>
      </c>
      <c r="K5" s="46" t="s">
        <v>27</v>
      </c>
      <c r="L5" s="45" t="s">
        <v>26</v>
      </c>
      <c r="M5" s="46" t="s">
        <v>27</v>
      </c>
      <c r="N5" s="42"/>
      <c r="O5" s="47"/>
      <c r="P5" s="48"/>
      <c r="Q5" s="42"/>
      <c r="R5" s="43" t="s">
        <v>24</v>
      </c>
      <c r="S5" s="42" t="s">
        <v>25</v>
      </c>
      <c r="T5" s="44"/>
      <c r="U5" s="45" t="s">
        <v>26</v>
      </c>
      <c r="V5" s="46" t="s">
        <v>27</v>
      </c>
      <c r="W5" s="45" t="s">
        <v>26</v>
      </c>
      <c r="X5" s="46" t="s">
        <v>27</v>
      </c>
      <c r="Y5" s="42"/>
      <c r="Z5" s="47"/>
      <c r="AA5" s="49"/>
      <c r="AB5" s="50"/>
      <c r="AC5" s="50"/>
      <c r="AD5" s="51"/>
      <c r="AE5" s="52" t="s">
        <v>28</v>
      </c>
      <c r="AF5" s="53" t="s">
        <v>29</v>
      </c>
    </row>
    <row r="6" s="54" customFormat="1" ht="14.25">
      <c r="A6" s="55"/>
      <c r="B6" s="56" t="s">
        <v>30</v>
      </c>
      <c r="C6" s="57"/>
      <c r="D6" s="58"/>
      <c r="E6" s="59">
        <v>37525.260000000002</v>
      </c>
      <c r="F6" s="59">
        <v>571322.03200000001</v>
      </c>
      <c r="G6" s="60">
        <f>G7</f>
        <v>38541</v>
      </c>
      <c r="H6" s="61">
        <f>H7</f>
        <v>21889</v>
      </c>
      <c r="I6" s="62">
        <f>G6/$G$63*100</f>
        <v>65.725488157270874</v>
      </c>
      <c r="J6" s="61">
        <f>J7</f>
        <v>749440.51277999999</v>
      </c>
      <c r="K6" s="63">
        <f t="shared" ref="K6:K60" si="0">J6/G6</f>
        <v>19.445279385070446</v>
      </c>
      <c r="L6" s="64">
        <f>L7</f>
        <v>721663</v>
      </c>
      <c r="M6" s="63">
        <f t="shared" ref="M6:M60" si="1">L6/G6</f>
        <v>18.724553073350457</v>
      </c>
      <c r="N6" s="64">
        <f>N7</f>
        <v>27777.51277999999</v>
      </c>
      <c r="O6" s="65">
        <f t="shared" ref="O6:O54" si="2">IF(N6&gt;0,N6/J6*100," ")</f>
        <v>3.7064333067558817</v>
      </c>
      <c r="P6" s="66">
        <v>33853.910000000003</v>
      </c>
      <c r="Q6" s="67">
        <v>597321.39399999997</v>
      </c>
      <c r="R6" s="68">
        <v>34025.800000000003</v>
      </c>
      <c r="S6" s="69">
        <v>23401.799999999999</v>
      </c>
      <c r="T6" s="67" t="e">
        <f t="shared" ref="T6:T8" si="3">R6/$R$64*100</f>
        <v>#REF!</v>
      </c>
      <c r="U6" s="69">
        <v>585608</v>
      </c>
      <c r="V6" s="70">
        <f t="shared" ref="V6:V62" si="4">U6/R6</f>
        <v>17.21070481810861</v>
      </c>
      <c r="W6" s="69">
        <v>549081</v>
      </c>
      <c r="X6" s="70">
        <f t="shared" ref="X6:X62" si="5">W6/R6</f>
        <v>16.137195892528609</v>
      </c>
      <c r="Y6" s="69">
        <v>36527</v>
      </c>
      <c r="Z6" s="71">
        <f t="shared" ref="Z6:Z29" si="6">IF(Y6&gt;0,Y6/U6*100," ")</f>
        <v>6.2374489419543444</v>
      </c>
      <c r="AA6" s="72">
        <f t="shared" ref="AA6:AA41" si="7">Y6+N6</f>
        <v>64304.51277999999</v>
      </c>
      <c r="AB6" s="73" t="str">
        <f t="shared" ref="AB6:AB63" si="8">IF(AA6&gt;0," ",AA6)</f>
        <v xml:space="preserve"> </v>
      </c>
      <c r="AC6" s="64"/>
      <c r="AD6" s="74"/>
      <c r="AE6" s="75">
        <f>AE7</f>
        <v>223360</v>
      </c>
      <c r="AF6" s="76">
        <f>AF7</f>
        <v>212547</v>
      </c>
    </row>
    <row r="7" s="3" customFormat="1" ht="14.25">
      <c r="A7" s="77">
        <v>1</v>
      </c>
      <c r="B7" s="78" t="s">
        <v>31</v>
      </c>
      <c r="C7" s="79" t="s">
        <v>32</v>
      </c>
      <c r="D7" s="80" t="s">
        <v>33</v>
      </c>
      <c r="E7" s="81">
        <v>36841.330000000002</v>
      </c>
      <c r="F7" s="82">
        <v>582464.93000000005</v>
      </c>
      <c r="G7" s="83">
        <v>38541</v>
      </c>
      <c r="H7" s="84">
        <v>21889</v>
      </c>
      <c r="I7" s="85"/>
      <c r="J7" s="84">
        <f>749440.51278</f>
        <v>749440.51277999999</v>
      </c>
      <c r="K7" s="63">
        <f t="shared" si="0"/>
        <v>19.445279385070446</v>
      </c>
      <c r="L7" s="86">
        <v>721663</v>
      </c>
      <c r="M7" s="63">
        <f t="shared" si="1"/>
        <v>18.724553073350457</v>
      </c>
      <c r="N7" s="87">
        <f t="shared" ref="N7:N61" si="9">J7-L7</f>
        <v>27777.51277999999</v>
      </c>
      <c r="O7" s="65">
        <f t="shared" si="2"/>
        <v>3.7064333067558817</v>
      </c>
      <c r="P7" s="88">
        <v>33750.324000000001</v>
      </c>
      <c r="Q7" s="89">
        <v>617725.67000000004</v>
      </c>
      <c r="R7" s="90">
        <v>33427</v>
      </c>
      <c r="S7" s="86">
        <v>24040.400000000001</v>
      </c>
      <c r="T7" s="89" t="e">
        <f t="shared" si="3"/>
        <v>#REF!</v>
      </c>
      <c r="U7" s="86">
        <v>599242</v>
      </c>
      <c r="V7" s="91">
        <f t="shared" si="4"/>
        <v>17.926885451880217</v>
      </c>
      <c r="W7" s="86">
        <v>585839</v>
      </c>
      <c r="X7" s="91">
        <f t="shared" si="5"/>
        <v>17.525922158733959</v>
      </c>
      <c r="Y7" s="86">
        <v>36527</v>
      </c>
      <c r="Z7" s="92">
        <f t="shared" si="6"/>
        <v>6.0955340246511422</v>
      </c>
      <c r="AA7" s="93">
        <f t="shared" si="7"/>
        <v>64304.51277999999</v>
      </c>
      <c r="AB7" s="86" t="str">
        <f t="shared" si="8"/>
        <v xml:space="preserve"> </v>
      </c>
      <c r="AC7" s="86"/>
      <c r="AD7" s="93"/>
      <c r="AE7" s="94">
        <v>223360</v>
      </c>
      <c r="AF7" s="95">
        <v>212547</v>
      </c>
    </row>
    <row r="8" s="54" customFormat="1" ht="14.25">
      <c r="A8" s="55"/>
      <c r="B8" s="96" t="s">
        <v>34</v>
      </c>
      <c r="C8" s="97"/>
      <c r="D8" s="98"/>
      <c r="E8" s="99">
        <v>9686.9400000000005</v>
      </c>
      <c r="F8" s="99">
        <v>157428.61799999999</v>
      </c>
      <c r="G8" s="100">
        <f>G10+G11+G12</f>
        <v>11986.630999999999</v>
      </c>
      <c r="H8" s="100">
        <f>H10+H11</f>
        <v>4958</v>
      </c>
      <c r="I8" s="100">
        <f>I10</f>
        <v>17.394462499783682</v>
      </c>
      <c r="J8" s="100">
        <f>J10+J11</f>
        <v>221806</v>
      </c>
      <c r="K8" s="63">
        <f t="shared" si="0"/>
        <v>18.504448831368883</v>
      </c>
      <c r="L8" s="69">
        <f>L10+L11</f>
        <v>234065</v>
      </c>
      <c r="M8" s="63">
        <f t="shared" si="1"/>
        <v>19.527171563052203</v>
      </c>
      <c r="N8" s="87">
        <f t="shared" si="9"/>
        <v>-12259</v>
      </c>
      <c r="O8" s="65" t="str">
        <f t="shared" si="2"/>
        <v xml:space="preserve"> </v>
      </c>
      <c r="P8" s="66">
        <v>7380</v>
      </c>
      <c r="Q8" s="67">
        <v>80068.360000000001</v>
      </c>
      <c r="R8" s="68">
        <f>R10</f>
        <v>7246</v>
      </c>
      <c r="S8" s="69">
        <f>S10</f>
        <v>6407</v>
      </c>
      <c r="T8" s="67" t="e">
        <f t="shared" si="3"/>
        <v>#REF!</v>
      </c>
      <c r="U8" s="69">
        <f>U10</f>
        <v>80397</v>
      </c>
      <c r="V8" s="70">
        <f t="shared" si="4"/>
        <v>11.095362958873862</v>
      </c>
      <c r="W8" s="69">
        <f>W10</f>
        <v>79799</v>
      </c>
      <c r="X8" s="70">
        <f t="shared" si="5"/>
        <v>11.012834667402705</v>
      </c>
      <c r="Y8" s="69">
        <f>Y10</f>
        <v>-552</v>
      </c>
      <c r="Z8" s="71" t="str">
        <f t="shared" si="6"/>
        <v xml:space="preserve"> </v>
      </c>
      <c r="AA8" s="101">
        <f t="shared" si="7"/>
        <v>-12811</v>
      </c>
      <c r="AB8" s="69">
        <f t="shared" si="8"/>
        <v>-12811</v>
      </c>
      <c r="AC8" s="69"/>
      <c r="AD8" s="102"/>
      <c r="AE8" s="103">
        <f>AE10+AE11</f>
        <v>217223</v>
      </c>
      <c r="AF8" s="104">
        <f>AF10+AF11</f>
        <v>163228</v>
      </c>
    </row>
    <row r="9" s="54" customFormat="1" ht="14.25">
      <c r="A9" s="55"/>
      <c r="B9" s="105" t="s">
        <v>35</v>
      </c>
      <c r="C9" s="97"/>
      <c r="D9" s="98"/>
      <c r="E9" s="99"/>
      <c r="F9" s="99"/>
      <c r="G9" s="106">
        <v>9014</v>
      </c>
      <c r="H9" s="107">
        <v>69</v>
      </c>
      <c r="I9" s="108"/>
      <c r="J9" s="109">
        <v>135035</v>
      </c>
      <c r="K9" s="110">
        <f t="shared" si="0"/>
        <v>14.980585755491457</v>
      </c>
      <c r="L9" s="81">
        <v>121550</v>
      </c>
      <c r="M9" s="110">
        <f t="shared" si="1"/>
        <v>13.484579542933215</v>
      </c>
      <c r="N9" s="111">
        <f t="shared" si="9"/>
        <v>13485</v>
      </c>
      <c r="O9" s="112">
        <f t="shared" si="2"/>
        <v>9.9862998481875067</v>
      </c>
      <c r="P9" s="66"/>
      <c r="Q9" s="67"/>
      <c r="R9" s="68"/>
      <c r="S9" s="69"/>
      <c r="T9" s="67"/>
      <c r="U9" s="69"/>
      <c r="V9" s="70"/>
      <c r="W9" s="69"/>
      <c r="X9" s="70"/>
      <c r="Y9" s="69"/>
      <c r="Z9" s="71"/>
      <c r="AA9" s="101"/>
      <c r="AB9" s="69"/>
      <c r="AC9" s="69"/>
      <c r="AD9" s="102"/>
      <c r="AE9" s="103"/>
      <c r="AF9" s="104"/>
    </row>
    <row r="10" s="113" customFormat="1" ht="14.25">
      <c r="A10" s="114">
        <v>2</v>
      </c>
      <c r="B10" s="105" t="s">
        <v>36</v>
      </c>
      <c r="C10" s="115" t="s">
        <v>37</v>
      </c>
      <c r="D10" s="116" t="s">
        <v>33</v>
      </c>
      <c r="E10" s="117">
        <v>9489.2999999999993</v>
      </c>
      <c r="F10" s="117">
        <v>158881.60000000001</v>
      </c>
      <c r="G10" s="118">
        <v>10200</v>
      </c>
      <c r="H10" s="119">
        <v>4683</v>
      </c>
      <c r="I10" s="120">
        <f>G10/$G$63*100</f>
        <v>17.394462499783682</v>
      </c>
      <c r="J10" s="119">
        <v>206890</v>
      </c>
      <c r="K10" s="63">
        <f t="shared" si="0"/>
        <v>20.283333333333335</v>
      </c>
      <c r="L10" s="119">
        <v>199975</v>
      </c>
      <c r="M10" s="63">
        <f t="shared" si="1"/>
        <v>19.605392156862745</v>
      </c>
      <c r="N10" s="87">
        <f t="shared" si="9"/>
        <v>6915</v>
      </c>
      <c r="O10" s="65">
        <f t="shared" si="2"/>
        <v>3.3423558412683065</v>
      </c>
      <c r="P10" s="121">
        <v>7364.6639999999998</v>
      </c>
      <c r="Q10" s="120">
        <v>81860.100000000006</v>
      </c>
      <c r="R10" s="118">
        <v>7246</v>
      </c>
      <c r="S10" s="119">
        <v>6407</v>
      </c>
      <c r="T10" s="120" t="e">
        <f>R10/$R$64*100</f>
        <v>#REF!</v>
      </c>
      <c r="U10" s="119">
        <v>80397</v>
      </c>
      <c r="V10" s="122">
        <f t="shared" si="4"/>
        <v>11.095362958873862</v>
      </c>
      <c r="W10" s="119">
        <v>79799</v>
      </c>
      <c r="X10" s="122">
        <f t="shared" si="5"/>
        <v>11.012834667402705</v>
      </c>
      <c r="Y10" s="119">
        <v>-552</v>
      </c>
      <c r="Z10" s="123" t="str">
        <f t="shared" si="6"/>
        <v xml:space="preserve"> </v>
      </c>
      <c r="AA10" s="124">
        <f t="shared" si="7"/>
        <v>6363</v>
      </c>
      <c r="AB10" s="119" t="str">
        <f t="shared" si="8"/>
        <v xml:space="preserve"> </v>
      </c>
      <c r="AC10" s="119"/>
      <c r="AD10" s="124"/>
      <c r="AE10" s="125">
        <v>181882</v>
      </c>
      <c r="AF10" s="126">
        <v>140914</v>
      </c>
    </row>
    <row r="11" s="113" customFormat="1" ht="17.25" customHeight="1">
      <c r="A11" s="114">
        <v>3</v>
      </c>
      <c r="B11" s="127" t="s">
        <v>38</v>
      </c>
      <c r="C11" s="128" t="s">
        <v>37</v>
      </c>
      <c r="D11" s="116" t="s">
        <v>33</v>
      </c>
      <c r="E11" s="117"/>
      <c r="F11" s="117"/>
      <c r="G11" s="129">
        <v>499</v>
      </c>
      <c r="H11" s="130">
        <v>275</v>
      </c>
      <c r="I11" s="131"/>
      <c r="J11" s="130">
        <v>14916</v>
      </c>
      <c r="K11" s="63">
        <f t="shared" si="0"/>
        <v>29.891783567134269</v>
      </c>
      <c r="L11" s="119">
        <v>34090</v>
      </c>
      <c r="M11" s="63">
        <f t="shared" si="1"/>
        <v>68.31663326653306</v>
      </c>
      <c r="N11" s="87">
        <f t="shared" si="9"/>
        <v>-19174</v>
      </c>
      <c r="O11" s="65" t="str">
        <f t="shared" si="2"/>
        <v xml:space="preserve"> </v>
      </c>
      <c r="P11" s="121">
        <v>53478.690999999999</v>
      </c>
      <c r="Q11" s="120">
        <v>291111.04999999999</v>
      </c>
      <c r="R11" s="118">
        <v>51851</v>
      </c>
      <c r="S11" s="119"/>
      <c r="T11" s="120"/>
      <c r="U11" s="119">
        <v>282203</v>
      </c>
      <c r="V11" s="122">
        <f t="shared" si="4"/>
        <v>5.4425758423174093</v>
      </c>
      <c r="W11" s="119">
        <v>286773</v>
      </c>
      <c r="X11" s="122">
        <f t="shared" si="5"/>
        <v>5.5307130045707895</v>
      </c>
      <c r="Y11" s="119">
        <v>-16165</v>
      </c>
      <c r="Z11" s="123" t="str">
        <f t="shared" si="6"/>
        <v xml:space="preserve"> </v>
      </c>
      <c r="AA11" s="124">
        <f t="shared" si="7"/>
        <v>-35339</v>
      </c>
      <c r="AB11" s="119">
        <f t="shared" si="8"/>
        <v>-35339</v>
      </c>
      <c r="AC11" s="119"/>
      <c r="AD11" s="124"/>
      <c r="AE11" s="125">
        <v>35341</v>
      </c>
      <c r="AF11" s="126">
        <v>22314</v>
      </c>
    </row>
    <row r="12" s="132" customFormat="1" ht="14.25">
      <c r="A12" s="133"/>
      <c r="B12" s="134" t="s">
        <v>39</v>
      </c>
      <c r="C12" s="135"/>
      <c r="D12" s="136"/>
      <c r="E12" s="137">
        <v>1544.856</v>
      </c>
      <c r="F12" s="137">
        <v>44205.197</v>
      </c>
      <c r="G12" s="138">
        <f>G13</f>
        <v>1287.6310000000001</v>
      </c>
      <c r="H12" s="139">
        <f>H13</f>
        <v>903.803</v>
      </c>
      <c r="I12" s="140">
        <f>G12/$G$63*100</f>
        <v>2.1958479552018595</v>
      </c>
      <c r="J12" s="139">
        <f>J13</f>
        <v>43393</v>
      </c>
      <c r="K12" s="63">
        <f t="shared" si="0"/>
        <v>33.699872090684366</v>
      </c>
      <c r="L12" s="139">
        <f>L13</f>
        <v>60597</v>
      </c>
      <c r="M12" s="63">
        <f t="shared" si="1"/>
        <v>47.060842741437568</v>
      </c>
      <c r="N12" s="87">
        <f t="shared" si="9"/>
        <v>-17204</v>
      </c>
      <c r="O12" s="65" t="str">
        <f t="shared" si="2"/>
        <v xml:space="preserve"> </v>
      </c>
      <c r="P12" s="141">
        <v>1284.4939999999999</v>
      </c>
      <c r="Q12" s="142">
        <v>22234.592000000001</v>
      </c>
      <c r="R12" s="143">
        <v>1290</v>
      </c>
      <c r="S12" s="144">
        <v>805</v>
      </c>
      <c r="T12" s="142" t="e">
        <f t="shared" ref="T12:T64" si="10">R12/$R$64*100</f>
        <v>#REF!</v>
      </c>
      <c r="U12" s="144">
        <v>22319</v>
      </c>
      <c r="V12" s="145">
        <f t="shared" si="4"/>
        <v>17.301550387596897</v>
      </c>
      <c r="W12" s="144">
        <v>30044</v>
      </c>
      <c r="X12" s="145">
        <f t="shared" si="5"/>
        <v>23.289922480620156</v>
      </c>
      <c r="Y12" s="144">
        <v>-7725</v>
      </c>
      <c r="Z12" s="146" t="str">
        <f t="shared" si="6"/>
        <v xml:space="preserve"> </v>
      </c>
      <c r="AA12" s="147">
        <f t="shared" si="7"/>
        <v>-24929</v>
      </c>
      <c r="AB12" s="144">
        <f t="shared" si="8"/>
        <v>-24929</v>
      </c>
      <c r="AC12" s="142">
        <f t="shared" ref="AC12:AC41" si="11">AB12/(J12+U12)*100</f>
        <v>-37.936754321889453</v>
      </c>
      <c r="AD12" s="148" t="e">
        <f t="shared" ref="AD12:AD64" si="12">AB12/$AB$64*100</f>
        <v>#VALUE!</v>
      </c>
      <c r="AE12" s="149">
        <f>AE13</f>
        <v>32415</v>
      </c>
      <c r="AF12" s="150">
        <f>AF13</f>
        <v>7837</v>
      </c>
    </row>
    <row r="13" s="113" customFormat="1" ht="14.25">
      <c r="A13" s="114">
        <v>4</v>
      </c>
      <c r="B13" s="127" t="s">
        <v>40</v>
      </c>
      <c r="C13" s="128" t="s">
        <v>37</v>
      </c>
      <c r="D13" s="151" t="s">
        <v>33</v>
      </c>
      <c r="E13" s="152">
        <v>1483.76</v>
      </c>
      <c r="F13" s="153">
        <v>43615.131000000001</v>
      </c>
      <c r="G13" s="154">
        <v>1287.6310000000001</v>
      </c>
      <c r="H13" s="155">
        <v>903.803</v>
      </c>
      <c r="I13" s="156"/>
      <c r="J13" s="155">
        <v>43393</v>
      </c>
      <c r="K13" s="63">
        <f t="shared" si="0"/>
        <v>33.699872090684366</v>
      </c>
      <c r="L13" s="155">
        <v>60597</v>
      </c>
      <c r="M13" s="63">
        <f t="shared" si="1"/>
        <v>47.060842741437568</v>
      </c>
      <c r="N13" s="87">
        <f t="shared" si="9"/>
        <v>-17204</v>
      </c>
      <c r="O13" s="65" t="str">
        <f t="shared" si="2"/>
        <v xml:space="preserve"> </v>
      </c>
      <c r="P13" s="121">
        <v>1328.3779999999999</v>
      </c>
      <c r="Q13" s="120">
        <v>20861.171999999999</v>
      </c>
      <c r="R13" s="118">
        <v>1296</v>
      </c>
      <c r="S13" s="119">
        <v>814</v>
      </c>
      <c r="T13" s="120" t="e">
        <f t="shared" si="10"/>
        <v>#REF!</v>
      </c>
      <c r="U13" s="119">
        <v>20348</v>
      </c>
      <c r="V13" s="122">
        <f t="shared" si="4"/>
        <v>15.700617283950617</v>
      </c>
      <c r="W13" s="119">
        <v>29413</v>
      </c>
      <c r="X13" s="122">
        <f t="shared" si="5"/>
        <v>22.695216049382715</v>
      </c>
      <c r="Y13" s="119">
        <v>-7725</v>
      </c>
      <c r="Z13" s="123" t="str">
        <f t="shared" si="6"/>
        <v xml:space="preserve"> </v>
      </c>
      <c r="AA13" s="124">
        <f t="shared" si="7"/>
        <v>-24929</v>
      </c>
      <c r="AB13" s="119">
        <f t="shared" si="8"/>
        <v>-24929</v>
      </c>
      <c r="AC13" s="119">
        <f t="shared" si="11"/>
        <v>-39.109835113976878</v>
      </c>
      <c r="AD13" s="157" t="e">
        <f t="shared" si="12"/>
        <v>#VALUE!</v>
      </c>
      <c r="AE13" s="125">
        <v>32415</v>
      </c>
      <c r="AF13" s="126">
        <v>7837</v>
      </c>
    </row>
    <row r="14" s="132" customFormat="1" ht="14.25">
      <c r="A14" s="133"/>
      <c r="B14" s="134" t="s">
        <v>41</v>
      </c>
      <c r="C14" s="135"/>
      <c r="D14" s="136"/>
      <c r="E14" s="137">
        <v>2097.6680000000001</v>
      </c>
      <c r="F14" s="137">
        <v>55160.266000000003</v>
      </c>
      <c r="G14" s="138">
        <f>G15</f>
        <v>1998.5</v>
      </c>
      <c r="H14" s="138">
        <f t="shared" ref="H14:J27" si="13">H15</f>
        <v>1429.4000000000001</v>
      </c>
      <c r="I14" s="138">
        <f t="shared" si="13"/>
        <v>0</v>
      </c>
      <c r="J14" s="138">
        <f t="shared" si="13"/>
        <v>59715.599999999999</v>
      </c>
      <c r="K14" s="63">
        <f t="shared" si="0"/>
        <v>29.880210157618212</v>
      </c>
      <c r="L14" s="139">
        <f>L15</f>
        <v>43292.086000000003</v>
      </c>
      <c r="M14" s="63">
        <f t="shared" si="1"/>
        <v>21.662289717287969</v>
      </c>
      <c r="N14" s="87">
        <f t="shared" si="9"/>
        <v>16423.513999999996</v>
      </c>
      <c r="O14" s="65">
        <f t="shared" si="2"/>
        <v>27.50288701779769</v>
      </c>
      <c r="P14" s="141">
        <v>2043.26</v>
      </c>
      <c r="Q14" s="142">
        <v>34136.216999999997</v>
      </c>
      <c r="R14" s="143">
        <v>2249</v>
      </c>
      <c r="S14" s="144">
        <v>1590</v>
      </c>
      <c r="T14" s="142" t="e">
        <f t="shared" si="10"/>
        <v>#REF!</v>
      </c>
      <c r="U14" s="144">
        <v>37559</v>
      </c>
      <c r="V14" s="145">
        <f t="shared" si="4"/>
        <v>16.700311249444198</v>
      </c>
      <c r="W14" s="144">
        <v>39711</v>
      </c>
      <c r="X14" s="145">
        <f t="shared" si="5"/>
        <v>17.657180969319697</v>
      </c>
      <c r="Y14" s="144">
        <v>-2152</v>
      </c>
      <c r="Z14" s="146" t="str">
        <f t="shared" si="6"/>
        <v xml:space="preserve"> </v>
      </c>
      <c r="AA14" s="147">
        <f t="shared" si="7"/>
        <v>14271.513999999996</v>
      </c>
      <c r="AB14" s="144" t="str">
        <f t="shared" si="8"/>
        <v xml:space="preserve"> </v>
      </c>
      <c r="AC14" s="144" t="e">
        <f t="shared" si="11"/>
        <v>#VALUE!</v>
      </c>
      <c r="AD14" s="148" t="e">
        <f t="shared" si="12"/>
        <v>#VALUE!</v>
      </c>
      <c r="AE14" s="149">
        <f>AE15+AE16</f>
        <v>25667</v>
      </c>
      <c r="AF14" s="150">
        <f>AF15+AF16</f>
        <v>14987</v>
      </c>
    </row>
    <row r="15" s="113" customFormat="1" ht="15" customHeight="1">
      <c r="A15" s="114">
        <v>5</v>
      </c>
      <c r="B15" s="105" t="s">
        <v>42</v>
      </c>
      <c r="C15" s="115" t="s">
        <v>37</v>
      </c>
      <c r="D15" s="116" t="s">
        <v>33</v>
      </c>
      <c r="E15" s="152">
        <v>2260.6999999999998</v>
      </c>
      <c r="F15" s="153">
        <v>57415.529999999999</v>
      </c>
      <c r="G15" s="154">
        <v>1998.5</v>
      </c>
      <c r="H15" s="155">
        <v>1429.4000000000001</v>
      </c>
      <c r="I15" s="156"/>
      <c r="J15" s="155">
        <v>59715.599999999999</v>
      </c>
      <c r="K15" s="63">
        <f t="shared" si="0"/>
        <v>29.880210157618212</v>
      </c>
      <c r="L15" s="155">
        <v>43292.086000000003</v>
      </c>
      <c r="M15" s="63">
        <f t="shared" si="1"/>
        <v>21.662289717287969</v>
      </c>
      <c r="N15" s="87">
        <f t="shared" si="9"/>
        <v>16423.513999999996</v>
      </c>
      <c r="O15" s="65">
        <f t="shared" si="2"/>
        <v>27.50288701779769</v>
      </c>
      <c r="P15" s="121"/>
      <c r="Q15" s="120"/>
      <c r="R15" s="143"/>
      <c r="S15" s="144"/>
      <c r="T15" s="142"/>
      <c r="U15" s="144"/>
      <c r="V15" s="145"/>
      <c r="W15" s="144"/>
      <c r="X15" s="145"/>
      <c r="Y15" s="144"/>
      <c r="Z15" s="146" t="str">
        <f t="shared" si="6"/>
        <v xml:space="preserve"> </v>
      </c>
      <c r="AA15" s="124">
        <f t="shared" si="7"/>
        <v>16423.513999999996</v>
      </c>
      <c r="AB15" s="119" t="str">
        <f t="shared" si="8"/>
        <v xml:space="preserve"> </v>
      </c>
      <c r="AC15" s="119" t="e">
        <f t="shared" si="11"/>
        <v>#VALUE!</v>
      </c>
      <c r="AD15" s="157" t="e">
        <f t="shared" si="12"/>
        <v>#VALUE!</v>
      </c>
      <c r="AE15" s="125">
        <v>16154</v>
      </c>
      <c r="AF15" s="126">
        <v>5451</v>
      </c>
    </row>
    <row r="16" s="113" customFormat="1" ht="15.75" hidden="1">
      <c r="A16" s="114">
        <v>6</v>
      </c>
      <c r="B16" s="105" t="s">
        <v>43</v>
      </c>
      <c r="C16" s="115" t="s">
        <v>37</v>
      </c>
      <c r="D16" s="116" t="s">
        <v>33</v>
      </c>
      <c r="E16" s="117"/>
      <c r="F16" s="117"/>
      <c r="G16" s="118"/>
      <c r="H16" s="119"/>
      <c r="I16" s="120"/>
      <c r="J16" s="119"/>
      <c r="K16" s="63"/>
      <c r="L16" s="119"/>
      <c r="M16" s="63"/>
      <c r="N16" s="87">
        <f t="shared" si="9"/>
        <v>0</v>
      </c>
      <c r="O16" s="65" t="str">
        <f t="shared" si="2"/>
        <v xml:space="preserve"> </v>
      </c>
      <c r="P16" s="121">
        <v>2043.2560000000001</v>
      </c>
      <c r="Q16" s="120">
        <v>32779.110000000001</v>
      </c>
      <c r="R16" s="118">
        <v>2154</v>
      </c>
      <c r="S16" s="119">
        <v>1597</v>
      </c>
      <c r="T16" s="120" t="e">
        <f t="shared" si="10"/>
        <v>#REF!</v>
      </c>
      <c r="U16" s="119">
        <v>34549</v>
      </c>
      <c r="V16" s="122">
        <f t="shared" si="4"/>
        <v>16.03946146703807</v>
      </c>
      <c r="W16" s="119">
        <v>41556</v>
      </c>
      <c r="X16" s="122">
        <f t="shared" si="5"/>
        <v>19.292479108635096</v>
      </c>
      <c r="Y16" s="119">
        <v>-2152</v>
      </c>
      <c r="Z16" s="123" t="str">
        <f t="shared" si="6"/>
        <v xml:space="preserve"> </v>
      </c>
      <c r="AA16" s="124">
        <f t="shared" si="7"/>
        <v>-2152</v>
      </c>
      <c r="AB16" s="119">
        <f t="shared" si="8"/>
        <v>-2152</v>
      </c>
      <c r="AC16" s="119">
        <f t="shared" si="11"/>
        <v>-6.2288344091001191</v>
      </c>
      <c r="AD16" s="157" t="e">
        <f t="shared" si="12"/>
        <v>#VALUE!</v>
      </c>
      <c r="AE16" s="125">
        <v>9513</v>
      </c>
      <c r="AF16" s="126">
        <v>9536</v>
      </c>
    </row>
    <row r="17" s="132" customFormat="1" ht="14.25">
      <c r="A17" s="133"/>
      <c r="B17" s="134" t="s">
        <v>44</v>
      </c>
      <c r="C17" s="135"/>
      <c r="D17" s="136"/>
      <c r="E17" s="137">
        <v>1754.7190000000001</v>
      </c>
      <c r="F17" s="137">
        <v>41744.762999999999</v>
      </c>
      <c r="G17" s="138">
        <f>G18</f>
        <v>1199.7794610000001</v>
      </c>
      <c r="H17" s="138">
        <f t="shared" si="13"/>
        <v>833.01367000000005</v>
      </c>
      <c r="I17" s="138" t="e">
        <f>#REF!+I18</f>
        <v>#REF!</v>
      </c>
      <c r="J17" s="138">
        <f>J18</f>
        <v>36040.5599</v>
      </c>
      <c r="K17" s="63">
        <f t="shared" si="0"/>
        <v>30.039320618108164</v>
      </c>
      <c r="L17" s="139">
        <f>L18</f>
        <v>43292</v>
      </c>
      <c r="M17" s="63">
        <f t="shared" si="1"/>
        <v>36.083298145408072</v>
      </c>
      <c r="N17" s="87">
        <f t="shared" si="9"/>
        <v>-7251.4400999999998</v>
      </c>
      <c r="O17" s="65" t="str">
        <f t="shared" si="2"/>
        <v xml:space="preserve"> </v>
      </c>
      <c r="P17" s="141">
        <v>1287</v>
      </c>
      <c r="Q17" s="142">
        <v>25360.334999999999</v>
      </c>
      <c r="R17" s="143">
        <v>1218</v>
      </c>
      <c r="S17" s="144">
        <v>840</v>
      </c>
      <c r="T17" s="142" t="e">
        <f t="shared" si="10"/>
        <v>#REF!</v>
      </c>
      <c r="U17" s="144">
        <v>24008</v>
      </c>
      <c r="V17" s="145">
        <f t="shared" si="4"/>
        <v>19.711001642036123</v>
      </c>
      <c r="W17" s="144">
        <v>35102</v>
      </c>
      <c r="X17" s="145">
        <f t="shared" si="5"/>
        <v>28.819376026272579</v>
      </c>
      <c r="Y17" s="144">
        <v>-11094</v>
      </c>
      <c r="Z17" s="146" t="str">
        <f t="shared" si="6"/>
        <v xml:space="preserve"> </v>
      </c>
      <c r="AA17" s="147">
        <f t="shared" si="7"/>
        <v>-18345.4401</v>
      </c>
      <c r="AB17" s="144">
        <f t="shared" si="8"/>
        <v>-18345.4401</v>
      </c>
      <c r="AC17" s="144">
        <f t="shared" si="11"/>
        <v>-30.551007602099045</v>
      </c>
      <c r="AD17" s="148" t="e">
        <f t="shared" si="12"/>
        <v>#VALUE!</v>
      </c>
      <c r="AE17" s="149" t="e">
        <f>#REF!+AE18</f>
        <v>#REF!</v>
      </c>
      <c r="AF17" s="150" t="e">
        <f>#REF!+AF18</f>
        <v>#REF!</v>
      </c>
    </row>
    <row r="18" s="113" customFormat="1" ht="14.25">
      <c r="A18" s="114">
        <v>8</v>
      </c>
      <c r="B18" s="105" t="s">
        <v>45</v>
      </c>
      <c r="C18" s="115" t="s">
        <v>46</v>
      </c>
      <c r="D18" s="116">
        <v>2021</v>
      </c>
      <c r="E18" s="117">
        <v>1322.9469999999999</v>
      </c>
      <c r="F18" s="117">
        <v>32648.017</v>
      </c>
      <c r="G18" s="154">
        <v>1199.7794610000001</v>
      </c>
      <c r="H18" s="155">
        <v>833.01367000000005</v>
      </c>
      <c r="I18" s="156"/>
      <c r="J18" s="155">
        <v>36040.5599</v>
      </c>
      <c r="K18" s="63">
        <f t="shared" si="0"/>
        <v>30.039320618108164</v>
      </c>
      <c r="L18" s="64">
        <v>43292</v>
      </c>
      <c r="M18" s="63">
        <f t="shared" si="1"/>
        <v>36.083298145408072</v>
      </c>
      <c r="N18" s="87">
        <f t="shared" si="9"/>
        <v>-7251.4400999999998</v>
      </c>
      <c r="O18" s="65" t="str">
        <f t="shared" si="2"/>
        <v xml:space="preserve"> </v>
      </c>
      <c r="P18" s="121">
        <v>1278.4059999999999</v>
      </c>
      <c r="Q18" s="120">
        <v>26136.188999999998</v>
      </c>
      <c r="R18" s="118">
        <v>282.5</v>
      </c>
      <c r="S18" s="119">
        <v>226.63</v>
      </c>
      <c r="T18" s="120"/>
      <c r="U18" s="119">
        <v>5931.5299999999997</v>
      </c>
      <c r="V18" s="122"/>
      <c r="W18" s="119">
        <v>8653.0200000000004</v>
      </c>
      <c r="X18" s="122"/>
      <c r="Y18" s="119"/>
      <c r="Z18" s="123" t="str">
        <f t="shared" si="6"/>
        <v xml:space="preserve"> </v>
      </c>
      <c r="AA18" s="124">
        <f t="shared" si="7"/>
        <v>-7251.4400999999998</v>
      </c>
      <c r="AB18" s="119"/>
      <c r="AC18" s="119"/>
      <c r="AD18" s="157"/>
      <c r="AE18" s="125">
        <v>8436</v>
      </c>
      <c r="AF18" s="126">
        <v>11720</v>
      </c>
    </row>
    <row r="19" s="132" customFormat="1" ht="14.25">
      <c r="A19" s="133"/>
      <c r="B19" s="134" t="s">
        <v>47</v>
      </c>
      <c r="C19" s="135"/>
      <c r="D19" s="136"/>
      <c r="E19" s="137">
        <v>52.017000000000003</v>
      </c>
      <c r="F19" s="137">
        <v>1172.7929999999999</v>
      </c>
      <c r="G19" s="138">
        <f>G20</f>
        <v>53.5</v>
      </c>
      <c r="H19" s="139">
        <v>126.3</v>
      </c>
      <c r="I19" s="140">
        <f>G19/$G$63*100</f>
        <v>0.091235661150826181</v>
      </c>
      <c r="J19" s="139">
        <f>J20</f>
        <v>1604.4000000000001</v>
      </c>
      <c r="K19" s="63">
        <f t="shared" si="0"/>
        <v>29.988785046728974</v>
      </c>
      <c r="L19" s="139">
        <f>L20</f>
        <v>1861.8</v>
      </c>
      <c r="M19" s="63">
        <f t="shared" si="1"/>
        <v>34.799999999999997</v>
      </c>
      <c r="N19" s="87">
        <f t="shared" si="9"/>
        <v>-257.39999999999986</v>
      </c>
      <c r="O19" s="65" t="str">
        <f t="shared" si="2"/>
        <v xml:space="preserve"> </v>
      </c>
      <c r="P19" s="141"/>
      <c r="Q19" s="142"/>
      <c r="R19" s="143"/>
      <c r="S19" s="144"/>
      <c r="T19" s="142"/>
      <c r="U19" s="144"/>
      <c r="V19" s="145"/>
      <c r="W19" s="144"/>
      <c r="X19" s="145"/>
      <c r="Y19" s="144"/>
      <c r="Z19" s="146" t="str">
        <f t="shared" si="6"/>
        <v xml:space="preserve"> </v>
      </c>
      <c r="AA19" s="147">
        <f t="shared" si="7"/>
        <v>-257.39999999999986</v>
      </c>
      <c r="AB19" s="144"/>
      <c r="AC19" s="144">
        <f t="shared" si="11"/>
        <v>0</v>
      </c>
      <c r="AD19" s="148"/>
      <c r="AE19" s="149">
        <f>AE20</f>
        <v>3681</v>
      </c>
      <c r="AF19" s="150">
        <f>AF20</f>
        <v>3671</v>
      </c>
    </row>
    <row r="20" s="113" customFormat="1" ht="14.25" customHeight="1">
      <c r="A20" s="114">
        <v>9</v>
      </c>
      <c r="B20" s="105" t="s">
        <v>48</v>
      </c>
      <c r="C20" s="115"/>
      <c r="D20" s="116"/>
      <c r="E20" s="152">
        <v>50.920000000000002</v>
      </c>
      <c r="F20" s="153">
        <v>1176.837</v>
      </c>
      <c r="G20" s="154">
        <v>53.5</v>
      </c>
      <c r="H20" s="155">
        <v>53.5</v>
      </c>
      <c r="I20" s="156">
        <v>1604.4000000000001</v>
      </c>
      <c r="J20" s="155">
        <v>1604.4000000000001</v>
      </c>
      <c r="K20" s="63">
        <f t="shared" si="0"/>
        <v>29.988785046728974</v>
      </c>
      <c r="L20" s="155">
        <v>1861.8</v>
      </c>
      <c r="M20" s="63">
        <f t="shared" si="1"/>
        <v>34.799999999999997</v>
      </c>
      <c r="N20" s="87">
        <f t="shared" si="9"/>
        <v>-257.39999999999986</v>
      </c>
      <c r="O20" s="65" t="str">
        <f t="shared" si="2"/>
        <v xml:space="preserve"> </v>
      </c>
      <c r="P20" s="121"/>
      <c r="Q20" s="120"/>
      <c r="R20" s="143"/>
      <c r="S20" s="144"/>
      <c r="T20" s="142"/>
      <c r="U20" s="144"/>
      <c r="V20" s="145"/>
      <c r="W20" s="144"/>
      <c r="X20" s="145"/>
      <c r="Y20" s="144"/>
      <c r="Z20" s="146" t="str">
        <f t="shared" si="6"/>
        <v xml:space="preserve"> </v>
      </c>
      <c r="AA20" s="124">
        <f t="shared" si="7"/>
        <v>-257.39999999999986</v>
      </c>
      <c r="AB20" s="119"/>
      <c r="AC20" s="119">
        <f t="shared" si="11"/>
        <v>0</v>
      </c>
      <c r="AD20" s="158"/>
      <c r="AE20" s="125">
        <v>3681</v>
      </c>
      <c r="AF20" s="126">
        <v>3671</v>
      </c>
    </row>
    <row r="21" s="132" customFormat="1" ht="14.25">
      <c r="A21" s="133"/>
      <c r="B21" s="134" t="s">
        <v>49</v>
      </c>
      <c r="C21" s="135"/>
      <c r="D21" s="136"/>
      <c r="E21" s="137">
        <v>210.786</v>
      </c>
      <c r="F21" s="137">
        <v>7742.5709999999999</v>
      </c>
      <c r="G21" s="138">
        <f>G22</f>
        <v>218</v>
      </c>
      <c r="H21" s="139">
        <v>126.3</v>
      </c>
      <c r="I21" s="140">
        <f>G21/$G$63*100</f>
        <v>0.3717640024463571</v>
      </c>
      <c r="J21" s="139">
        <f>J22</f>
        <v>9324</v>
      </c>
      <c r="K21" s="63">
        <f t="shared" si="0"/>
        <v>42.77064220183486</v>
      </c>
      <c r="L21" s="144">
        <f>L22</f>
        <v>10449</v>
      </c>
      <c r="M21" s="63">
        <f t="shared" si="1"/>
        <v>47.931192660550458</v>
      </c>
      <c r="N21" s="87">
        <f t="shared" si="9"/>
        <v>-1125</v>
      </c>
      <c r="O21" s="65" t="str">
        <f t="shared" si="2"/>
        <v xml:space="preserve"> </v>
      </c>
      <c r="P21" s="141">
        <v>157</v>
      </c>
      <c r="Q21" s="142">
        <v>3598.895</v>
      </c>
      <c r="R21" s="143">
        <v>174.09200000000001</v>
      </c>
      <c r="S21" s="144">
        <v>110.17</v>
      </c>
      <c r="T21" s="142" t="e">
        <f t="shared" si="10"/>
        <v>#REF!</v>
      </c>
      <c r="U21" s="144">
        <v>4788.3999999999996</v>
      </c>
      <c r="V21" s="145">
        <f t="shared" si="4"/>
        <v>27.504997357718903</v>
      </c>
      <c r="W21" s="144">
        <v>4860</v>
      </c>
      <c r="X21" s="145">
        <f t="shared" si="5"/>
        <v>27.916274153895639</v>
      </c>
      <c r="Y21" s="144">
        <v>-71.600000000000364</v>
      </c>
      <c r="Z21" s="146" t="str">
        <f t="shared" si="6"/>
        <v xml:space="preserve"> </v>
      </c>
      <c r="AA21" s="147">
        <f t="shared" si="7"/>
        <v>-1196.6000000000004</v>
      </c>
      <c r="AB21" s="144">
        <f t="shared" si="8"/>
        <v>-1196.6000000000004</v>
      </c>
      <c r="AC21" s="144">
        <f t="shared" si="11"/>
        <v>-8.4790680536266017</v>
      </c>
      <c r="AD21" s="148" t="e">
        <f t="shared" si="12"/>
        <v>#VALUE!</v>
      </c>
      <c r="AE21" s="149" t="e">
        <f>AE22+#REF!</f>
        <v>#REF!</v>
      </c>
      <c r="AF21" s="150" t="e">
        <f>AF22+#REF!</f>
        <v>#REF!</v>
      </c>
    </row>
    <row r="22" s="113" customFormat="1" ht="17.25" customHeight="1">
      <c r="A22" s="114">
        <v>12</v>
      </c>
      <c r="B22" s="105" t="s">
        <v>50</v>
      </c>
      <c r="C22" s="115" t="s">
        <v>37</v>
      </c>
      <c r="D22" s="116" t="s">
        <v>33</v>
      </c>
      <c r="E22" s="152">
        <v>210.786</v>
      </c>
      <c r="F22" s="153">
        <v>7941.134</v>
      </c>
      <c r="G22" s="159">
        <v>218</v>
      </c>
      <c r="H22" s="119">
        <v>124</v>
      </c>
      <c r="I22" s="160"/>
      <c r="J22" s="161">
        <v>9324</v>
      </c>
      <c r="K22" s="63">
        <f t="shared" si="0"/>
        <v>42.77064220183486</v>
      </c>
      <c r="L22" s="119">
        <v>10449</v>
      </c>
      <c r="M22" s="63">
        <f t="shared" si="1"/>
        <v>47.931192660550458</v>
      </c>
      <c r="N22" s="87">
        <f t="shared" si="9"/>
        <v>-1125</v>
      </c>
      <c r="O22" s="65" t="str">
        <f t="shared" si="2"/>
        <v xml:space="preserve"> </v>
      </c>
      <c r="P22" s="121"/>
      <c r="Q22" s="120"/>
      <c r="R22" s="143"/>
      <c r="S22" s="144"/>
      <c r="T22" s="142"/>
      <c r="U22" s="144"/>
      <c r="V22" s="145"/>
      <c r="W22" s="144"/>
      <c r="X22" s="145"/>
      <c r="Y22" s="144"/>
      <c r="Z22" s="146" t="str">
        <f t="shared" si="6"/>
        <v xml:space="preserve"> </v>
      </c>
      <c r="AA22" s="124">
        <f t="shared" si="7"/>
        <v>-1125</v>
      </c>
      <c r="AB22" s="119">
        <f t="shared" si="8"/>
        <v>-1125</v>
      </c>
      <c r="AC22" s="119">
        <f t="shared" si="11"/>
        <v>-12.065637065637064</v>
      </c>
      <c r="AD22" s="157" t="e">
        <f t="shared" si="12"/>
        <v>#VALUE!</v>
      </c>
      <c r="AE22" s="125">
        <v>5609</v>
      </c>
      <c r="AF22" s="126">
        <v>3481</v>
      </c>
    </row>
    <row r="23" s="132" customFormat="1" ht="14.25">
      <c r="A23" s="133"/>
      <c r="B23" s="134" t="s">
        <v>51</v>
      </c>
      <c r="C23" s="135"/>
      <c r="D23" s="136"/>
      <c r="E23" s="137">
        <v>419.57999999999998</v>
      </c>
      <c r="F23" s="137">
        <v>6691.0249999999996</v>
      </c>
      <c r="G23" s="138">
        <f>G24</f>
        <v>349</v>
      </c>
      <c r="H23" s="139">
        <f t="shared" si="13"/>
        <v>296</v>
      </c>
      <c r="I23" s="140">
        <f>G23/$G$63*100</f>
        <v>0.59516347180632412</v>
      </c>
      <c r="J23" s="139">
        <f>J24</f>
        <v>7088</v>
      </c>
      <c r="K23" s="63">
        <f t="shared" si="0"/>
        <v>20.309455587392549</v>
      </c>
      <c r="L23" s="139">
        <f>L24</f>
        <v>10265</v>
      </c>
      <c r="M23" s="63">
        <f t="shared" si="1"/>
        <v>29.412607449856733</v>
      </c>
      <c r="N23" s="87">
        <f t="shared" si="9"/>
        <v>-3177</v>
      </c>
      <c r="O23" s="65" t="str">
        <f t="shared" si="2"/>
        <v xml:space="preserve"> </v>
      </c>
      <c r="P23" s="141">
        <v>336.81999999999999</v>
      </c>
      <c r="Q23" s="142">
        <v>6801.9639999999999</v>
      </c>
      <c r="R23" s="143">
        <v>273.96699999999998</v>
      </c>
      <c r="S23" s="144">
        <v>188.578</v>
      </c>
      <c r="T23" s="142" t="e">
        <f t="shared" si="10"/>
        <v>#REF!</v>
      </c>
      <c r="U23" s="144">
        <v>5530.3000000000002</v>
      </c>
      <c r="V23" s="145">
        <f t="shared" si="4"/>
        <v>20.186007803859592</v>
      </c>
      <c r="W23" s="144">
        <v>9310.1000000000004</v>
      </c>
      <c r="X23" s="145">
        <f t="shared" si="5"/>
        <v>33.982559943350843</v>
      </c>
      <c r="Y23" s="144">
        <v>-3779.8000000000002</v>
      </c>
      <c r="Z23" s="146" t="str">
        <f t="shared" si="6"/>
        <v xml:space="preserve"> </v>
      </c>
      <c r="AA23" s="147">
        <f t="shared" si="7"/>
        <v>-6956.8000000000002</v>
      </c>
      <c r="AB23" s="144">
        <f t="shared" si="8"/>
        <v>-6956.8000000000002</v>
      </c>
      <c r="AC23" s="144">
        <f t="shared" si="11"/>
        <v>-55.13262483852818</v>
      </c>
      <c r="AD23" s="148" t="e">
        <f t="shared" si="12"/>
        <v>#VALUE!</v>
      </c>
      <c r="AE23" s="149">
        <f>AE24</f>
        <v>8216</v>
      </c>
      <c r="AF23" s="150">
        <f>AF24</f>
        <v>11371</v>
      </c>
    </row>
    <row r="24" s="113" customFormat="1" ht="14.25">
      <c r="A24" s="114">
        <v>14</v>
      </c>
      <c r="B24" s="105" t="s">
        <v>52</v>
      </c>
      <c r="C24" s="115" t="s">
        <v>37</v>
      </c>
      <c r="D24" s="116" t="s">
        <v>33</v>
      </c>
      <c r="E24" s="153">
        <v>419.57999999999998</v>
      </c>
      <c r="F24" s="153">
        <v>6946.4949999999999</v>
      </c>
      <c r="G24" s="154">
        <v>349</v>
      </c>
      <c r="H24" s="155">
        <v>296</v>
      </c>
      <c r="I24" s="156"/>
      <c r="J24" s="155">
        <v>7088</v>
      </c>
      <c r="K24" s="63">
        <f t="shared" si="0"/>
        <v>20.309455587392549</v>
      </c>
      <c r="L24" s="155">
        <v>10265</v>
      </c>
      <c r="M24" s="63">
        <f t="shared" si="1"/>
        <v>29.412607449856733</v>
      </c>
      <c r="N24" s="87">
        <f t="shared" si="9"/>
        <v>-3177</v>
      </c>
      <c r="O24" s="65" t="str">
        <f t="shared" si="2"/>
        <v xml:space="preserve"> </v>
      </c>
      <c r="P24" s="121">
        <v>336.81999999999999</v>
      </c>
      <c r="Q24" s="120">
        <v>7040.0959999999995</v>
      </c>
      <c r="R24" s="118">
        <v>268.93099999999998</v>
      </c>
      <c r="S24" s="119">
        <v>200.49700000000001</v>
      </c>
      <c r="T24" s="120" t="e">
        <f t="shared" si="10"/>
        <v>#REF!</v>
      </c>
      <c r="U24" s="119">
        <v>5624.4399999999996</v>
      </c>
      <c r="V24" s="122">
        <f t="shared" si="4"/>
        <v>20.914063458656681</v>
      </c>
      <c r="W24" s="119">
        <v>8852.9200000000001</v>
      </c>
      <c r="X24" s="122">
        <f t="shared" si="5"/>
        <v>32.918927159754737</v>
      </c>
      <c r="Y24" s="119">
        <v>-3779.8000000000002</v>
      </c>
      <c r="Z24" s="123" t="str">
        <f t="shared" si="6"/>
        <v xml:space="preserve"> </v>
      </c>
      <c r="AA24" s="124">
        <f t="shared" si="7"/>
        <v>-6956.8000000000002</v>
      </c>
      <c r="AB24" s="119">
        <f t="shared" si="8"/>
        <v>-6956.8000000000002</v>
      </c>
      <c r="AC24" s="119">
        <f t="shared" si="11"/>
        <v>-54.724348748155357</v>
      </c>
      <c r="AD24" s="157" t="e">
        <f t="shared" si="12"/>
        <v>#VALUE!</v>
      </c>
      <c r="AE24" s="125">
        <v>8216</v>
      </c>
      <c r="AF24" s="126">
        <v>11371</v>
      </c>
    </row>
    <row r="25" s="132" customFormat="1" ht="14.25">
      <c r="A25" s="133"/>
      <c r="B25" s="134" t="s">
        <v>53</v>
      </c>
      <c r="C25" s="135"/>
      <c r="D25" s="136"/>
      <c r="E25" s="137">
        <v>240.37</v>
      </c>
      <c r="F25" s="137">
        <v>4572.6009999999997</v>
      </c>
      <c r="G25" s="138">
        <f>G26</f>
        <v>164.97</v>
      </c>
      <c r="H25" s="138">
        <f t="shared" si="13"/>
        <v>138.49000000000001</v>
      </c>
      <c r="I25" s="138">
        <f t="shared" si="13"/>
        <v>0</v>
      </c>
      <c r="J25" s="138">
        <f t="shared" si="13"/>
        <v>4005.5700000000002</v>
      </c>
      <c r="K25" s="63">
        <f t="shared" si="0"/>
        <v>24.280596472085836</v>
      </c>
      <c r="L25" s="139">
        <f>L26</f>
        <v>6815.9099999999999</v>
      </c>
      <c r="M25" s="63">
        <f t="shared" si="1"/>
        <v>41.316057464993634</v>
      </c>
      <c r="N25" s="87">
        <f t="shared" si="9"/>
        <v>-2810.3399999999997</v>
      </c>
      <c r="O25" s="65" t="str">
        <f t="shared" si="2"/>
        <v xml:space="preserve"> </v>
      </c>
      <c r="P25" s="141">
        <v>178.03399999999999</v>
      </c>
      <c r="Q25" s="142">
        <v>3348.7350000000001</v>
      </c>
      <c r="R25" s="143">
        <v>124.13</v>
      </c>
      <c r="S25" s="144">
        <v>86.799999999999997</v>
      </c>
      <c r="T25" s="142" t="e">
        <f t="shared" si="10"/>
        <v>#REF!</v>
      </c>
      <c r="U25" s="144">
        <v>2911.4400000000001</v>
      </c>
      <c r="V25" s="145">
        <f t="shared" si="4"/>
        <v>23.454765165552246</v>
      </c>
      <c r="W25" s="144">
        <v>2993.8400000000001</v>
      </c>
      <c r="X25" s="145">
        <f t="shared" si="5"/>
        <v>24.11858535406429</v>
      </c>
      <c r="Y25" s="144">
        <v>-82.400000000000091</v>
      </c>
      <c r="Z25" s="146" t="str">
        <f t="shared" si="6"/>
        <v xml:space="preserve"> </v>
      </c>
      <c r="AA25" s="147">
        <f t="shared" si="7"/>
        <v>-2892.7399999999998</v>
      </c>
      <c r="AB25" s="144">
        <f t="shared" si="8"/>
        <v>-2892.7399999999998</v>
      </c>
      <c r="AC25" s="144">
        <f t="shared" si="11"/>
        <v>-41.820671070303497</v>
      </c>
      <c r="AD25" s="148" t="e">
        <f t="shared" si="12"/>
        <v>#VALUE!</v>
      </c>
      <c r="AE25" s="149">
        <f>AE26</f>
        <v>25352</v>
      </c>
      <c r="AF25" s="150">
        <f>AF26</f>
        <v>22773</v>
      </c>
    </row>
    <row r="26" s="113" customFormat="1" ht="27" customHeight="1">
      <c r="A26" s="114">
        <v>16</v>
      </c>
      <c r="B26" s="127" t="s">
        <v>54</v>
      </c>
      <c r="C26" s="128" t="s">
        <v>37</v>
      </c>
      <c r="D26" s="151" t="s">
        <v>33</v>
      </c>
      <c r="E26" s="152">
        <v>240.37</v>
      </c>
      <c r="F26" s="152">
        <v>4755.2700000000004</v>
      </c>
      <c r="G26" s="154">
        <v>164.97</v>
      </c>
      <c r="H26" s="155">
        <v>138.49000000000001</v>
      </c>
      <c r="I26" s="156"/>
      <c r="J26" s="155">
        <v>4005.5700000000002</v>
      </c>
      <c r="K26" s="162">
        <f t="shared" si="0"/>
        <v>24.280596472085836</v>
      </c>
      <c r="L26" s="155">
        <v>6815.9099999999999</v>
      </c>
      <c r="M26" s="162">
        <f t="shared" si="1"/>
        <v>41.316057464993634</v>
      </c>
      <c r="N26" s="87">
        <f t="shared" si="9"/>
        <v>-2810.3399999999997</v>
      </c>
      <c r="O26" s="65" t="str">
        <f t="shared" si="2"/>
        <v xml:space="preserve"> </v>
      </c>
      <c r="P26" s="121">
        <v>178.03399999999999</v>
      </c>
      <c r="Q26" s="120">
        <v>3470.3800000000001</v>
      </c>
      <c r="R26" s="118">
        <v>145.63</v>
      </c>
      <c r="S26" s="119">
        <v>117.34</v>
      </c>
      <c r="T26" s="120" t="e">
        <f t="shared" si="10"/>
        <v>#REF!</v>
      </c>
      <c r="U26" s="119">
        <v>2842.5500000000002</v>
      </c>
      <c r="V26" s="122">
        <f t="shared" si="4"/>
        <v>19.518986472567466</v>
      </c>
      <c r="W26" s="119">
        <v>3865.8000000000002</v>
      </c>
      <c r="X26" s="122">
        <f t="shared" si="5"/>
        <v>26.545354665934219</v>
      </c>
      <c r="Y26" s="119">
        <v>-82.400000000000091</v>
      </c>
      <c r="Z26" s="123" t="str">
        <f t="shared" si="6"/>
        <v xml:space="preserve"> </v>
      </c>
      <c r="AA26" s="124">
        <f t="shared" si="7"/>
        <v>-2892.7399999999998</v>
      </c>
      <c r="AB26" s="119">
        <f t="shared" si="8"/>
        <v>-2892.7399999999998</v>
      </c>
      <c r="AC26" s="119">
        <f t="shared" si="11"/>
        <v>-42.241374274983492</v>
      </c>
      <c r="AD26" s="157" t="e">
        <f t="shared" si="12"/>
        <v>#VALUE!</v>
      </c>
      <c r="AE26" s="125">
        <v>25352</v>
      </c>
      <c r="AF26" s="126">
        <v>22773</v>
      </c>
    </row>
    <row r="27" s="132" customFormat="1" ht="14.25">
      <c r="A27" s="133"/>
      <c r="B27" s="134" t="s">
        <v>55</v>
      </c>
      <c r="C27" s="135"/>
      <c r="D27" s="136"/>
      <c r="E27" s="137">
        <v>71.700000000000003</v>
      </c>
      <c r="F27" s="137">
        <v>1179.2750000000001</v>
      </c>
      <c r="G27" s="143">
        <f>G28</f>
        <v>72</v>
      </c>
      <c r="H27" s="144">
        <f t="shared" si="13"/>
        <v>54</v>
      </c>
      <c r="I27" s="163">
        <f t="shared" ref="I27:I29" si="14">G27/$G$63*100</f>
        <v>0.12278444117494365</v>
      </c>
      <c r="J27" s="144">
        <f>J28</f>
        <v>1629</v>
      </c>
      <c r="K27" s="63">
        <f t="shared" si="0"/>
        <v>22.625</v>
      </c>
      <c r="L27" s="144">
        <f>L28</f>
        <v>1560</v>
      </c>
      <c r="M27" s="63">
        <f t="shared" si="1"/>
        <v>21.666666666666668</v>
      </c>
      <c r="N27" s="87">
        <f t="shared" si="9"/>
        <v>69</v>
      </c>
      <c r="O27" s="65">
        <f t="shared" si="2"/>
        <v>4.2357274401473299</v>
      </c>
      <c r="P27" s="141">
        <v>62.460000000000001</v>
      </c>
      <c r="Q27" s="142">
        <v>1389.732</v>
      </c>
      <c r="R27" s="143">
        <v>73.900000000000006</v>
      </c>
      <c r="S27" s="144">
        <v>45.899999999999999</v>
      </c>
      <c r="T27" s="142" t="e">
        <f t="shared" si="10"/>
        <v>#REF!</v>
      </c>
      <c r="U27" s="144">
        <v>1809.3</v>
      </c>
      <c r="V27" s="145">
        <f t="shared" si="4"/>
        <v>24.483085250338291</v>
      </c>
      <c r="W27" s="144">
        <v>1423.5999999999999</v>
      </c>
      <c r="X27" s="145">
        <f t="shared" si="5"/>
        <v>19.263870094722595</v>
      </c>
      <c r="Y27" s="144">
        <v>385.70000000000005</v>
      </c>
      <c r="Z27" s="146">
        <f t="shared" si="6"/>
        <v>21.317636655059971</v>
      </c>
      <c r="AA27" s="147">
        <f t="shared" si="7"/>
        <v>454.70000000000005</v>
      </c>
      <c r="AB27" s="144" t="str">
        <f t="shared" si="8"/>
        <v xml:space="preserve"> </v>
      </c>
      <c r="AC27" s="144"/>
      <c r="AD27" s="148"/>
      <c r="AE27" s="149">
        <f>AE28</f>
        <v>1835.8</v>
      </c>
      <c r="AF27" s="150">
        <f>AF28</f>
        <v>2639.0999999999999</v>
      </c>
    </row>
    <row r="28" s="164" customFormat="1" ht="15" customHeight="1">
      <c r="A28" s="114">
        <v>17</v>
      </c>
      <c r="B28" s="165" t="s">
        <v>56</v>
      </c>
      <c r="C28" s="128" t="s">
        <v>37</v>
      </c>
      <c r="D28" s="151" t="s">
        <v>33</v>
      </c>
      <c r="E28" s="152">
        <v>77.640000000000001</v>
      </c>
      <c r="F28" s="153">
        <v>1398.154</v>
      </c>
      <c r="G28" s="118">
        <v>72</v>
      </c>
      <c r="H28" s="119">
        <v>54</v>
      </c>
      <c r="I28" s="120">
        <f t="shared" si="14"/>
        <v>0.12278444117494365</v>
      </c>
      <c r="J28" s="119">
        <v>1629</v>
      </c>
      <c r="K28" s="63">
        <f t="shared" si="0"/>
        <v>22.625</v>
      </c>
      <c r="L28" s="119">
        <v>1560</v>
      </c>
      <c r="M28" s="63">
        <f t="shared" si="1"/>
        <v>21.666666666666668</v>
      </c>
      <c r="N28" s="87">
        <f t="shared" si="9"/>
        <v>69</v>
      </c>
      <c r="O28" s="65">
        <f t="shared" si="2"/>
        <v>4.2357274401473299</v>
      </c>
      <c r="P28" s="121">
        <v>62.460000000000001</v>
      </c>
      <c r="Q28" s="120">
        <v>1519.6199999999999</v>
      </c>
      <c r="R28" s="118">
        <v>75.867000000000004</v>
      </c>
      <c r="S28" s="119">
        <v>45.960999999999999</v>
      </c>
      <c r="T28" s="120" t="e">
        <f t="shared" si="10"/>
        <v>#REF!</v>
      </c>
      <c r="U28" s="119">
        <v>1845.8</v>
      </c>
      <c r="V28" s="122">
        <f t="shared" si="4"/>
        <v>24.329418587791793</v>
      </c>
      <c r="W28" s="119">
        <v>2003.9000000000001</v>
      </c>
      <c r="X28" s="122">
        <f t="shared" si="5"/>
        <v>26.413328588187223</v>
      </c>
      <c r="Y28" s="119">
        <v>385.70000000000005</v>
      </c>
      <c r="Z28" s="123">
        <f t="shared" si="6"/>
        <v>20.896088416946583</v>
      </c>
      <c r="AA28" s="124">
        <f t="shared" si="7"/>
        <v>454.70000000000005</v>
      </c>
      <c r="AB28" s="119" t="str">
        <f t="shared" si="8"/>
        <v xml:space="preserve"> </v>
      </c>
      <c r="AC28" s="119"/>
      <c r="AD28" s="157"/>
      <c r="AE28" s="125">
        <v>1835.8</v>
      </c>
      <c r="AF28" s="126">
        <v>2639.0999999999999</v>
      </c>
    </row>
    <row r="29" s="132" customFormat="1" ht="14.25">
      <c r="A29" s="133"/>
      <c r="B29" s="134" t="s">
        <v>57</v>
      </c>
      <c r="C29" s="135"/>
      <c r="D29" s="136"/>
      <c r="E29" s="166">
        <f>E30+E31</f>
        <v>341.72399999999999</v>
      </c>
      <c r="F29" s="166">
        <f>F30+F31</f>
        <v>7851.4089999999997</v>
      </c>
      <c r="G29" s="138">
        <f>G30+G31</f>
        <v>338.38</v>
      </c>
      <c r="H29" s="139">
        <f>H30+H31</f>
        <v>289.08999999999997</v>
      </c>
      <c r="I29" s="140">
        <f t="shared" si="14"/>
        <v>0.57705276673301986</v>
      </c>
      <c r="J29" s="139">
        <f>J30+J31</f>
        <v>9144</v>
      </c>
      <c r="K29" s="63">
        <f t="shared" si="0"/>
        <v>27.022873692298599</v>
      </c>
      <c r="L29" s="139">
        <f>L30+L31</f>
        <v>9354</v>
      </c>
      <c r="M29" s="63">
        <f t="shared" si="1"/>
        <v>27.643477746911756</v>
      </c>
      <c r="N29" s="87">
        <f t="shared" si="9"/>
        <v>-210</v>
      </c>
      <c r="O29" s="65" t="str">
        <f t="shared" si="2"/>
        <v xml:space="preserve"> </v>
      </c>
      <c r="P29" s="141">
        <f t="shared" ref="P29:Y29" si="15">P30+P31</f>
        <v>226.822</v>
      </c>
      <c r="Q29" s="141">
        <f t="shared" si="15"/>
        <v>7168.0829999999996</v>
      </c>
      <c r="R29" s="143">
        <f t="shared" si="15"/>
        <v>198.45000000000002</v>
      </c>
      <c r="S29" s="144">
        <f t="shared" si="15"/>
        <v>159.69999999999999</v>
      </c>
      <c r="T29" s="142" t="e">
        <f t="shared" si="10"/>
        <v>#REF!</v>
      </c>
      <c r="U29" s="144">
        <f t="shared" si="15"/>
        <v>6296.8999999999996</v>
      </c>
      <c r="V29" s="145">
        <f t="shared" si="4"/>
        <v>31.730410682791632</v>
      </c>
      <c r="W29" s="144">
        <f t="shared" si="15"/>
        <v>8770.9699999999993</v>
      </c>
      <c r="X29" s="145">
        <f t="shared" si="5"/>
        <v>44.19737969261778</v>
      </c>
      <c r="Y29" s="144">
        <f t="shared" si="15"/>
        <v>-1620.8</v>
      </c>
      <c r="Z29" s="146" t="str">
        <f t="shared" si="6"/>
        <v xml:space="preserve"> </v>
      </c>
      <c r="AA29" s="147">
        <f t="shared" si="7"/>
        <v>-1830.8</v>
      </c>
      <c r="AB29" s="144">
        <f t="shared" si="8"/>
        <v>-1830.8</v>
      </c>
      <c r="AC29" s="144">
        <f t="shared" si="11"/>
        <v>-11.85682181738111</v>
      </c>
      <c r="AD29" s="148" t="e">
        <f t="shared" si="12"/>
        <v>#VALUE!</v>
      </c>
      <c r="AE29" s="149">
        <f>AE30+AE31</f>
        <v>19612.599999999999</v>
      </c>
      <c r="AF29" s="150">
        <f>AF30+AF31</f>
        <v>14635</v>
      </c>
    </row>
    <row r="30" s="113" customFormat="1" ht="14.25">
      <c r="A30" s="114">
        <v>18</v>
      </c>
      <c r="B30" s="105" t="s">
        <v>58</v>
      </c>
      <c r="C30" s="115" t="s">
        <v>37</v>
      </c>
      <c r="D30" s="116" t="s">
        <v>33</v>
      </c>
      <c r="E30" s="152">
        <v>277.21199999999999</v>
      </c>
      <c r="F30" s="153">
        <v>6496.6390000000001</v>
      </c>
      <c r="G30" s="167">
        <v>315.38</v>
      </c>
      <c r="H30" s="168">
        <v>288.08999999999997</v>
      </c>
      <c r="I30" s="169"/>
      <c r="J30" s="168">
        <v>8875</v>
      </c>
      <c r="K30" s="63">
        <f t="shared" si="0"/>
        <v>28.140655716912931</v>
      </c>
      <c r="L30" s="155">
        <v>8896</v>
      </c>
      <c r="M30" s="63">
        <f t="shared" si="1"/>
        <v>28.207242057200837</v>
      </c>
      <c r="N30" s="87">
        <f t="shared" si="9"/>
        <v>-21</v>
      </c>
      <c r="O30" s="65" t="str">
        <f t="shared" si="2"/>
        <v xml:space="preserve"> </v>
      </c>
      <c r="P30" s="121">
        <v>189.928</v>
      </c>
      <c r="Q30" s="120">
        <v>6138.473</v>
      </c>
      <c r="R30" s="170">
        <v>181.18000000000001</v>
      </c>
      <c r="S30" s="130">
        <v>144.34999999999999</v>
      </c>
      <c r="T30" s="171" t="e">
        <f t="shared" si="10"/>
        <v>#REF!</v>
      </c>
      <c r="U30" s="130">
        <v>5836</v>
      </c>
      <c r="V30" s="122">
        <f t="shared" si="4"/>
        <v>32.211060823490449</v>
      </c>
      <c r="W30" s="130">
        <v>6846.8299999999999</v>
      </c>
      <c r="X30" s="122">
        <f t="shared" si="5"/>
        <v>37.790208632299368</v>
      </c>
      <c r="Y30" s="130">
        <v>-519</v>
      </c>
      <c r="Z30" s="172" t="str">
        <f t="shared" ref="Z30:Z64" si="16">IF(Y30&gt;0,Y30/U30*100," ")</f>
        <v xml:space="preserve"> </v>
      </c>
      <c r="AA30" s="173">
        <f t="shared" si="7"/>
        <v>-540</v>
      </c>
      <c r="AB30" s="130">
        <f t="shared" si="8"/>
        <v>-540</v>
      </c>
      <c r="AC30" s="130">
        <f t="shared" si="11"/>
        <v>-3.6707225885391881</v>
      </c>
      <c r="AD30" s="157" t="e">
        <f t="shared" si="12"/>
        <v>#VALUE!</v>
      </c>
      <c r="AE30" s="125">
        <v>18015</v>
      </c>
      <c r="AF30" s="126">
        <v>11247</v>
      </c>
    </row>
    <row r="31" s="113" customFormat="1" ht="14.25">
      <c r="A31" s="114">
        <v>19</v>
      </c>
      <c r="B31" s="105" t="s">
        <v>59</v>
      </c>
      <c r="C31" s="115" t="s">
        <v>37</v>
      </c>
      <c r="D31" s="116" t="s">
        <v>33</v>
      </c>
      <c r="E31" s="152">
        <v>64.512</v>
      </c>
      <c r="F31" s="153">
        <v>1354.77</v>
      </c>
      <c r="G31" s="154">
        <v>23</v>
      </c>
      <c r="H31" s="155">
        <v>1</v>
      </c>
      <c r="I31" s="156"/>
      <c r="J31" s="155">
        <v>269</v>
      </c>
      <c r="K31" s="63">
        <f t="shared" si="0"/>
        <v>11.695652173913043</v>
      </c>
      <c r="L31" s="174">
        <v>458</v>
      </c>
      <c r="M31" s="63">
        <f t="shared" si="1"/>
        <v>19.913043478260871</v>
      </c>
      <c r="N31" s="87">
        <f t="shared" si="9"/>
        <v>-189</v>
      </c>
      <c r="O31" s="65" t="str">
        <f t="shared" si="2"/>
        <v xml:space="preserve"> </v>
      </c>
      <c r="P31" s="121">
        <v>36.893999999999998</v>
      </c>
      <c r="Q31" s="120">
        <v>1029.6099999999999</v>
      </c>
      <c r="R31" s="118">
        <v>17.27</v>
      </c>
      <c r="S31" s="119">
        <v>15.35</v>
      </c>
      <c r="T31" s="120" t="e">
        <f t="shared" si="10"/>
        <v>#REF!</v>
      </c>
      <c r="U31" s="119">
        <v>460.89999999999998</v>
      </c>
      <c r="V31" s="122">
        <f t="shared" si="4"/>
        <v>26.687898089171973</v>
      </c>
      <c r="W31" s="119">
        <v>1924.1400000000001</v>
      </c>
      <c r="X31" s="122">
        <f t="shared" si="5"/>
        <v>111.41517081644471</v>
      </c>
      <c r="Y31" s="130">
        <v>-1101.8</v>
      </c>
      <c r="Z31" s="123" t="str">
        <f t="shared" si="16"/>
        <v xml:space="preserve"> </v>
      </c>
      <c r="AA31" s="124">
        <f t="shared" si="7"/>
        <v>-1290.8</v>
      </c>
      <c r="AB31" s="119">
        <f t="shared" si="8"/>
        <v>-1290.8</v>
      </c>
      <c r="AC31" s="119">
        <f t="shared" si="11"/>
        <v>-176.84614330730238</v>
      </c>
      <c r="AD31" s="157" t="e">
        <f t="shared" si="12"/>
        <v>#VALUE!</v>
      </c>
      <c r="AE31" s="125">
        <v>1597.5999999999999</v>
      </c>
      <c r="AF31" s="126">
        <v>3388</v>
      </c>
    </row>
    <row r="32" s="132" customFormat="1" ht="14.25">
      <c r="A32" s="175"/>
      <c r="B32" s="176" t="s">
        <v>60</v>
      </c>
      <c r="C32" s="177"/>
      <c r="D32" s="178"/>
      <c r="E32" s="179">
        <v>138.21199999999999</v>
      </c>
      <c r="F32" s="179">
        <v>2247.0160000000001</v>
      </c>
      <c r="G32" s="138">
        <f>G33</f>
        <v>139.483</v>
      </c>
      <c r="H32" s="138">
        <f>H33</f>
        <v>108.428</v>
      </c>
      <c r="I32" s="138">
        <f>I33</f>
        <v>0</v>
      </c>
      <c r="J32" s="138">
        <f>J33</f>
        <v>2711.5500000000002</v>
      </c>
      <c r="K32" s="180">
        <f t="shared" si="0"/>
        <v>19.440003441279583</v>
      </c>
      <c r="L32" s="139">
        <f>L33</f>
        <v>4888</v>
      </c>
      <c r="M32" s="180">
        <f t="shared" si="1"/>
        <v>35.043697081364755</v>
      </c>
      <c r="N32" s="181">
        <f t="shared" si="9"/>
        <v>-2176.4499999999998</v>
      </c>
      <c r="O32" s="182" t="str">
        <f t="shared" si="2"/>
        <v xml:space="preserve"> </v>
      </c>
      <c r="P32" s="183">
        <v>142.934</v>
      </c>
      <c r="Q32" s="184">
        <v>4955.5640000000003</v>
      </c>
      <c r="R32" s="138">
        <v>152</v>
      </c>
      <c r="S32" s="139">
        <v>114</v>
      </c>
      <c r="T32" s="184" t="e">
        <f t="shared" si="10"/>
        <v>#REF!</v>
      </c>
      <c r="U32" s="139">
        <v>5230</v>
      </c>
      <c r="V32" s="185">
        <f t="shared" si="4"/>
        <v>34.407894736842103</v>
      </c>
      <c r="W32" s="139">
        <v>7237</v>
      </c>
      <c r="X32" s="185">
        <f t="shared" si="5"/>
        <v>47.611842105263158</v>
      </c>
      <c r="Y32" s="139">
        <v>-2007</v>
      </c>
      <c r="Z32" s="186" t="str">
        <f t="shared" si="16"/>
        <v xml:space="preserve"> </v>
      </c>
      <c r="AA32" s="187">
        <f t="shared" si="7"/>
        <v>-4183.4499999999998</v>
      </c>
      <c r="AB32" s="139">
        <f t="shared" si="8"/>
        <v>-4183.4499999999998</v>
      </c>
      <c r="AC32" s="139">
        <f t="shared" si="11"/>
        <v>-52.67800366427209</v>
      </c>
      <c r="AD32" s="188" t="e">
        <f t="shared" si="12"/>
        <v>#VALUE!</v>
      </c>
      <c r="AE32" s="189">
        <f>AE33</f>
        <v>14471</v>
      </c>
      <c r="AF32" s="190">
        <f>AF33</f>
        <v>1317</v>
      </c>
    </row>
    <row r="33" s="191" customFormat="1" ht="14.25">
      <c r="A33" s="192">
        <v>20</v>
      </c>
      <c r="B33" s="193" t="s">
        <v>61</v>
      </c>
      <c r="C33" s="194" t="s">
        <v>37</v>
      </c>
      <c r="D33" s="195" t="s">
        <v>33</v>
      </c>
      <c r="E33" s="196">
        <v>152.41800000000001</v>
      </c>
      <c r="F33" s="197">
        <v>2551.902</v>
      </c>
      <c r="G33" s="198">
        <v>139.483</v>
      </c>
      <c r="H33" s="199">
        <v>108.428</v>
      </c>
      <c r="I33" s="200"/>
      <c r="J33" s="199">
        <v>2711.5500000000002</v>
      </c>
      <c r="K33" s="201">
        <f t="shared" si="0"/>
        <v>19.440003441279583</v>
      </c>
      <c r="L33" s="199">
        <v>4888</v>
      </c>
      <c r="M33" s="201">
        <f t="shared" si="1"/>
        <v>35.043697081364755</v>
      </c>
      <c r="N33" s="199">
        <f t="shared" si="9"/>
        <v>-2176.4499999999998</v>
      </c>
      <c r="O33" s="202" t="str">
        <f t="shared" si="2"/>
        <v xml:space="preserve"> </v>
      </c>
      <c r="P33" s="203">
        <v>103.09699999999999</v>
      </c>
      <c r="Q33" s="204">
        <v>3461.6869999999999</v>
      </c>
      <c r="R33" s="197">
        <v>146</v>
      </c>
      <c r="S33" s="196">
        <v>113</v>
      </c>
      <c r="T33" s="204" t="e">
        <f t="shared" si="10"/>
        <v>#REF!</v>
      </c>
      <c r="U33" s="196">
        <v>5136</v>
      </c>
      <c r="V33" s="196">
        <f t="shared" si="4"/>
        <v>35.178082191780824</v>
      </c>
      <c r="W33" s="196">
        <v>7493</v>
      </c>
      <c r="X33" s="196">
        <f t="shared" si="5"/>
        <v>51.321917808219176</v>
      </c>
      <c r="Y33" s="196">
        <v>-2007</v>
      </c>
      <c r="Z33" s="205" t="str">
        <f t="shared" si="16"/>
        <v xml:space="preserve"> </v>
      </c>
      <c r="AA33" s="206">
        <f t="shared" si="7"/>
        <v>-4183.4499999999998</v>
      </c>
      <c r="AB33" s="196">
        <f t="shared" si="8"/>
        <v>-4183.4499999999998</v>
      </c>
      <c r="AC33" s="196">
        <f t="shared" si="11"/>
        <v>-53.308994526954265</v>
      </c>
      <c r="AD33" s="207" t="e">
        <f t="shared" si="12"/>
        <v>#VALUE!</v>
      </c>
      <c r="AE33" s="208">
        <v>14471</v>
      </c>
      <c r="AF33" s="209">
        <v>1317</v>
      </c>
    </row>
    <row r="34" s="132" customFormat="1" ht="14.25" hidden="1">
      <c r="A34" s="133"/>
      <c r="B34" s="134" t="s">
        <v>62</v>
      </c>
      <c r="C34" s="135"/>
      <c r="D34" s="136"/>
      <c r="E34" s="137">
        <v>125.41</v>
      </c>
      <c r="F34" s="137">
        <v>3463.471</v>
      </c>
      <c r="G34" s="143">
        <f>G35</f>
        <v>0</v>
      </c>
      <c r="H34" s="144">
        <f>H35</f>
        <v>0</v>
      </c>
      <c r="I34" s="163">
        <f>G34/$G$63*100</f>
        <v>0</v>
      </c>
      <c r="J34" s="144">
        <f>J35</f>
        <v>0</v>
      </c>
      <c r="K34" s="63" t="e">
        <f t="shared" si="0"/>
        <v>#DIV/0!</v>
      </c>
      <c r="L34" s="144">
        <f>L35</f>
        <v>0</v>
      </c>
      <c r="M34" s="63" t="e">
        <f t="shared" si="1"/>
        <v>#DIV/0!</v>
      </c>
      <c r="N34" s="87">
        <f t="shared" si="9"/>
        <v>0</v>
      </c>
      <c r="O34" s="65" t="str">
        <f t="shared" si="2"/>
        <v xml:space="preserve"> </v>
      </c>
      <c r="P34" s="141">
        <v>72.381</v>
      </c>
      <c r="Q34" s="142">
        <v>2757.8560000000002</v>
      </c>
      <c r="R34" s="143">
        <v>66.316000000000003</v>
      </c>
      <c r="S34" s="144">
        <v>51.408000000000001</v>
      </c>
      <c r="T34" s="142" t="e">
        <f t="shared" si="10"/>
        <v>#REF!</v>
      </c>
      <c r="U34" s="144">
        <v>2526.4899999999998</v>
      </c>
      <c r="V34" s="145">
        <f t="shared" si="4"/>
        <v>38.0977441341456</v>
      </c>
      <c r="W34" s="144">
        <v>2679.0300000000002</v>
      </c>
      <c r="X34" s="145">
        <f t="shared" si="5"/>
        <v>40.39794318113276</v>
      </c>
      <c r="Y34" s="144">
        <v>-152.54000000000042</v>
      </c>
      <c r="Z34" s="146" t="str">
        <f t="shared" si="16"/>
        <v xml:space="preserve"> </v>
      </c>
      <c r="AA34" s="147">
        <f t="shared" si="7"/>
        <v>-152.54000000000042</v>
      </c>
      <c r="AB34" s="144">
        <f t="shared" si="8"/>
        <v>-152.54000000000042</v>
      </c>
      <c r="AC34" s="144">
        <f t="shared" si="11"/>
        <v>-6.0376253220871812</v>
      </c>
      <c r="AD34" s="148" t="e">
        <f t="shared" si="12"/>
        <v>#VALUE!</v>
      </c>
      <c r="AE34" s="149">
        <f>AE35</f>
        <v>5288</v>
      </c>
      <c r="AF34" s="150">
        <f>AF35</f>
        <v>8623</v>
      </c>
    </row>
    <row r="35" s="113" customFormat="1" ht="14.25" hidden="1">
      <c r="A35" s="114">
        <v>21</v>
      </c>
      <c r="B35" s="105" t="s">
        <v>63</v>
      </c>
      <c r="C35" s="115" t="s">
        <v>37</v>
      </c>
      <c r="D35" s="116" t="s">
        <v>33</v>
      </c>
      <c r="E35" s="152">
        <v>124.64400000000001</v>
      </c>
      <c r="F35" s="153">
        <v>3578.6799999999998</v>
      </c>
      <c r="G35" s="118"/>
      <c r="H35" s="119"/>
      <c r="I35" s="120"/>
      <c r="J35" s="119"/>
      <c r="K35" s="63"/>
      <c r="L35" s="119"/>
      <c r="M35" s="63"/>
      <c r="N35" s="87"/>
      <c r="O35" s="65"/>
      <c r="P35" s="121">
        <v>74.588999999999999</v>
      </c>
      <c r="Q35" s="120">
        <v>2880.1500000000001</v>
      </c>
      <c r="R35" s="118">
        <v>67.828620000000001</v>
      </c>
      <c r="S35" s="119">
        <v>42.899999999999999</v>
      </c>
      <c r="T35" s="120" t="e">
        <f t="shared" si="10"/>
        <v>#REF!</v>
      </c>
      <c r="U35" s="119">
        <v>2968</v>
      </c>
      <c r="V35" s="122">
        <f t="shared" si="4"/>
        <v>43.7573401906157</v>
      </c>
      <c r="W35" s="119">
        <v>2192.0999999999999</v>
      </c>
      <c r="X35" s="122">
        <f t="shared" si="5"/>
        <v>32.318216115851982</v>
      </c>
      <c r="Y35" s="119">
        <v>-152.54000000000042</v>
      </c>
      <c r="Z35" s="123" t="str">
        <f t="shared" si="16"/>
        <v xml:space="preserve"> </v>
      </c>
      <c r="AA35" s="124">
        <f t="shared" si="7"/>
        <v>-152.54000000000042</v>
      </c>
      <c r="AB35" s="119">
        <f t="shared" si="8"/>
        <v>-152.54000000000042</v>
      </c>
      <c r="AC35" s="119">
        <f t="shared" si="11"/>
        <v>-5.13948787061996</v>
      </c>
      <c r="AD35" s="157" t="e">
        <f t="shared" si="12"/>
        <v>#VALUE!</v>
      </c>
      <c r="AE35" s="125">
        <v>5288</v>
      </c>
      <c r="AF35" s="126">
        <v>8623</v>
      </c>
    </row>
    <row r="36" s="132" customFormat="1" ht="14.25">
      <c r="A36" s="133"/>
      <c r="B36" s="134" t="s">
        <v>64</v>
      </c>
      <c r="C36" s="135"/>
      <c r="D36" s="136"/>
      <c r="E36" s="137">
        <v>170.33600000000001</v>
      </c>
      <c r="F36" s="137">
        <v>3890.4780000000001</v>
      </c>
      <c r="G36" s="138">
        <f>G37</f>
        <v>175.59700000000001</v>
      </c>
      <c r="H36" s="138">
        <f>H37</f>
        <v>137.06100000000001</v>
      </c>
      <c r="I36" s="138">
        <f>I37</f>
        <v>0</v>
      </c>
      <c r="J36" s="138">
        <f>J37</f>
        <v>4951.8379999999997</v>
      </c>
      <c r="K36" s="63">
        <f t="shared" si="0"/>
        <v>28.200014806631089</v>
      </c>
      <c r="L36" s="139">
        <f>L37</f>
        <v>5263.0389999999998</v>
      </c>
      <c r="M36" s="63">
        <f t="shared" si="1"/>
        <v>29.972260346133474</v>
      </c>
      <c r="N36" s="87">
        <f t="shared" si="9"/>
        <v>-311.20100000000002</v>
      </c>
      <c r="O36" s="65" t="str">
        <f t="shared" si="2"/>
        <v xml:space="preserve"> </v>
      </c>
      <c r="P36" s="141">
        <v>106.93600000000001</v>
      </c>
      <c r="Q36" s="142">
        <v>2645.6669999999999</v>
      </c>
      <c r="R36" s="143">
        <v>136.50800000000001</v>
      </c>
      <c r="S36" s="144">
        <v>106.908</v>
      </c>
      <c r="T36" s="142" t="e">
        <f t="shared" si="10"/>
        <v>#REF!</v>
      </c>
      <c r="U36" s="144">
        <v>3379</v>
      </c>
      <c r="V36" s="145">
        <f t="shared" si="4"/>
        <v>24.753128021800919</v>
      </c>
      <c r="W36" s="144">
        <v>2904</v>
      </c>
      <c r="X36" s="145">
        <f t="shared" si="5"/>
        <v>21.273478477451871</v>
      </c>
      <c r="Y36" s="144">
        <v>475</v>
      </c>
      <c r="Z36" s="146">
        <f t="shared" si="16"/>
        <v>14.05741343592779</v>
      </c>
      <c r="AA36" s="147">
        <f t="shared" si="7"/>
        <v>163.79899999999998</v>
      </c>
      <c r="AB36" s="144" t="str">
        <f t="shared" si="8"/>
        <v xml:space="preserve"> </v>
      </c>
      <c r="AC36" s="144"/>
      <c r="AD36" s="148"/>
      <c r="AE36" s="149">
        <f>AE37</f>
        <v>13314</v>
      </c>
      <c r="AF36" s="150">
        <f>AF37</f>
        <v>5481</v>
      </c>
    </row>
    <row r="37" s="113" customFormat="1" ht="15.75" customHeight="1">
      <c r="A37" s="114">
        <v>22</v>
      </c>
      <c r="B37" s="127" t="s">
        <v>65</v>
      </c>
      <c r="C37" s="128" t="s">
        <v>37</v>
      </c>
      <c r="D37" s="151" t="s">
        <v>33</v>
      </c>
      <c r="E37" s="152">
        <v>170.33600000000001</v>
      </c>
      <c r="F37" s="152">
        <v>4007.4299999999998</v>
      </c>
      <c r="G37" s="154">
        <v>175.59700000000001</v>
      </c>
      <c r="H37" s="155">
        <v>137.06100000000001</v>
      </c>
      <c r="I37" s="156"/>
      <c r="J37" s="155">
        <v>4951.8379999999997</v>
      </c>
      <c r="K37" s="63">
        <f t="shared" si="0"/>
        <v>28.200014806631089</v>
      </c>
      <c r="L37" s="155">
        <v>5263.0389999999998</v>
      </c>
      <c r="M37" s="63">
        <f t="shared" si="1"/>
        <v>29.972260346133474</v>
      </c>
      <c r="N37" s="87">
        <f t="shared" si="9"/>
        <v>-311.20100000000002</v>
      </c>
      <c r="O37" s="65" t="str">
        <f t="shared" si="2"/>
        <v xml:space="preserve"> </v>
      </c>
      <c r="P37" s="121">
        <v>106.93600000000001</v>
      </c>
      <c r="Q37" s="120">
        <v>2699.4720000000002</v>
      </c>
      <c r="R37" s="118">
        <v>113.37</v>
      </c>
      <c r="S37" s="119">
        <v>89.269999999999996</v>
      </c>
      <c r="T37" s="120" t="e">
        <f t="shared" si="10"/>
        <v>#REF!</v>
      </c>
      <c r="U37" s="119">
        <v>2860.6999999999998</v>
      </c>
      <c r="V37" s="122">
        <f t="shared" si="4"/>
        <v>25.23330687130634</v>
      </c>
      <c r="W37" s="119">
        <v>2919.5</v>
      </c>
      <c r="X37" s="122">
        <f t="shared" si="5"/>
        <v>25.751962600335183</v>
      </c>
      <c r="Y37" s="119">
        <v>475</v>
      </c>
      <c r="Z37" s="123">
        <f t="shared" si="16"/>
        <v>16.604327612122908</v>
      </c>
      <c r="AA37" s="124">
        <f t="shared" si="7"/>
        <v>163.79899999999998</v>
      </c>
      <c r="AB37" s="119" t="str">
        <f t="shared" si="8"/>
        <v xml:space="preserve"> </v>
      </c>
      <c r="AC37" s="119"/>
      <c r="AD37" s="157"/>
      <c r="AE37" s="125">
        <v>13314</v>
      </c>
      <c r="AF37" s="126">
        <v>5481</v>
      </c>
    </row>
    <row r="38" s="132" customFormat="1" ht="14.25">
      <c r="A38" s="133"/>
      <c r="B38" s="134" t="s">
        <v>66</v>
      </c>
      <c r="C38" s="135"/>
      <c r="D38" s="136"/>
      <c r="E38" s="166" t="e">
        <f>E39+E41+E42+#REF!+E43</f>
        <v>#REF!</v>
      </c>
      <c r="F38" s="166" t="e">
        <f>F39+F41+F42+#REF!+F43</f>
        <v>#REF!</v>
      </c>
      <c r="G38" s="143">
        <f>G40+G41+G42+G43</f>
        <v>604.88</v>
      </c>
      <c r="H38" s="143">
        <f>H40+H41+H42+H43</f>
        <v>510.15000000000003</v>
      </c>
      <c r="I38" s="143" t="e">
        <f>I39+I40+I41+I42+#REF!+I43</f>
        <v>#REF!</v>
      </c>
      <c r="J38" s="143">
        <f>J40+J41+J42+J43</f>
        <v>13401.369999999999</v>
      </c>
      <c r="K38" s="63">
        <f t="shared" si="0"/>
        <v>22.155419256712072</v>
      </c>
      <c r="L38" s="144">
        <f>L40+L41+L42+L43</f>
        <v>12630.280000000002</v>
      </c>
      <c r="M38" s="63">
        <f t="shared" si="1"/>
        <v>20.880637481814578</v>
      </c>
      <c r="N38" s="87">
        <f t="shared" si="9"/>
        <v>771.08999999999651</v>
      </c>
      <c r="O38" s="65">
        <f t="shared" si="2"/>
        <v>5.7538147219276583</v>
      </c>
      <c r="P38" s="141" t="e">
        <f>P39+P41+P42+#REF!+P44</f>
        <v>#REF!</v>
      </c>
      <c r="Q38" s="141" t="e">
        <f>Q39+Q41+Q42+#REF!+Q44</f>
        <v>#REF!</v>
      </c>
      <c r="R38" s="143" t="e">
        <f>R39+R41+R42+#REF!+R44</f>
        <v>#REF!</v>
      </c>
      <c r="S38" s="144" t="e">
        <f>S39+S41+S42+#REF!+S44</f>
        <v>#REF!</v>
      </c>
      <c r="T38" s="142" t="e">
        <f t="shared" si="10"/>
        <v>#REF!</v>
      </c>
      <c r="U38" s="144" t="e">
        <f>U39+U41+U42+#REF!+U44</f>
        <v>#REF!</v>
      </c>
      <c r="V38" s="145" t="e">
        <f t="shared" si="4"/>
        <v>#REF!</v>
      </c>
      <c r="W38" s="144" t="e">
        <f>W39+W41+W42+#REF!+W44</f>
        <v>#REF!</v>
      </c>
      <c r="X38" s="145" t="e">
        <f t="shared" si="5"/>
        <v>#REF!</v>
      </c>
      <c r="Y38" s="144" t="e">
        <f>Y39+Y41+Y42+#REF!+Y44</f>
        <v>#REF!</v>
      </c>
      <c r="Z38" s="146" t="e">
        <f t="shared" si="16"/>
        <v>#REF!</v>
      </c>
      <c r="AA38" s="147" t="e">
        <f t="shared" si="7"/>
        <v>#REF!</v>
      </c>
      <c r="AB38" s="144" t="e">
        <f>AB41+#REF!+AB44</f>
        <v>#REF!</v>
      </c>
      <c r="AC38" s="144" t="e">
        <f t="shared" si="11"/>
        <v>#REF!</v>
      </c>
      <c r="AD38" s="148" t="e">
        <f t="shared" si="12"/>
        <v>#REF!</v>
      </c>
      <c r="AE38" s="149">
        <f>AE39+AE41+AE42+Q43+AE44</f>
        <v>12905.790000000001</v>
      </c>
      <c r="AF38" s="150">
        <f>AF39+AF41+AF42+R43+AF44</f>
        <v>3815.8000000000002</v>
      </c>
    </row>
    <row r="39" s="210" customFormat="1" ht="14.25" hidden="1">
      <c r="A39" s="114">
        <v>23</v>
      </c>
      <c r="B39" s="211" t="s">
        <v>67</v>
      </c>
      <c r="C39" s="115" t="s">
        <v>37</v>
      </c>
      <c r="D39" s="116" t="s">
        <v>33</v>
      </c>
      <c r="E39" s="152">
        <v>61.670000000000002</v>
      </c>
      <c r="F39" s="152">
        <v>1090.0329999999999</v>
      </c>
      <c r="G39" s="118"/>
      <c r="H39" s="119"/>
      <c r="I39" s="120">
        <f>G39/$G$63*100</f>
        <v>0</v>
      </c>
      <c r="J39" s="119"/>
      <c r="K39" s="212"/>
      <c r="L39" s="119"/>
      <c r="M39" s="63"/>
      <c r="N39" s="87">
        <f t="shared" si="9"/>
        <v>0</v>
      </c>
      <c r="O39" s="65" t="str">
        <f t="shared" si="2"/>
        <v xml:space="preserve"> </v>
      </c>
      <c r="P39" s="213"/>
      <c r="Q39" s="214"/>
      <c r="R39" s="215"/>
      <c r="S39" s="216"/>
      <c r="T39" s="214" t="e">
        <f t="shared" si="10"/>
        <v>#REF!</v>
      </c>
      <c r="U39" s="216"/>
      <c r="V39" s="216"/>
      <c r="W39" s="216"/>
      <c r="X39" s="216"/>
      <c r="Y39" s="216"/>
      <c r="Z39" s="217" t="str">
        <f t="shared" si="16"/>
        <v xml:space="preserve"> </v>
      </c>
      <c r="AA39" s="218">
        <f t="shared" si="7"/>
        <v>0</v>
      </c>
      <c r="AB39" s="219">
        <f t="shared" si="8"/>
        <v>0</v>
      </c>
      <c r="AC39" s="219"/>
      <c r="AD39" s="220"/>
      <c r="AE39" s="221">
        <v>5400.8999999999996</v>
      </c>
      <c r="AF39" s="222">
        <v>3756.8000000000002</v>
      </c>
    </row>
    <row r="40" s="223" customFormat="1" ht="14.25">
      <c r="A40" s="114"/>
      <c r="B40" s="224"/>
      <c r="C40" s="115"/>
      <c r="D40" s="116"/>
      <c r="E40" s="152">
        <v>345.19999999999999</v>
      </c>
      <c r="F40" s="152">
        <v>7344.7349999999997</v>
      </c>
      <c r="G40" s="90">
        <v>310.42000000000002</v>
      </c>
      <c r="H40" s="86">
        <v>246</v>
      </c>
      <c r="I40" s="89"/>
      <c r="J40" s="86">
        <v>7291.5</v>
      </c>
      <c r="K40" s="212">
        <f t="shared" si="0"/>
        <v>23.489143740738353</v>
      </c>
      <c r="L40" s="86">
        <v>5749.6000000000004</v>
      </c>
      <c r="M40" s="63">
        <f t="shared" si="1"/>
        <v>18.522002448295858</v>
      </c>
      <c r="N40" s="87">
        <f t="shared" si="9"/>
        <v>1541.8999999999996</v>
      </c>
      <c r="O40" s="65">
        <f t="shared" si="2"/>
        <v>21.146540492354106</v>
      </c>
      <c r="P40" s="213">
        <v>436.30000000000001</v>
      </c>
      <c r="Q40" s="214">
        <v>6722.6289999999999</v>
      </c>
      <c r="R40" s="225">
        <v>579.11000000000001</v>
      </c>
      <c r="S40" s="219">
        <v>495.81999999999999</v>
      </c>
      <c r="T40" s="214" t="e">
        <f t="shared" si="10"/>
        <v>#REF!</v>
      </c>
      <c r="U40" s="219">
        <v>8938.3199999999997</v>
      </c>
      <c r="V40" s="226">
        <f t="shared" si="4"/>
        <v>15.434580649617516</v>
      </c>
      <c r="W40" s="219">
        <v>4005.4699999999998</v>
      </c>
      <c r="X40" s="226">
        <f t="shared" si="5"/>
        <v>6.9165961561706748</v>
      </c>
      <c r="Y40" s="219"/>
      <c r="Z40" s="217"/>
      <c r="AA40" s="218"/>
      <c r="AB40" s="219"/>
      <c r="AC40" s="219"/>
      <c r="AD40" s="220"/>
      <c r="AE40" s="221"/>
      <c r="AF40" s="222"/>
    </row>
    <row r="41" s="113" customFormat="1" ht="14.25">
      <c r="A41" s="114">
        <v>24</v>
      </c>
      <c r="B41" s="105" t="s">
        <v>68</v>
      </c>
      <c r="C41" s="115" t="s">
        <v>37</v>
      </c>
      <c r="D41" s="116" t="s">
        <v>33</v>
      </c>
      <c r="E41" s="152">
        <v>50.162999999999997</v>
      </c>
      <c r="F41" s="152">
        <v>966.77200000000005</v>
      </c>
      <c r="G41" s="227">
        <v>43.700000000000003</v>
      </c>
      <c r="H41" s="228">
        <v>41.600000000000001</v>
      </c>
      <c r="I41" s="229"/>
      <c r="J41" s="228">
        <v>1035.5</v>
      </c>
      <c r="K41" s="63">
        <f t="shared" si="0"/>
        <v>23.695652173913043</v>
      </c>
      <c r="L41" s="228">
        <v>1211.3</v>
      </c>
      <c r="M41" s="63">
        <f t="shared" si="1"/>
        <v>27.71853546910755</v>
      </c>
      <c r="N41" s="87">
        <f t="shared" si="9"/>
        <v>-175.79999999999995</v>
      </c>
      <c r="O41" s="65" t="str">
        <f t="shared" si="2"/>
        <v xml:space="preserve"> </v>
      </c>
      <c r="P41" s="121">
        <v>32.881399999999999</v>
      </c>
      <c r="Q41" s="120">
        <v>465.464</v>
      </c>
      <c r="R41" s="118">
        <v>26.100000000000001</v>
      </c>
      <c r="S41" s="119">
        <v>23.100000000000001</v>
      </c>
      <c r="T41" s="120" t="e">
        <f t="shared" si="10"/>
        <v>#REF!</v>
      </c>
      <c r="U41" s="119">
        <v>370</v>
      </c>
      <c r="V41" s="122">
        <f t="shared" si="4"/>
        <v>14.176245210727968</v>
      </c>
      <c r="W41" s="119">
        <v>495.39999999999998</v>
      </c>
      <c r="X41" s="122">
        <f t="shared" si="5"/>
        <v>18.980842911877392</v>
      </c>
      <c r="Y41" s="119">
        <v>-131.19999999999999</v>
      </c>
      <c r="Z41" s="146" t="str">
        <f t="shared" si="16"/>
        <v xml:space="preserve"> </v>
      </c>
      <c r="AA41" s="124">
        <f t="shared" si="7"/>
        <v>-306.99999999999994</v>
      </c>
      <c r="AB41" s="119">
        <f t="shared" si="8"/>
        <v>-306.99999999999994</v>
      </c>
      <c r="AC41" s="119">
        <f t="shared" si="11"/>
        <v>-21.842760583422265</v>
      </c>
      <c r="AD41" s="148" t="e">
        <f t="shared" si="12"/>
        <v>#VALUE!</v>
      </c>
      <c r="AE41" s="125">
        <v>1382</v>
      </c>
      <c r="AF41" s="126">
        <v>25</v>
      </c>
    </row>
    <row r="42" s="113" customFormat="1" ht="14.25">
      <c r="A42" s="114">
        <v>25</v>
      </c>
      <c r="B42" s="105" t="s">
        <v>69</v>
      </c>
      <c r="C42" s="115" t="s">
        <v>70</v>
      </c>
      <c r="D42" s="116"/>
      <c r="E42" s="152">
        <v>32</v>
      </c>
      <c r="F42" s="152">
        <v>554</v>
      </c>
      <c r="G42" s="90">
        <v>149</v>
      </c>
      <c r="H42" s="174">
        <v>129</v>
      </c>
      <c r="I42" s="89"/>
      <c r="J42" s="174">
        <v>3002.3000000000002</v>
      </c>
      <c r="K42" s="63">
        <f t="shared" si="0"/>
        <v>20.149664429530201</v>
      </c>
      <c r="L42" s="230">
        <v>2585</v>
      </c>
      <c r="M42" s="63">
        <f t="shared" si="1"/>
        <v>17.348993288590606</v>
      </c>
      <c r="N42" s="87">
        <v>892</v>
      </c>
      <c r="O42" s="65">
        <f t="shared" si="2"/>
        <v>29.710555240981911</v>
      </c>
      <c r="P42" s="121"/>
      <c r="Q42" s="120"/>
      <c r="R42" s="118"/>
      <c r="S42" s="119"/>
      <c r="T42" s="120"/>
      <c r="U42" s="119"/>
      <c r="V42" s="122"/>
      <c r="W42" s="119"/>
      <c r="X42" s="122"/>
      <c r="Y42" s="119"/>
      <c r="Z42" s="123"/>
      <c r="AA42" s="124"/>
      <c r="AB42" s="119"/>
      <c r="AC42" s="119"/>
      <c r="AD42" s="157"/>
      <c r="AE42" s="125">
        <v>2022.5999999999999</v>
      </c>
      <c r="AF42" s="126">
        <v>0</v>
      </c>
    </row>
    <row r="43" s="113" customFormat="1" ht="14.25">
      <c r="A43" s="114">
        <v>26</v>
      </c>
      <c r="B43" s="127" t="s">
        <v>71</v>
      </c>
      <c r="C43" s="231" t="s">
        <v>72</v>
      </c>
      <c r="D43" s="151" t="s">
        <v>33</v>
      </c>
      <c r="E43" s="152">
        <v>109.60299999999999</v>
      </c>
      <c r="F43" s="153">
        <v>2166.9749999999999</v>
      </c>
      <c r="G43" s="90">
        <v>101.76000000000001</v>
      </c>
      <c r="H43" s="174">
        <v>93.549999999999997</v>
      </c>
      <c r="I43" s="89"/>
      <c r="J43" s="174">
        <v>2072.0700000000002</v>
      </c>
      <c r="K43" s="63">
        <f t="shared" si="0"/>
        <v>20.362323113207548</v>
      </c>
      <c r="L43" s="174">
        <v>3084.3800000000001</v>
      </c>
      <c r="M43" s="63">
        <f t="shared" si="1"/>
        <v>30.310338050314463</v>
      </c>
      <c r="N43" s="87">
        <f t="shared" si="9"/>
        <v>-1012.3099999999999</v>
      </c>
      <c r="O43" s="65" t="str">
        <f t="shared" si="2"/>
        <v xml:space="preserve"> </v>
      </c>
      <c r="P43" s="157" t="e">
        <f>#REF!/$AB$64*100</f>
        <v>#REF!</v>
      </c>
      <c r="Q43" s="125">
        <v>154.28999999999999</v>
      </c>
      <c r="R43" s="126">
        <v>0</v>
      </c>
      <c r="T43" s="113"/>
      <c r="Z43" s="113"/>
      <c r="AA43" s="113"/>
      <c r="AB43" s="113"/>
      <c r="AC43" s="113"/>
      <c r="AD43" s="113"/>
    </row>
    <row r="44" s="113" customFormat="1" ht="14.25">
      <c r="A44" s="114">
        <v>27</v>
      </c>
      <c r="B44" s="134" t="s">
        <v>73</v>
      </c>
      <c r="C44" s="135"/>
      <c r="D44" s="136"/>
      <c r="E44" s="166" t="e">
        <f>E45+E46+E47+E48+E49+E50+#REF!+#REF!</f>
        <v>#REF!</v>
      </c>
      <c r="F44" s="166" t="e">
        <f>F45+F46+F47+F48+F49+F50+#REF!+#REF!</f>
        <v>#REF!</v>
      </c>
      <c r="G44" s="232">
        <f>G45+G46+G47+G48+G49+G50+G51+G52</f>
        <v>1230</v>
      </c>
      <c r="H44" s="143">
        <f>H45+H46+H47+H48+H49+H50+H51+H52</f>
        <v>1055</v>
      </c>
      <c r="I44" s="143" t="e">
        <f>I45+I46+I47+I48+I49+I50+I52+#REF!</f>
        <v>#REF!</v>
      </c>
      <c r="J44" s="143">
        <f>J45+J46+J47+J48+J49+J50+J51+J52</f>
        <v>29678.700000000001</v>
      </c>
      <c r="K44" s="180">
        <f t="shared" si="0"/>
        <v>24.129024390243902</v>
      </c>
      <c r="L44" s="144">
        <f>L45+L46+L47+L48+L49+L50+L51+L52</f>
        <v>32044.700000000001</v>
      </c>
      <c r="M44" s="180">
        <f t="shared" si="1"/>
        <v>26.052601626016262</v>
      </c>
      <c r="N44" s="87">
        <f t="shared" si="9"/>
        <v>-2366</v>
      </c>
      <c r="O44" s="65" t="str">
        <f t="shared" si="2"/>
        <v xml:space="preserve"> </v>
      </c>
      <c r="P44" s="121">
        <v>51.372</v>
      </c>
      <c r="Q44" s="120">
        <v>803.86800000000005</v>
      </c>
      <c r="R44" s="118">
        <v>48.079999999999998</v>
      </c>
      <c r="S44" s="119">
        <v>42.93</v>
      </c>
      <c r="T44" s="120" t="e">
        <f t="shared" si="10"/>
        <v>#REF!</v>
      </c>
      <c r="U44" s="119">
        <v>737.57000000000005</v>
      </c>
      <c r="V44" s="122">
        <f t="shared" si="4"/>
        <v>15.340474209650584</v>
      </c>
      <c r="W44" s="119">
        <v>880.97000000000003</v>
      </c>
      <c r="X44" s="122">
        <f t="shared" si="5"/>
        <v>18.323003327787024</v>
      </c>
      <c r="Y44" s="119">
        <v>-49.8599999999999</v>
      </c>
      <c r="Z44" s="123" t="str">
        <f t="shared" si="16"/>
        <v xml:space="preserve"> </v>
      </c>
      <c r="AA44" s="124">
        <f t="shared" ref="AA44:AA63" si="17">Y44+N43</f>
        <v>-1062.1699999999998</v>
      </c>
      <c r="AB44" s="119">
        <f t="shared" si="8"/>
        <v>-1062.1699999999998</v>
      </c>
      <c r="AC44" s="119">
        <f t="shared" ref="AC44:AC64" si="18">AB44/(J43+U44)*100</f>
        <v>-37.804487407639407</v>
      </c>
      <c r="AD44" s="157" t="e">
        <f t="shared" si="12"/>
        <v>#VALUE!</v>
      </c>
      <c r="AE44" s="125">
        <v>3946</v>
      </c>
      <c r="AF44" s="126">
        <v>34</v>
      </c>
    </row>
    <row r="45" s="132" customFormat="1" ht="14.25">
      <c r="A45" s="133"/>
      <c r="B45" s="127" t="s">
        <v>74</v>
      </c>
      <c r="C45" s="128" t="s">
        <v>37</v>
      </c>
      <c r="D45" s="151" t="s">
        <v>33</v>
      </c>
      <c r="E45" s="152">
        <v>126.261</v>
      </c>
      <c r="F45" s="153">
        <v>2148.0619999999999</v>
      </c>
      <c r="G45" s="118">
        <v>203</v>
      </c>
      <c r="H45" s="119">
        <v>199</v>
      </c>
      <c r="I45" s="120">
        <f t="shared" ref="I45:I54" si="19">G45/$G$63*100</f>
        <v>0.3461839105349106</v>
      </c>
      <c r="J45" s="119">
        <v>3993</v>
      </c>
      <c r="K45" s="63">
        <f>J45/G45</f>
        <v>19.669950738916256</v>
      </c>
      <c r="L45" s="119">
        <v>3667</v>
      </c>
      <c r="M45" s="63">
        <f>L45/G45</f>
        <v>18.064039408866996</v>
      </c>
      <c r="N45" s="233">
        <v>326.69999999999999</v>
      </c>
      <c r="O45" s="65">
        <f t="shared" si="2"/>
        <v>8.1818181818181817</v>
      </c>
      <c r="P45" s="141" t="e">
        <f>P46+P47+P48+P49+P50+P52+#REF!+P53</f>
        <v>#REF!</v>
      </c>
      <c r="Q45" s="141" t="e">
        <f>Q46+Q47+Q48+Q49+Q50+Q52+#REF!+Q53</f>
        <v>#REF!</v>
      </c>
      <c r="R45" s="143" t="e">
        <f>R46+R47+R48+R49+R50+R52+#REF!+R53</f>
        <v>#REF!</v>
      </c>
      <c r="S45" s="144" t="e">
        <f>S46+S47+S48+S49+S50+S52+#REF!+S53</f>
        <v>#REF!</v>
      </c>
      <c r="T45" s="142" t="e">
        <f t="shared" si="10"/>
        <v>#REF!</v>
      </c>
      <c r="U45" s="144" t="e">
        <f>U46+U47+U48+U49+U50+U52+#REF!+U53</f>
        <v>#REF!</v>
      </c>
      <c r="V45" s="145" t="e">
        <f t="shared" si="4"/>
        <v>#REF!</v>
      </c>
      <c r="W45" s="144" t="e">
        <f>W46+W47+W48+W49+W50+W52+#REF!+W53</f>
        <v>#REF!</v>
      </c>
      <c r="X45" s="145" t="e">
        <f t="shared" si="5"/>
        <v>#REF!</v>
      </c>
      <c r="Y45" s="144" t="e">
        <f>Y46+Y47+Y48+Y49+Y50+Y52+#REF!+Y53</f>
        <v>#REF!</v>
      </c>
      <c r="Z45" s="146" t="e">
        <f t="shared" si="16"/>
        <v>#REF!</v>
      </c>
      <c r="AA45" s="147" t="e">
        <f t="shared" si="17"/>
        <v>#REF!</v>
      </c>
      <c r="AB45" s="144" t="e">
        <f t="shared" si="8"/>
        <v>#REF!</v>
      </c>
      <c r="AC45" s="144" t="e">
        <f t="shared" si="18"/>
        <v>#REF!</v>
      </c>
      <c r="AD45" s="148" t="e">
        <f t="shared" si="12"/>
        <v>#REF!</v>
      </c>
      <c r="AE45" s="149" t="e">
        <f>AE46+AE47+AE48+AE49+AE50+AE52+#REF!+AE53</f>
        <v>#REF!</v>
      </c>
      <c r="AF45" s="150" t="e">
        <f>AF46+AF47+AF48+AF49+AF50+AF52+#REF!+AF53</f>
        <v>#REF!</v>
      </c>
    </row>
    <row r="46" s="113" customFormat="1" ht="14.25">
      <c r="A46" s="114">
        <v>28</v>
      </c>
      <c r="B46" s="105" t="s">
        <v>75</v>
      </c>
      <c r="C46" s="115" t="s">
        <v>37</v>
      </c>
      <c r="D46" s="116" t="s">
        <v>33</v>
      </c>
      <c r="E46" s="152">
        <v>15.238</v>
      </c>
      <c r="F46" s="152">
        <v>335.89600000000002</v>
      </c>
      <c r="G46" s="118">
        <v>28</v>
      </c>
      <c r="H46" s="119">
        <v>26</v>
      </c>
      <c r="I46" s="120">
        <f t="shared" si="19"/>
        <v>0.047749504901366972</v>
      </c>
      <c r="J46" s="119">
        <v>743</v>
      </c>
      <c r="K46" s="234">
        <f t="shared" si="0"/>
        <v>26.535714285714285</v>
      </c>
      <c r="L46" s="119">
        <v>962</v>
      </c>
      <c r="M46" s="234">
        <f t="shared" si="1"/>
        <v>34.357142857142854</v>
      </c>
      <c r="N46" s="87">
        <f t="shared" si="9"/>
        <v>-219</v>
      </c>
      <c r="O46" s="65" t="str">
        <f t="shared" si="2"/>
        <v xml:space="preserve"> </v>
      </c>
      <c r="P46" s="121">
        <v>101.5</v>
      </c>
      <c r="Q46" s="120">
        <v>1537.45</v>
      </c>
      <c r="R46" s="119">
        <v>124</v>
      </c>
      <c r="S46" s="119">
        <v>80.037999999999997</v>
      </c>
      <c r="T46" s="120" t="e">
        <f t="shared" si="10"/>
        <v>#REF!</v>
      </c>
      <c r="U46" s="119">
        <v>1885</v>
      </c>
      <c r="V46" s="122">
        <f t="shared" si="4"/>
        <v>15.201612903225806</v>
      </c>
      <c r="W46" s="119">
        <v>2593.0999999999999</v>
      </c>
      <c r="X46" s="122">
        <f t="shared" si="5"/>
        <v>20.912096774193547</v>
      </c>
      <c r="Y46" s="119">
        <v>-484.19999999999982</v>
      </c>
      <c r="Z46" s="123" t="str">
        <f t="shared" si="16"/>
        <v xml:space="preserve"> </v>
      </c>
      <c r="AA46" s="124">
        <f t="shared" si="17"/>
        <v>-157.49999999999983</v>
      </c>
      <c r="AB46" s="119">
        <f t="shared" si="8"/>
        <v>-157.49999999999983</v>
      </c>
      <c r="AC46" s="119">
        <f t="shared" si="18"/>
        <v>-2.679482817284788</v>
      </c>
      <c r="AD46" s="157" t="e">
        <f t="shared" si="12"/>
        <v>#VALUE!</v>
      </c>
      <c r="AE46" s="125">
        <v>6595</v>
      </c>
      <c r="AF46" s="126">
        <v>12024</v>
      </c>
    </row>
    <row r="47" s="235" customFormat="1" ht="14.25">
      <c r="A47" s="114">
        <v>29</v>
      </c>
      <c r="B47" s="127" t="s">
        <v>76</v>
      </c>
      <c r="C47" s="128" t="s">
        <v>77</v>
      </c>
      <c r="D47" s="151">
        <v>2027</v>
      </c>
      <c r="E47" s="152">
        <v>56.584000000000003</v>
      </c>
      <c r="F47" s="153">
        <v>858.92899999999997</v>
      </c>
      <c r="G47" s="118">
        <v>52</v>
      </c>
      <c r="H47" s="119">
        <v>49</v>
      </c>
      <c r="I47" s="120">
        <f t="shared" si="19"/>
        <v>0.088677651959681525</v>
      </c>
      <c r="J47" s="119">
        <v>1047</v>
      </c>
      <c r="K47" s="63">
        <f t="shared" si="0"/>
        <v>20.134615384615383</v>
      </c>
      <c r="L47" s="119">
        <v>1167</v>
      </c>
      <c r="M47" s="63">
        <f t="shared" si="1"/>
        <v>22.442307692307693</v>
      </c>
      <c r="N47" s="87">
        <f t="shared" si="9"/>
        <v>-120</v>
      </c>
      <c r="O47" s="65" t="str">
        <f t="shared" si="2"/>
        <v xml:space="preserve"> </v>
      </c>
      <c r="P47" s="121"/>
      <c r="Q47" s="120"/>
      <c r="R47" s="118"/>
      <c r="S47" s="119"/>
      <c r="T47" s="120"/>
      <c r="U47" s="119"/>
      <c r="V47" s="122"/>
      <c r="W47" s="119"/>
      <c r="X47" s="122"/>
      <c r="Y47" s="119"/>
      <c r="Z47" s="123" t="str">
        <f t="shared" si="16"/>
        <v xml:space="preserve"> </v>
      </c>
      <c r="AA47" s="124">
        <f t="shared" si="17"/>
        <v>-219</v>
      </c>
      <c r="AB47" s="119">
        <f t="shared" si="8"/>
        <v>-219</v>
      </c>
      <c r="AC47" s="119">
        <f t="shared" si="18"/>
        <v>-29.475100942126513</v>
      </c>
      <c r="AD47" s="157" t="e">
        <f t="shared" si="12"/>
        <v>#VALUE!</v>
      </c>
      <c r="AE47" s="125">
        <v>1240</v>
      </c>
      <c r="AF47" s="126">
        <v>207</v>
      </c>
    </row>
    <row r="48" s="113" customFormat="1" ht="14.25">
      <c r="A48" s="114">
        <v>30</v>
      </c>
      <c r="B48" s="127" t="s">
        <v>78</v>
      </c>
      <c r="C48" s="128" t="s">
        <v>46</v>
      </c>
      <c r="D48" s="151">
        <v>2023</v>
      </c>
      <c r="E48" s="152">
        <v>31.541</v>
      </c>
      <c r="F48" s="152">
        <v>461.66000000000003</v>
      </c>
      <c r="G48" s="118">
        <v>580</v>
      </c>
      <c r="H48" s="119">
        <v>453</v>
      </c>
      <c r="I48" s="120">
        <f t="shared" si="19"/>
        <v>0.98909688724260147</v>
      </c>
      <c r="J48" s="119">
        <v>14307</v>
      </c>
      <c r="K48" s="63">
        <f t="shared" si="0"/>
        <v>24.667241379310344</v>
      </c>
      <c r="L48" s="119">
        <v>12854</v>
      </c>
      <c r="M48" s="63">
        <f t="shared" si="1"/>
        <v>22.162068965517243</v>
      </c>
      <c r="N48" s="87">
        <f t="shared" si="9"/>
        <v>1453</v>
      </c>
      <c r="O48" s="65">
        <f t="shared" si="2"/>
        <v>10.155867757042007</v>
      </c>
      <c r="P48" s="121">
        <v>54</v>
      </c>
      <c r="Q48" s="120">
        <v>1311.3599999999999</v>
      </c>
      <c r="R48" s="118">
        <v>48.5</v>
      </c>
      <c r="S48" s="119">
        <v>45.259999999999998</v>
      </c>
      <c r="T48" s="120" t="e">
        <f t="shared" si="10"/>
        <v>#REF!</v>
      </c>
      <c r="U48" s="119">
        <v>1407</v>
      </c>
      <c r="V48" s="122">
        <f t="shared" si="4"/>
        <v>29.010309278350515</v>
      </c>
      <c r="W48" s="119">
        <v>1943</v>
      </c>
      <c r="X48" s="122">
        <f t="shared" si="5"/>
        <v>40.061855670103093</v>
      </c>
      <c r="Y48" s="119">
        <v>-908</v>
      </c>
      <c r="Z48" s="123" t="str">
        <f t="shared" si="16"/>
        <v xml:space="preserve"> </v>
      </c>
      <c r="AA48" s="124">
        <f t="shared" si="17"/>
        <v>-1028</v>
      </c>
      <c r="AB48" s="119">
        <f t="shared" si="8"/>
        <v>-1028</v>
      </c>
      <c r="AC48" s="119">
        <f t="shared" si="18"/>
        <v>-41.89079054604727</v>
      </c>
      <c r="AD48" s="157" t="e">
        <f t="shared" si="12"/>
        <v>#VALUE!</v>
      </c>
      <c r="AE48" s="125">
        <v>1149</v>
      </c>
      <c r="AF48" s="126">
        <v>1962</v>
      </c>
    </row>
    <row r="49" s="113" customFormat="1" ht="14.25">
      <c r="A49" s="114">
        <v>31</v>
      </c>
      <c r="B49" s="127" t="s">
        <v>79</v>
      </c>
      <c r="C49" s="128" t="s">
        <v>46</v>
      </c>
      <c r="D49" s="151">
        <v>2028</v>
      </c>
      <c r="E49" s="152">
        <v>38.689999999999998</v>
      </c>
      <c r="F49" s="152">
        <v>735.53300000000002</v>
      </c>
      <c r="G49" s="118">
        <v>105</v>
      </c>
      <c r="H49" s="119">
        <v>98</v>
      </c>
      <c r="I49" s="120">
        <f t="shared" si="19"/>
        <v>0.17906064338012614</v>
      </c>
      <c r="J49" s="119">
        <v>3663</v>
      </c>
      <c r="K49" s="180">
        <f t="shared" si="0"/>
        <v>34.885714285714286</v>
      </c>
      <c r="L49" s="119">
        <v>4333</v>
      </c>
      <c r="M49" s="180">
        <f t="shared" si="1"/>
        <v>41.266666666666666</v>
      </c>
      <c r="N49" s="87">
        <f t="shared" si="9"/>
        <v>-670</v>
      </c>
      <c r="O49" s="182" t="str">
        <f t="shared" si="2"/>
        <v xml:space="preserve"> </v>
      </c>
      <c r="P49" s="121">
        <v>31.541</v>
      </c>
      <c r="Q49" s="120">
        <v>461.66000000000003</v>
      </c>
      <c r="R49" s="118">
        <v>508.39999999999998</v>
      </c>
      <c r="S49" s="119">
        <v>394.5</v>
      </c>
      <c r="T49" s="120" t="e">
        <f t="shared" si="10"/>
        <v>#REF!</v>
      </c>
      <c r="U49" s="119">
        <v>7440</v>
      </c>
      <c r="V49" s="122">
        <f t="shared" si="4"/>
        <v>14.634146341463415</v>
      </c>
      <c r="W49" s="119">
        <v>6080</v>
      </c>
      <c r="X49" s="122">
        <f t="shared" si="5"/>
        <v>11.959087332808812</v>
      </c>
      <c r="Y49" s="119"/>
      <c r="Z49" s="123" t="str">
        <f t="shared" si="16"/>
        <v xml:space="preserve"> </v>
      </c>
      <c r="AA49" s="124">
        <f t="shared" si="17"/>
        <v>1453</v>
      </c>
      <c r="AB49" s="119" t="str">
        <f t="shared" si="8"/>
        <v xml:space="preserve"> </v>
      </c>
      <c r="AC49" s="119" t="e">
        <f t="shared" si="18"/>
        <v>#VALUE!</v>
      </c>
      <c r="AD49" s="157"/>
      <c r="AE49" s="125">
        <v>26001</v>
      </c>
      <c r="AF49" s="126">
        <v>18567</v>
      </c>
    </row>
    <row r="50" s="113" customFormat="1" ht="14.25">
      <c r="A50" s="114">
        <v>32</v>
      </c>
      <c r="B50" s="127" t="s">
        <v>80</v>
      </c>
      <c r="C50" s="128" t="s">
        <v>37</v>
      </c>
      <c r="D50" s="151" t="s">
        <v>33</v>
      </c>
      <c r="E50" s="152">
        <v>153.83099999999999</v>
      </c>
      <c r="F50" s="152">
        <v>2621.2869999999998</v>
      </c>
      <c r="G50" s="118">
        <v>102</v>
      </c>
      <c r="H50" s="119">
        <v>88</v>
      </c>
      <c r="I50" s="120"/>
      <c r="J50" s="119">
        <v>2005</v>
      </c>
      <c r="K50" s="180">
        <f t="shared" ref="K50:K51" si="20">J50/G50</f>
        <v>19.656862745098039</v>
      </c>
      <c r="L50" s="119">
        <v>4971</v>
      </c>
      <c r="M50" s="180">
        <f t="shared" ref="M50:M51" si="21">L50/G50</f>
        <v>48.735294117647058</v>
      </c>
      <c r="N50" s="230">
        <f t="shared" ref="N50:N51" si="22">J50-L50</f>
        <v>-2966</v>
      </c>
      <c r="O50" s="182" t="str">
        <f t="shared" ref="O50:O51" si="23">IF(N50&gt;0,N50/J50*100," ")</f>
        <v xml:space="preserve"> </v>
      </c>
      <c r="P50" s="121"/>
      <c r="Q50" s="120"/>
      <c r="R50" s="118"/>
      <c r="S50" s="119"/>
      <c r="T50" s="120"/>
      <c r="U50" s="119"/>
      <c r="V50" s="122"/>
      <c r="W50" s="119"/>
      <c r="X50" s="122"/>
      <c r="Y50" s="119"/>
      <c r="Z50" s="123" t="str">
        <f t="shared" si="16"/>
        <v xml:space="preserve"> </v>
      </c>
      <c r="AA50" s="124">
        <f t="shared" si="17"/>
        <v>-670</v>
      </c>
      <c r="AB50" s="119">
        <f t="shared" si="8"/>
        <v>-670</v>
      </c>
      <c r="AC50" s="119">
        <f t="shared" si="18"/>
        <v>-18.29101829101829</v>
      </c>
      <c r="AD50" s="157" t="e">
        <f t="shared" si="12"/>
        <v>#VALUE!</v>
      </c>
      <c r="AE50" s="125">
        <v>3260</v>
      </c>
      <c r="AF50" s="126">
        <v>1246</v>
      </c>
    </row>
    <row r="51" s="113" customFormat="1" ht="14.25">
      <c r="A51" s="114"/>
      <c r="B51" s="236" t="s">
        <v>81</v>
      </c>
      <c r="C51" s="128"/>
      <c r="D51" s="151"/>
      <c r="E51" s="152"/>
      <c r="F51" s="153"/>
      <c r="G51" s="118">
        <v>9</v>
      </c>
      <c r="H51" s="119">
        <v>9</v>
      </c>
      <c r="I51" s="120"/>
      <c r="J51" s="119">
        <v>177.69999999999999</v>
      </c>
      <c r="K51" s="180">
        <f t="shared" si="20"/>
        <v>19.744444444444444</v>
      </c>
      <c r="L51" s="119">
        <v>177.69999999999999</v>
      </c>
      <c r="M51" s="180">
        <f t="shared" si="21"/>
        <v>19.744444444444444</v>
      </c>
      <c r="N51" s="87">
        <f t="shared" si="22"/>
        <v>0</v>
      </c>
      <c r="O51" s="182" t="str">
        <f t="shared" si="23"/>
        <v xml:space="preserve"> </v>
      </c>
      <c r="P51" s="121"/>
      <c r="Q51" s="120"/>
      <c r="R51" s="118"/>
      <c r="S51" s="119"/>
      <c r="T51" s="120"/>
      <c r="U51" s="119"/>
      <c r="V51" s="122"/>
      <c r="W51" s="119"/>
      <c r="X51" s="122"/>
      <c r="Y51" s="119"/>
      <c r="Z51" s="123"/>
      <c r="AA51" s="124"/>
      <c r="AB51" s="119"/>
      <c r="AC51" s="119"/>
      <c r="AD51" s="157"/>
      <c r="AE51" s="125"/>
      <c r="AF51" s="126"/>
    </row>
    <row r="52" s="113" customFormat="1" ht="15" customHeight="1">
      <c r="A52" s="114">
        <v>33</v>
      </c>
      <c r="B52" s="237" t="s">
        <v>82</v>
      </c>
      <c r="C52" s="128" t="s">
        <v>37</v>
      </c>
      <c r="D52" s="238" t="s">
        <v>33</v>
      </c>
      <c r="E52" s="239">
        <v>56.847999999999999</v>
      </c>
      <c r="F52" s="240">
        <v>1373.537</v>
      </c>
      <c r="G52" s="118">
        <v>151</v>
      </c>
      <c r="H52" s="119">
        <v>133</v>
      </c>
      <c r="I52" s="120">
        <f t="shared" si="19"/>
        <v>0.25750625857522902</v>
      </c>
      <c r="J52" s="119">
        <v>3743</v>
      </c>
      <c r="K52" s="234">
        <f t="shared" si="0"/>
        <v>24.788079470198674</v>
      </c>
      <c r="L52" s="119">
        <v>3913</v>
      </c>
      <c r="M52" s="241">
        <f t="shared" si="1"/>
        <v>25.913907284768211</v>
      </c>
      <c r="N52" s="87">
        <f t="shared" si="9"/>
        <v>-170</v>
      </c>
      <c r="O52" s="242" t="str">
        <f t="shared" si="2"/>
        <v xml:space="preserve"> </v>
      </c>
      <c r="P52" s="121">
        <v>56</v>
      </c>
      <c r="Q52" s="120">
        <v>883.95899999999995</v>
      </c>
      <c r="R52" s="118">
        <v>55.539999999999999</v>
      </c>
      <c r="S52" s="119">
        <v>54.539999999999999</v>
      </c>
      <c r="T52" s="120" t="e">
        <f t="shared" si="10"/>
        <v>#REF!</v>
      </c>
      <c r="U52" s="119">
        <v>867.77999999999997</v>
      </c>
      <c r="V52" s="122">
        <f t="shared" si="4"/>
        <v>15.624414836154124</v>
      </c>
      <c r="W52" s="119">
        <v>873.86000000000001</v>
      </c>
      <c r="X52" s="122">
        <f t="shared" si="5"/>
        <v>15.733885487936623</v>
      </c>
      <c r="Y52" s="119">
        <v>92.789999999999964</v>
      </c>
      <c r="Z52" s="123">
        <f t="shared" si="16"/>
        <v>10.692802323169463</v>
      </c>
      <c r="AA52" s="124">
        <f>Y52+N50</f>
        <v>-2873.21</v>
      </c>
      <c r="AB52" s="119">
        <f t="shared" si="8"/>
        <v>-2873.21</v>
      </c>
      <c r="AC52" s="119">
        <f>AB52/(J50+U52)*100</f>
        <v>-100.01496807969981</v>
      </c>
      <c r="AD52" s="157" t="e">
        <f t="shared" si="12"/>
        <v>#VALUE!</v>
      </c>
      <c r="AE52" s="125">
        <v>3821</v>
      </c>
      <c r="AF52" s="126">
        <v>11336</v>
      </c>
    </row>
    <row r="53" s="113" customFormat="1" ht="14.25" hidden="1">
      <c r="A53" s="114">
        <v>35</v>
      </c>
      <c r="B53" s="243" t="s">
        <v>83</v>
      </c>
      <c r="C53" s="128"/>
      <c r="D53" s="151"/>
      <c r="E53" s="152"/>
      <c r="F53" s="153"/>
      <c r="G53" s="118"/>
      <c r="H53" s="119"/>
      <c r="I53" s="120"/>
      <c r="J53" s="119"/>
      <c r="K53" s="63"/>
      <c r="L53" s="119"/>
      <c r="M53" s="63"/>
      <c r="N53" s="87"/>
      <c r="O53" s="65"/>
      <c r="P53" s="121">
        <v>208.34800000000001</v>
      </c>
      <c r="Q53" s="120">
        <v>2466.8600000000001</v>
      </c>
      <c r="R53" s="118">
        <v>172.59</v>
      </c>
      <c r="S53" s="119">
        <v>121.98999999999999</v>
      </c>
      <c r="T53" s="120" t="e">
        <f t="shared" si="10"/>
        <v>#REF!</v>
      </c>
      <c r="U53" s="119">
        <v>2045.3</v>
      </c>
      <c r="V53" s="122">
        <f t="shared" si="4"/>
        <v>11.850628657512022</v>
      </c>
      <c r="W53" s="119">
        <v>3292.52</v>
      </c>
      <c r="X53" s="122">
        <f t="shared" si="5"/>
        <v>19.077119184193755</v>
      </c>
      <c r="Y53" s="119">
        <v>-2699.25</v>
      </c>
      <c r="Z53" s="123" t="str">
        <f t="shared" si="16"/>
        <v xml:space="preserve"> </v>
      </c>
      <c r="AA53" s="124" t="e">
        <f>Y53+#REF!</f>
        <v>#REF!</v>
      </c>
      <c r="AB53" s="119" t="e">
        <f t="shared" si="8"/>
        <v>#REF!</v>
      </c>
      <c r="AC53" s="119" t="e">
        <f>AB53/(#REF!+U53)*100</f>
        <v>#REF!</v>
      </c>
      <c r="AD53" s="157" t="e">
        <f t="shared" si="12"/>
        <v>#REF!</v>
      </c>
      <c r="AE53" s="125">
        <v>7322</v>
      </c>
      <c r="AF53" s="126">
        <v>10826</v>
      </c>
    </row>
    <row r="54" s="113" customFormat="1" ht="14.25" hidden="1">
      <c r="A54" s="114"/>
      <c r="B54" s="127" t="s">
        <v>84</v>
      </c>
      <c r="C54" s="128" t="s">
        <v>77</v>
      </c>
      <c r="D54" s="151">
        <v>2022</v>
      </c>
      <c r="E54" s="152">
        <v>70.677999999999997</v>
      </c>
      <c r="F54" s="153">
        <v>1068.6610000000001</v>
      </c>
      <c r="G54" s="118"/>
      <c r="H54" s="119"/>
      <c r="I54" s="120">
        <f t="shared" si="19"/>
        <v>0</v>
      </c>
      <c r="J54" s="119"/>
      <c r="K54" s="63"/>
      <c r="L54" s="119"/>
      <c r="M54" s="63"/>
      <c r="N54" s="87"/>
      <c r="O54" s="65" t="str">
        <f t="shared" si="2"/>
        <v xml:space="preserve"> </v>
      </c>
      <c r="P54" s="121"/>
      <c r="Q54" s="120"/>
      <c r="R54" s="118"/>
      <c r="S54" s="119"/>
      <c r="T54" s="120"/>
      <c r="U54" s="119"/>
      <c r="V54" s="122"/>
      <c r="W54" s="119"/>
      <c r="X54" s="122"/>
      <c r="Y54" s="119"/>
      <c r="Z54" s="123"/>
      <c r="AA54" s="124"/>
      <c r="AB54" s="119"/>
      <c r="AC54" s="119"/>
      <c r="AD54" s="157"/>
      <c r="AE54" s="125"/>
      <c r="AF54" s="126"/>
    </row>
    <row r="55" s="113" customFormat="1" ht="14.25" hidden="1">
      <c r="A55" s="114"/>
      <c r="B55" s="127"/>
      <c r="C55" s="128"/>
      <c r="D55" s="151"/>
      <c r="E55" s="152"/>
      <c r="F55" s="153"/>
      <c r="G55" s="118"/>
      <c r="H55" s="119"/>
      <c r="I55" s="120"/>
      <c r="J55" s="119"/>
      <c r="K55" s="180"/>
      <c r="L55" s="119"/>
      <c r="M55" s="180"/>
      <c r="N55" s="87"/>
      <c r="O55" s="182"/>
      <c r="P55" s="121"/>
      <c r="Q55" s="120"/>
      <c r="R55" s="118"/>
      <c r="S55" s="119"/>
      <c r="T55" s="120"/>
      <c r="U55" s="119"/>
      <c r="V55" s="122"/>
      <c r="W55" s="119"/>
      <c r="X55" s="122"/>
      <c r="Y55" s="119"/>
      <c r="Z55" s="123"/>
      <c r="AA55" s="124"/>
      <c r="AB55" s="119"/>
      <c r="AC55" s="119"/>
      <c r="AD55" s="157"/>
      <c r="AE55" s="125"/>
      <c r="AF55" s="126"/>
    </row>
    <row r="56" s="113" customFormat="1" ht="14.25" customHeight="1">
      <c r="A56" s="114">
        <v>36</v>
      </c>
      <c r="B56" s="244" t="s">
        <v>85</v>
      </c>
      <c r="C56" s="128" t="s">
        <v>77</v>
      </c>
      <c r="D56" s="151">
        <v>2026</v>
      </c>
      <c r="E56" s="239"/>
      <c r="F56" s="239"/>
      <c r="G56" s="100">
        <f t="shared" ref="G56:G61" si="24">G57</f>
        <v>55.119999999999997</v>
      </c>
      <c r="H56" s="100">
        <f t="shared" ref="H56:H61" si="25">H57</f>
        <v>47.787999999999997</v>
      </c>
      <c r="I56" s="120"/>
      <c r="J56" s="100">
        <f t="shared" ref="J56:J61" si="26">J57</f>
        <v>1961</v>
      </c>
      <c r="K56" s="234">
        <f t="shared" ref="K56:K58" si="27">J56/G56</f>
        <v>35.57692307692308</v>
      </c>
      <c r="L56" s="69">
        <f t="shared" ref="L56:L61" si="28">L57</f>
        <v>1771</v>
      </c>
      <c r="M56" s="234">
        <f t="shared" ref="M56:M58" si="29">L56/G56</f>
        <v>32.12989840348331</v>
      </c>
      <c r="N56" s="87">
        <f t="shared" si="9"/>
        <v>190</v>
      </c>
      <c r="O56" s="245" t="str">
        <f t="shared" ref="O56:O59" si="30">IF(N55&gt;0,N55/J55*100," ")</f>
        <v xml:space="preserve"> </v>
      </c>
      <c r="P56" s="121"/>
      <c r="Q56" s="120"/>
      <c r="R56" s="118"/>
      <c r="S56" s="119"/>
      <c r="T56" s="120"/>
      <c r="U56" s="119"/>
      <c r="V56" s="122"/>
      <c r="W56" s="119"/>
      <c r="X56" s="122"/>
      <c r="Y56" s="119"/>
      <c r="Z56" s="123" t="str">
        <f t="shared" si="16"/>
        <v xml:space="preserve"> </v>
      </c>
      <c r="AA56" s="124">
        <f>Y56+N54</f>
        <v>0</v>
      </c>
      <c r="AB56" s="119">
        <f t="shared" si="8"/>
        <v>0</v>
      </c>
      <c r="AC56" s="119" t="e">
        <f>AB56/(J54+U56)*100</f>
        <v>#DIV/0!</v>
      </c>
      <c r="AD56" s="157" t="e">
        <f t="shared" si="12"/>
        <v>#VALUE!</v>
      </c>
      <c r="AE56" s="125">
        <v>1681</v>
      </c>
      <c r="AF56" s="126">
        <v>21866</v>
      </c>
    </row>
    <row r="57" s="113" customFormat="1" ht="14.25" hidden="1" customHeight="1">
      <c r="A57" s="114"/>
      <c r="B57" s="244" t="s">
        <v>85</v>
      </c>
      <c r="C57" s="128"/>
      <c r="D57" s="151"/>
      <c r="E57" s="239"/>
      <c r="F57" s="239"/>
      <c r="G57" s="100">
        <f t="shared" si="24"/>
        <v>55.119999999999997</v>
      </c>
      <c r="H57" s="100">
        <f t="shared" si="25"/>
        <v>47.787999999999997</v>
      </c>
      <c r="I57" s="246"/>
      <c r="J57" s="100">
        <f t="shared" si="26"/>
        <v>1961</v>
      </c>
      <c r="K57" s="247">
        <f t="shared" si="27"/>
        <v>35.57692307692308</v>
      </c>
      <c r="L57" s="248">
        <f t="shared" si="28"/>
        <v>1771</v>
      </c>
      <c r="M57" s="247">
        <f t="shared" si="29"/>
        <v>32.12989840348331</v>
      </c>
      <c r="N57" s="230">
        <f t="shared" ref="N57:N58" si="31">J57-L57</f>
        <v>190</v>
      </c>
      <c r="O57" s="249">
        <f t="shared" si="30"/>
        <v>9.6889342172361044</v>
      </c>
      <c r="P57" s="121">
        <v>39</v>
      </c>
      <c r="Q57" s="120">
        <v>1347.7639999999999</v>
      </c>
      <c r="R57" s="118">
        <v>38.899999999999999</v>
      </c>
      <c r="S57" s="119">
        <v>27.600000000000001</v>
      </c>
      <c r="T57" s="120" t="e">
        <f t="shared" si="10"/>
        <v>#REF!</v>
      </c>
      <c r="U57" s="119">
        <v>1621</v>
      </c>
      <c r="V57" s="122">
        <f>U57/R57</f>
        <v>41.670951156812343</v>
      </c>
      <c r="W57" s="119">
        <v>1966</v>
      </c>
      <c r="X57" s="122">
        <f>W57/R57</f>
        <v>50.539845758354758</v>
      </c>
      <c r="Y57" s="119">
        <v>-228</v>
      </c>
      <c r="Z57" s="123" t="str">
        <f t="shared" si="16"/>
        <v xml:space="preserve"> </v>
      </c>
      <c r="AA57" s="124">
        <f t="shared" si="17"/>
        <v>-38</v>
      </c>
      <c r="AB57" s="119"/>
      <c r="AC57" s="119"/>
      <c r="AD57" s="157" t="e">
        <f t="shared" si="12"/>
        <v>#VALUE!</v>
      </c>
      <c r="AE57" s="125">
        <v>214</v>
      </c>
      <c r="AF57" s="126">
        <v>810</v>
      </c>
    </row>
    <row r="58" s="113" customFormat="1" ht="14.25" customHeight="1">
      <c r="A58" s="114"/>
      <c r="B58" s="127" t="s">
        <v>86</v>
      </c>
      <c r="C58" s="128"/>
      <c r="D58" s="151"/>
      <c r="E58" s="239"/>
      <c r="F58" s="239"/>
      <c r="G58" s="154">
        <v>55.119999999999997</v>
      </c>
      <c r="H58" s="155">
        <v>47.787999999999997</v>
      </c>
      <c r="I58" s="156">
        <v>1961</v>
      </c>
      <c r="J58" s="155">
        <v>1961</v>
      </c>
      <c r="K58" s="162">
        <f t="shared" si="27"/>
        <v>35.57692307692308</v>
      </c>
      <c r="L58" s="155">
        <v>1771</v>
      </c>
      <c r="M58" s="162">
        <f t="shared" si="29"/>
        <v>32.12989840348331</v>
      </c>
      <c r="N58" s="87">
        <f t="shared" si="31"/>
        <v>190</v>
      </c>
      <c r="O58" s="65"/>
      <c r="P58" s="121"/>
      <c r="Q58" s="120"/>
      <c r="R58" s="118"/>
      <c r="S58" s="119"/>
      <c r="T58" s="120"/>
      <c r="U58" s="119"/>
      <c r="V58" s="122"/>
      <c r="W58" s="119"/>
      <c r="X58" s="122"/>
      <c r="Y58" s="119"/>
      <c r="Z58" s="123"/>
      <c r="AA58" s="124"/>
      <c r="AB58" s="119"/>
      <c r="AC58" s="119"/>
      <c r="AD58" s="157"/>
      <c r="AE58" s="125"/>
      <c r="AF58" s="126"/>
    </row>
    <row r="59" s="113" customFormat="1" ht="14.25" customHeight="1">
      <c r="A59" s="114"/>
      <c r="B59" s="96" t="s">
        <v>87</v>
      </c>
      <c r="C59" s="97"/>
      <c r="D59" s="98"/>
      <c r="E59" s="99">
        <v>343.23000000000002</v>
      </c>
      <c r="F59" s="99">
        <v>7629.9790000000003</v>
      </c>
      <c r="G59" s="100">
        <f t="shared" si="24"/>
        <v>280</v>
      </c>
      <c r="H59" s="100">
        <f t="shared" si="25"/>
        <v>196</v>
      </c>
      <c r="I59" s="100">
        <f>I60</f>
        <v>0</v>
      </c>
      <c r="J59" s="100">
        <f t="shared" si="26"/>
        <v>8334</v>
      </c>
      <c r="K59" s="234">
        <f t="shared" si="0"/>
        <v>29.764285714285716</v>
      </c>
      <c r="L59" s="69">
        <f t="shared" si="28"/>
        <v>8767</v>
      </c>
      <c r="M59" s="234">
        <f t="shared" si="1"/>
        <v>31.310714285714287</v>
      </c>
      <c r="N59" s="87">
        <f t="shared" si="9"/>
        <v>-433</v>
      </c>
      <c r="O59" s="249">
        <f t="shared" si="30"/>
        <v>9.6889342172361044</v>
      </c>
      <c r="P59" s="121"/>
      <c r="Q59" s="120"/>
      <c r="R59" s="118"/>
      <c r="S59" s="119"/>
      <c r="T59" s="120"/>
      <c r="U59" s="119"/>
      <c r="V59" s="122"/>
      <c r="W59" s="119"/>
      <c r="X59" s="122"/>
      <c r="Y59" s="119"/>
      <c r="Z59" s="123"/>
      <c r="AA59" s="124"/>
      <c r="AB59" s="119"/>
      <c r="AC59" s="119"/>
      <c r="AD59" s="157"/>
      <c r="AE59" s="125"/>
      <c r="AF59" s="126"/>
    </row>
    <row r="60" s="54" customFormat="1" ht="14.25">
      <c r="A60" s="55"/>
      <c r="B60" s="250" t="s">
        <v>88</v>
      </c>
      <c r="C60" s="251" t="s">
        <v>37</v>
      </c>
      <c r="D60" s="252" t="s">
        <v>33</v>
      </c>
      <c r="E60" s="81">
        <v>346.61900000000003</v>
      </c>
      <c r="F60" s="81">
        <v>7933.5870000000004</v>
      </c>
      <c r="G60" s="154">
        <v>280</v>
      </c>
      <c r="H60" s="155">
        <v>196</v>
      </c>
      <c r="I60" s="156"/>
      <c r="J60" s="155">
        <v>8334</v>
      </c>
      <c r="K60" s="63">
        <f t="shared" si="0"/>
        <v>29.764285714285716</v>
      </c>
      <c r="L60" s="86">
        <v>8767</v>
      </c>
      <c r="M60" s="63">
        <f t="shared" si="1"/>
        <v>31.310714285714287</v>
      </c>
      <c r="N60" s="87">
        <f t="shared" si="9"/>
        <v>-433</v>
      </c>
      <c r="O60" s="65" t="str">
        <f>IF(N60&gt;0,N60/J60*100," ")</f>
        <v xml:space="preserve"> </v>
      </c>
      <c r="P60" s="66">
        <v>369.14499999999998</v>
      </c>
      <c r="Q60" s="67">
        <v>9443.6550000000007</v>
      </c>
      <c r="R60" s="68">
        <v>377</v>
      </c>
      <c r="S60" s="69">
        <v>184</v>
      </c>
      <c r="T60" s="67" t="e">
        <f t="shared" si="10"/>
        <v>#REF!</v>
      </c>
      <c r="U60" s="69">
        <v>9566</v>
      </c>
      <c r="V60" s="70">
        <f t="shared" si="4"/>
        <v>25.374005305039788</v>
      </c>
      <c r="W60" s="69">
        <v>12051</v>
      </c>
      <c r="X60" s="70">
        <f t="shared" si="5"/>
        <v>31.96551724137931</v>
      </c>
      <c r="Y60" s="69">
        <v>-2485</v>
      </c>
      <c r="Z60" s="71" t="str">
        <f t="shared" si="16"/>
        <v xml:space="preserve"> </v>
      </c>
      <c r="AA60" s="101">
        <f t="shared" si="17"/>
        <v>-2918</v>
      </c>
      <c r="AB60" s="69">
        <f t="shared" si="8"/>
        <v>-2918</v>
      </c>
      <c r="AC60" s="69">
        <f t="shared" si="18"/>
        <v>-16.30167597765363</v>
      </c>
      <c r="AD60" s="253" t="e">
        <f t="shared" si="12"/>
        <v>#VALUE!</v>
      </c>
      <c r="AE60" s="103">
        <f>AE61</f>
        <v>13609</v>
      </c>
      <c r="AF60" s="104">
        <f>AF61</f>
        <v>18827</v>
      </c>
    </row>
    <row r="61" s="254" customFormat="1" ht="18.75" hidden="1" customHeight="1">
      <c r="A61" s="77">
        <v>37</v>
      </c>
      <c r="B61" s="96" t="s">
        <v>89</v>
      </c>
      <c r="C61" s="97"/>
      <c r="D61" s="98"/>
      <c r="E61" s="99">
        <v>118.75700000000001</v>
      </c>
      <c r="F61" s="99">
        <v>1652.596</v>
      </c>
      <c r="G61" s="68">
        <f t="shared" si="24"/>
        <v>0</v>
      </c>
      <c r="H61" s="68">
        <f t="shared" si="25"/>
        <v>0</v>
      </c>
      <c r="I61" s="255">
        <f t="shared" ref="I61:I63" si="32">G61/$G$63*100</f>
        <v>0</v>
      </c>
      <c r="J61" s="69">
        <f t="shared" si="26"/>
        <v>0</v>
      </c>
      <c r="K61" s="63"/>
      <c r="L61" s="69">
        <f t="shared" si="28"/>
        <v>0</v>
      </c>
      <c r="M61" s="63"/>
      <c r="N61" s="87">
        <f t="shared" si="9"/>
        <v>0</v>
      </c>
      <c r="O61" s="245" t="str">
        <f t="shared" ref="O61:O64" si="33">IF(N60&gt;0,N60/J60*100," ")</f>
        <v xml:space="preserve"> </v>
      </c>
      <c r="P61" s="88">
        <v>385.387</v>
      </c>
      <c r="Q61" s="89">
        <v>10134.156999999999</v>
      </c>
      <c r="R61" s="90">
        <v>402</v>
      </c>
      <c r="S61" s="86">
        <v>192</v>
      </c>
      <c r="T61" s="89" t="e">
        <f t="shared" si="10"/>
        <v>#REF!</v>
      </c>
      <c r="U61" s="86">
        <v>10495</v>
      </c>
      <c r="V61" s="91">
        <f t="shared" si="4"/>
        <v>26.106965174129353</v>
      </c>
      <c r="W61" s="86">
        <v>12884</v>
      </c>
      <c r="X61" s="91">
        <f t="shared" si="5"/>
        <v>32.049751243781095</v>
      </c>
      <c r="Y61" s="86">
        <v>-2485</v>
      </c>
      <c r="Z61" s="92" t="str">
        <f t="shared" si="16"/>
        <v xml:space="preserve"> </v>
      </c>
      <c r="AA61" s="93">
        <f t="shared" si="17"/>
        <v>-2918</v>
      </c>
      <c r="AB61" s="86">
        <f t="shared" si="8"/>
        <v>-2918</v>
      </c>
      <c r="AC61" s="86">
        <f t="shared" si="18"/>
        <v>-15.497371076530882</v>
      </c>
      <c r="AD61" s="256" t="e">
        <f t="shared" si="12"/>
        <v>#VALUE!</v>
      </c>
      <c r="AE61" s="94">
        <v>13609</v>
      </c>
      <c r="AF61" s="95">
        <v>18827</v>
      </c>
    </row>
    <row r="62" s="54" customFormat="1" ht="14.25" hidden="1">
      <c r="A62" s="55"/>
      <c r="B62" s="250" t="s">
        <v>90</v>
      </c>
      <c r="C62" s="251" t="s">
        <v>46</v>
      </c>
      <c r="D62" s="252">
        <v>2022</v>
      </c>
      <c r="E62" s="81">
        <v>121.843</v>
      </c>
      <c r="F62" s="82">
        <v>1743.711</v>
      </c>
      <c r="G62" s="90"/>
      <c r="H62" s="86"/>
      <c r="I62" s="89">
        <f t="shared" si="32"/>
        <v>0</v>
      </c>
      <c r="J62" s="86"/>
      <c r="K62" s="63"/>
      <c r="L62" s="86"/>
      <c r="M62" s="63"/>
      <c r="N62" s="87">
        <f t="shared" ref="N62:N63" si="34">J62-L62</f>
        <v>0</v>
      </c>
      <c r="O62" s="65" t="str">
        <f t="shared" si="33"/>
        <v xml:space="preserve"> </v>
      </c>
      <c r="P62" s="66">
        <v>128.59800000000001</v>
      </c>
      <c r="Q62" s="67">
        <v>2748.5889999999999</v>
      </c>
      <c r="R62" s="68">
        <v>130.37</v>
      </c>
      <c r="S62" s="69">
        <v>52.310000000000002</v>
      </c>
      <c r="T62" s="67" t="e">
        <f t="shared" si="10"/>
        <v>#REF!</v>
      </c>
      <c r="U62" s="69">
        <v>2788.5900000000001</v>
      </c>
      <c r="V62" s="70">
        <f t="shared" si="4"/>
        <v>21.389813607425022</v>
      </c>
      <c r="W62" s="69">
        <v>2375.8899999999999</v>
      </c>
      <c r="X62" s="70">
        <f t="shared" si="5"/>
        <v>18.224208023318248</v>
      </c>
      <c r="Y62" s="69">
        <v>412.70000000000027</v>
      </c>
      <c r="Z62" s="71">
        <f t="shared" si="16"/>
        <v>14.799594060080551</v>
      </c>
      <c r="AA62" s="101">
        <f t="shared" si="17"/>
        <v>412.70000000000027</v>
      </c>
      <c r="AB62" s="69" t="str">
        <f t="shared" si="8"/>
        <v xml:space="preserve"> </v>
      </c>
      <c r="AC62" s="69"/>
      <c r="AD62" s="253"/>
      <c r="AE62" s="103">
        <f>AE63</f>
        <v>2982</v>
      </c>
      <c r="AF62" s="104">
        <f>AF63</f>
        <v>2547</v>
      </c>
    </row>
    <row r="63" s="254" customFormat="1" ht="14.25">
      <c r="A63" s="77">
        <v>39</v>
      </c>
      <c r="B63" s="257" t="s">
        <v>91</v>
      </c>
      <c r="C63" s="258"/>
      <c r="D63" s="259"/>
      <c r="E63" s="260" t="e">
        <f>E6+E8+E12+E14+E17+E19+#REF!+E21+E23+#REF!+#REF!+E25+E27+E29+E32+E34+E36+E38+E44+#REF!+E59+#REF!+E61</f>
        <v>#REF!</v>
      </c>
      <c r="F63" s="260" t="e">
        <f>F6+F8+F12+F14+F17+F19+#REF!+F21+F23+#REF!+#REF!+F25+F27+F29+F32+F34+F36+F38+F44+#REF!+F59+#REF!+F61</f>
        <v>#REF!</v>
      </c>
      <c r="G63" s="261">
        <f>G61+G59+G44+G38+G36+G34+G32+G29+G27+G25+G23+G21+G19+G17+G14+G12+G8+G6</f>
        <v>58639.351460999998</v>
      </c>
      <c r="H63" s="262">
        <f>H61+H59+H44+H38+H36+H32+H29+H27+H25+H23+H21+H19+H17+H14+H8+H6</f>
        <v>32146.232670000001</v>
      </c>
      <c r="I63" s="263">
        <f t="shared" si="32"/>
        <v>100</v>
      </c>
      <c r="J63" s="262">
        <f>J61+J59+J44+J38+J36+J34+J32+J29+J27+J25+J21+J19+J17+J14+J12+J8+J6</f>
        <v>1195180.1006800001</v>
      </c>
      <c r="K63" s="63">
        <f>J63/G63</f>
        <v>20.381877884084265</v>
      </c>
      <c r="L63" s="262">
        <f>L61+L59+L44+L38+L36+L34+L32+L29+L27+L25+L23+L21+L19+L17+L14+L12+L8+L6</f>
        <v>1206807.8149999999</v>
      </c>
      <c r="M63" s="63">
        <f>L63/G63</f>
        <v>20.580169884768022</v>
      </c>
      <c r="N63" s="87">
        <f t="shared" si="34"/>
        <v>-11627.714319999795</v>
      </c>
      <c r="O63" s="65" t="str">
        <f t="shared" si="33"/>
        <v xml:space="preserve"> </v>
      </c>
      <c r="P63" s="88">
        <v>125.598</v>
      </c>
      <c r="Q63" s="89">
        <v>2813.1930000000002</v>
      </c>
      <c r="R63" s="90">
        <v>178.06</v>
      </c>
      <c r="S63" s="86">
        <v>54.857999999999997</v>
      </c>
      <c r="T63" s="89" t="e">
        <f t="shared" si="10"/>
        <v>#REF!</v>
      </c>
      <c r="U63" s="86">
        <v>3895.5799999999999</v>
      </c>
      <c r="V63" s="91">
        <f t="shared" ref="V63:V64" si="35">U63/R63</f>
        <v>21.877906323711109</v>
      </c>
      <c r="W63" s="86">
        <v>2515.1300000000001</v>
      </c>
      <c r="X63" s="91">
        <f t="shared" ref="X63:X64" si="36">W63/R63</f>
        <v>14.125182522745142</v>
      </c>
      <c r="Y63" s="86">
        <v>412.70000000000027</v>
      </c>
      <c r="Z63" s="92">
        <f t="shared" si="16"/>
        <v>10.594057880983069</v>
      </c>
      <c r="AA63" s="93">
        <f t="shared" si="17"/>
        <v>412.70000000000027</v>
      </c>
      <c r="AB63" s="86" t="str">
        <f t="shared" si="8"/>
        <v xml:space="preserve"> </v>
      </c>
      <c r="AC63" s="86"/>
      <c r="AD63" s="256"/>
      <c r="AE63" s="94">
        <v>2982</v>
      </c>
      <c r="AF63" s="95">
        <v>2547</v>
      </c>
    </row>
    <row r="64" s="264" customFormat="1" ht="31.5" customHeight="1">
      <c r="A64" s="265"/>
      <c r="B64" s="266"/>
      <c r="C64" s="267" t="s">
        <v>92</v>
      </c>
      <c r="D64" s="2"/>
      <c r="E64" s="2"/>
      <c r="F64" s="2"/>
      <c r="G64" s="1"/>
      <c r="H64" s="1"/>
      <c r="I64" s="3"/>
      <c r="J64" s="1"/>
      <c r="K64" s="3"/>
      <c r="L64" s="1"/>
      <c r="M64" s="3"/>
      <c r="N64" s="1"/>
      <c r="O64" s="65" t="str">
        <f t="shared" si="33"/>
        <v xml:space="preserve"> </v>
      </c>
      <c r="P64" s="261" t="e">
        <f>P6+P8+P12+P14+P17+P19+#REF!+P21+P23+#REF!+#REF!+P25+P27+P29+P32+P34+P36+P38+P45+#REF!+P60+#REF!+P62</f>
        <v>#REF!</v>
      </c>
      <c r="Q64" s="261" t="e">
        <f>Q6+Q8+Q12+Q14+Q17+Q19+#REF!+Q21+Q23+#REF!+#REF!+Q25+Q27+Q29+Q32+Q34+Q36+Q38+Q45+#REF!+Q60+#REF!+Q62</f>
        <v>#REF!</v>
      </c>
      <c r="R64" s="261" t="e">
        <f>R6+R8+R12+R14+R17+R19+#REF!+R21+R23+#REF!+#REF!+R25+R27+R29+R32+R34+R36+R38+R45+#REF!+R60+#REF!+R62</f>
        <v>#REF!</v>
      </c>
      <c r="S64" s="262" t="e">
        <f>S6+S8+S12+S14+S17+S19+#REF!+S21+S23+#REF!+#REF!+S25+S27+S29+S32+S34+S36+S38+S45+#REF!+S60+#REF!+S62</f>
        <v>#REF!</v>
      </c>
      <c r="T64" s="268" t="e">
        <f t="shared" si="10"/>
        <v>#REF!</v>
      </c>
      <c r="U64" s="262" t="e">
        <f>U6+U8+U12+U14+U17+U19+#REF!+U21+U23+#REF!+#REF!+U25+U27+U29+U32+U34+U36+U38+U45+#REF!+U60+#REF!+U62</f>
        <v>#REF!</v>
      </c>
      <c r="V64" s="269" t="e">
        <f t="shared" si="35"/>
        <v>#REF!</v>
      </c>
      <c r="W64" s="262" t="e">
        <f>W6+W8+W12+W14+W17+W19+#REF!+W21+W23+#REF!+#REF!+W25+W27+W29+W32+W34+W36+W38+W45+#REF!+W60+#REF!+W62</f>
        <v>#REF!</v>
      </c>
      <c r="X64" s="269" t="e">
        <f t="shared" si="36"/>
        <v>#REF!</v>
      </c>
      <c r="Y64" s="262" t="e">
        <f>Y6+Y8+Y12+Y14+Y17+Y19+#REF!+Y21+Y23+#REF!+#REF!+Y25+Y27+Y29+Y32+Y34+Y36+Y38+Y45+#REF!+Y60+#REF!+Y62</f>
        <v>#REF!</v>
      </c>
      <c r="Z64" s="270" t="e">
        <f t="shared" si="16"/>
        <v>#REF!</v>
      </c>
      <c r="AA64" s="262" t="e">
        <f>AA6+AA8+AA12+AA14+AA17+AA19+#REF!+AA21+AA23+#REF!+#REF!+AA25+AA27+AA29+AA32+AA34+AA36+AA38+AA45+#REF!+AA60+#REF!+AA62</f>
        <v>#REF!</v>
      </c>
      <c r="AB64" s="262" t="e">
        <f>AB12+AB14+AB17+AB21+AB23+AB25+AB29+AB32+AB34+AB38+AB45+#REF!+AB60+#REF!</f>
        <v>#VALUE!</v>
      </c>
      <c r="AC64" s="261" t="e">
        <f t="shared" si="18"/>
        <v>#VALUE!</v>
      </c>
      <c r="AD64" s="271" t="e">
        <f t="shared" si="12"/>
        <v>#VALUE!</v>
      </c>
      <c r="AE64" s="272" t="e">
        <f>AE6+AE8+AE12+AE14+AE17+AE19+#REF!+AE21+AE23+#REF!+#REF!+AE25+AE27+AE29+AE32+AE34+AE36+AE38+AE45+#REF!+AE60+#REF!+AE62</f>
        <v>#REF!</v>
      </c>
      <c r="AF64" s="273" t="e">
        <f>AF6+AF8+AF12+AF14+AF17+AF19+#REF!+AF21+AF23+#REF!+#REF!+AF25+AF27+AF29+AF32+AF34+AF36+AF38+AF45+#REF!+AF60+#REF!+AF62</f>
        <v>#REF!</v>
      </c>
    </row>
    <row r="65" ht="14.25">
      <c r="A65" s="1"/>
      <c r="B65" s="1" t="s">
        <v>93</v>
      </c>
      <c r="C65" s="2"/>
      <c r="D65" s="2"/>
      <c r="E65" s="2"/>
      <c r="F65" s="2"/>
      <c r="G65" s="230"/>
      <c r="H65" s="1"/>
      <c r="I65" s="3"/>
      <c r="J65" s="1"/>
      <c r="K65" s="3"/>
      <c r="L65" s="1"/>
      <c r="M65" s="3"/>
      <c r="N65" s="1"/>
      <c r="O65" s="1"/>
      <c r="P65" s="1"/>
      <c r="Q65" s="1"/>
      <c r="R65" s="1"/>
      <c r="S65" s="1"/>
      <c r="T65" s="1"/>
      <c r="U65" s="1"/>
      <c r="V65" s="3"/>
      <c r="W65" s="1"/>
      <c r="X65" s="3"/>
      <c r="Y65" s="1"/>
      <c r="Z65" s="1"/>
      <c r="AA65" s="1"/>
      <c r="AB65" s="1"/>
      <c r="AC65" s="1"/>
      <c r="AD65" s="3"/>
      <c r="AE65" s="1"/>
      <c r="AF65" s="1"/>
    </row>
    <row r="66" ht="14.25">
      <c r="A66" s="1"/>
      <c r="B66" s="1" t="s">
        <v>94</v>
      </c>
      <c r="C66" s="2"/>
      <c r="D66" s="2"/>
      <c r="E66" s="2"/>
      <c r="F66" s="2"/>
      <c r="G66" s="1"/>
      <c r="H66" s="1"/>
      <c r="I66" s="3"/>
      <c r="J66" s="1"/>
      <c r="K66" s="3"/>
      <c r="L66" s="1"/>
      <c r="M66" s="3"/>
      <c r="N66" s="230"/>
      <c r="O66" s="1"/>
      <c r="P66" s="1"/>
      <c r="Q66" s="1"/>
      <c r="R66" s="1"/>
      <c r="S66" s="1"/>
      <c r="T66" s="1"/>
      <c r="U66" s="1"/>
      <c r="V66" s="3"/>
      <c r="W66" s="1"/>
      <c r="X66" s="3"/>
      <c r="Y66" s="1"/>
      <c r="Z66" s="1"/>
      <c r="AA66" s="1"/>
      <c r="AB66" s="1"/>
      <c r="AC66" s="1"/>
      <c r="AD66" s="3"/>
      <c r="AE66" s="1"/>
      <c r="AF66" s="1"/>
    </row>
    <row r="67" ht="14.25">
      <c r="A67" s="1"/>
      <c r="O67" s="1"/>
      <c r="P67" s="1"/>
      <c r="Q67" s="1"/>
      <c r="R67" s="1"/>
      <c r="S67" s="1"/>
      <c r="T67" s="1"/>
      <c r="U67" s="1"/>
      <c r="V67" s="3"/>
      <c r="W67" s="1"/>
      <c r="X67" s="3"/>
      <c r="Y67" s="1"/>
      <c r="Z67" s="1"/>
      <c r="AA67" s="1"/>
      <c r="AB67" s="1"/>
      <c r="AC67" s="1"/>
      <c r="AD67" s="3"/>
      <c r="AE67" s="1"/>
      <c r="AF67" s="1"/>
    </row>
  </sheetData>
  <mergeCells count="31">
    <mergeCell ref="B1:AF1"/>
    <mergeCell ref="A3:A5"/>
    <mergeCell ref="B3:B5"/>
    <mergeCell ref="C3:C5"/>
    <mergeCell ref="D3:D5"/>
    <mergeCell ref="E3:F3"/>
    <mergeCell ref="G3:O3"/>
    <mergeCell ref="P3:Q3"/>
    <mergeCell ref="R3:Z3"/>
    <mergeCell ref="AA3:AA5"/>
    <mergeCell ref="AB3:AB5"/>
    <mergeCell ref="AC3:AC5"/>
    <mergeCell ref="AD3:AD5"/>
    <mergeCell ref="AE3:AF4"/>
    <mergeCell ref="E4:E5"/>
    <mergeCell ref="F4:F5"/>
    <mergeCell ref="G4:H4"/>
    <mergeCell ref="I4:I5"/>
    <mergeCell ref="J4:K4"/>
    <mergeCell ref="L4:M4"/>
    <mergeCell ref="N4:N5"/>
    <mergeCell ref="O4:O5"/>
    <mergeCell ref="P4:P5"/>
    <mergeCell ref="Q4:Q5"/>
    <mergeCell ref="R4:S4"/>
    <mergeCell ref="T4:T5"/>
    <mergeCell ref="U4:V4"/>
    <mergeCell ref="W4:X4"/>
    <mergeCell ref="Y4:Y5"/>
    <mergeCell ref="Z4:Z5"/>
    <mergeCell ref="B39:B40"/>
  </mergeCells>
  <printOptions headings="0" gridLines="0"/>
  <pageMargins left="0.31496062992125984" right="0.19685039370078738" top="0.19685039370078738" bottom="0.19685039370078738" header="0.51181102362204722" footer="0.51181102362204722"/>
  <pageSetup paperSize="9" scale="100" fitToWidth="1" fitToHeight="2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06700B7-00B1-4A11-9F11-008C00CF00B9}">
            <xm:f>$X6&gt;($X$61*1.3)</xm:f>
            <x14:dxf>
              <fill>
                <patternFill patternType="solid">
                  <fgColor theme="5" tint="0.59996337778862885"/>
                  <bgColor theme="5" tint="0.59996337778862885"/>
                </patternFill>
              </fill>
            </x14:dxf>
          </x14:cfRule>
          <xm:sqref>J43 X40:X42 X44:X63 X6:X38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Р7-Офис/2024.1.2.401</Application>
  <Company>ooo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revision>13</cp:revision>
  <dcterms:created xsi:type="dcterms:W3CDTF">1999-03-29T10:08:03Z</dcterms:created>
  <dcterms:modified xsi:type="dcterms:W3CDTF">2024-06-14T07:57:31Z</dcterms:modified>
</cp:coreProperties>
</file>