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 iterate="1" iterateCount="201" calcOnSave="0"/>
</workbook>
</file>

<file path=xl/calcChain.xml><?xml version="1.0" encoding="utf-8"?>
<calcChain xmlns="http://schemas.openxmlformats.org/spreadsheetml/2006/main">
  <c r="D82" i="1" l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B219" i="1"/>
  <c r="D217" i="1" l="1"/>
  <c r="D221" i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Q62" i="1" l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87" i="1" l="1"/>
  <c r="D87" i="1" s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C220" i="1"/>
  <c r="D220" i="1" s="1"/>
  <c r="Y219" i="1"/>
  <c r="G219" i="1"/>
  <c r="B218" i="1"/>
  <c r="C217" i="1"/>
  <c r="C216" i="1"/>
  <c r="C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D143" i="1" s="1"/>
  <c r="C137" i="1"/>
  <c r="D137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218" i="1" l="1"/>
  <c r="C223" i="1"/>
  <c r="C219" i="1"/>
  <c r="C144" i="1"/>
  <c r="D144" i="1" s="1"/>
  <c r="C138" i="1"/>
  <c r="D138" i="1" s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D211" i="1" s="1"/>
  <c r="C141" i="1" l="1"/>
  <c r="D141" i="1" s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<sst xmlns="http://schemas.openxmlformats.org/spreadsheetml/2006/main" count="275" uniqueCount="219">
  <si>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</si>
  <si>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</si>
  <si>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</si>
  <si>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</si>
  <si>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</si>
  <si>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</si>
  <si>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</si>
  <si>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</si>
  <si>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</si>
  <si>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</si>
  <si>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</si>
  <si>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</si>
  <si>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</si>
  <si>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</si>
  <si>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</si>
  <si>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</si>
  <si>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</si>
  <si>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</si>
  <si>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</si>
  <si>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</si>
  <si>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</si>
  <si>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</si>
  <si>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</si>
  <si>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</si>
  <si>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</si>
  <si>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</si>
  <si>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</si>
  <si>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</si>
  <si>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</si>
  <si>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</si>
  <si>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</si>
  <si>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</si>
  <si>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</si>
  <si>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</si>
  <si>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</si>
  <si>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</si>
  <si>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</si>
  <si>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</si>
  <si>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</si>
  <si>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</si>
  <si>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</si>
  <si>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</si>
  <si>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</si>
  <si>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</si>
  <si>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</si>
  <si>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</si>
  <si>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</si>
  <si>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</si>
  <si>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</si>
  <si>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</si>
  <si>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</si>
  <si>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</si>
  <si>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</si>
  <si>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</si>
  <si>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</si>
  <si>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</si>
  <si>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</si>
  <si>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</si>
  <si>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</si>
  <si>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</si>
  <si>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</si>
  <si>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</si>
  <si>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</si>
  <si>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</si>
  <si>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</si>
  <si>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</si>
  <si>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</si>
  <si>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</si>
  <si>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</si>
  <si>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</si>
  <si>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</si>
  <si>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</si>
  <si>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</si>
  <si>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</si>
  <si>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</si>
  <si>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</si>
  <si>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</si>
  <si>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</si>
  <si>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</si>
  <si>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</si>
  <si>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</si>
  <si>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</si>
  <si>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</si>
  <si>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</si>
  <si>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</si>
  <si>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</si>
  <si>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</si>
  <si>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</si>
  <si>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</si>
  <si>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</si>
  <si>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</si>
  <si>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</si>
  <si>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</si>
  <si>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</si>
  <si>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</si>
  <si>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</si>
  <si>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</si>
  <si>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</si>
  <si>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</si>
  <si>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</si>
  <si>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</si>
  <si>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</si>
  <si>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</si>
  <si>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</si>
  <si>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</si>
  <si>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</si>
  <si>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</si>
  <si>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</si>
  <si>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</si>
  <si>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</si>
  <si>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</si>
  <si>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</si>
  <si>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</si>
  <si>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</si>
  <si>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</si>
  <si>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</si>
  <si>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</si>
  <si>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</si>
  <si>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</si>
  <si>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</si>
  <si>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</si>
  <si>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</si>
  <si>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</si>
  <si>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</si>
  <si>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</si>
  <si>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</si>
  <si>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</si>
  <si>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</si>
  <si>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</si>
  <si>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</si>
  <si>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</si>
  <si>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</si>
  <si>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</si>
  <si>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</si>
  <si>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</si>
  <si>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</si>
  <si>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</si>
  <si>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</si>
  <si>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</si>
  <si>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</si>
  <si>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</si>
  <si>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</si>
  <si>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</si>
  <si>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</si>
  <si>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</si>
  <si>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</si>
  <si>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</si>
  <si>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</si>
  <si>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</si>
  <si>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</si>
  <si>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</si>
  <si>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</si>
  <si>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</si>
  <si>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</si>
  <si>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</si>
  <si>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</si>
  <si>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</si>
  <si>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</si>
  <si>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</si>
  <si>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</si>
  <si>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</si>
  <si>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</si>
  <si>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</si>
  <si>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</si>
  <si>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</si>
  <si>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</si>
  <si>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</si>
  <si>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</si>
  <si>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</si>
  <si>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</si>
  <si>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</si>
  <si>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</si>
  <si>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</si>
  <si>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</si>
  <si>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</si>
  <si>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</si>
  <si>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</si>
  <si>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</si>
  <si>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</si>
  <si>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</si>
  <si>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</si>
  <si>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</si>
  <si>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</si>
  <si>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</si>
  <si>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</si>
  <si>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</si>
  <si>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</si>
  <si>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</si>
  <si>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</si>
  <si>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</si>
  <si>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</si>
  <si>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</si>
  <si>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</si>
  <si>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</si>
  <si>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</si>
  <si>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</si>
  <si>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</si>
  <si>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</si>
  <si>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</si>
  <si>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</si>
  <si>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</si>
  <si>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</si>
  <si>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</si>
  <si>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</si>
  <si>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</si>
  <si>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</si>
  <si>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</si>
  <si>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</si>
  <si>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</si>
  <si>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</si>
  <si>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</si>
  <si>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</si>
  <si>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</si>
  <si>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</si>
  <si>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</si>
  <si>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</si>
  <si>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</si>
  <si>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</si>
  <si>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>Информация о сельскохозяйственных работах по состоянию на 23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</si>
</sst>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" fontId="11" fillId="3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40"/>
    </row>
    <row r="2" spans="1:26" s="3" customFormat="1" ht="29.25" customHeight="1" thickBot="1" x14ac:dyDescent="0.3">
      <c r="A2" s="172" t="s">
        <v>218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3" t="s">
        <v>3</v>
      </c>
      <c r="B4" s="176" t="s">
        <v>212</v>
      </c>
      <c r="C4" s="169" t="s">
        <v>213</v>
      </c>
      <c r="D4" s="169" t="s">
        <v>214</v>
      </c>
      <c r="E4" s="179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1"/>
      <c r="Z4" s="2" t="s">
        <v>0</v>
      </c>
    </row>
    <row r="5" spans="1:26" s="2" customFormat="1" ht="87" customHeight="1" x14ac:dyDescent="0.25">
      <c r="A5" s="174"/>
      <c r="B5" s="177"/>
      <c r="C5" s="170"/>
      <c r="D5" s="170"/>
      <c r="E5" s="167" t="s">
        <v>5</v>
      </c>
      <c r="F5" s="167" t="s">
        <v>6</v>
      </c>
      <c r="G5" s="167" t="s">
        <v>7</v>
      </c>
      <c r="H5" s="167" t="s">
        <v>8</v>
      </c>
      <c r="I5" s="167" t="s">
        <v>9</v>
      </c>
      <c r="J5" s="167" t="s">
        <v>10</v>
      </c>
      <c r="K5" s="167" t="s">
        <v>11</v>
      </c>
      <c r="L5" s="167" t="s">
        <v>12</v>
      </c>
      <c r="M5" s="167" t="s">
        <v>13</v>
      </c>
      <c r="N5" s="167" t="s">
        <v>14</v>
      </c>
      <c r="O5" s="167" t="s">
        <v>15</v>
      </c>
      <c r="P5" s="167" t="s">
        <v>16</v>
      </c>
      <c r="Q5" s="167" t="s">
        <v>17</v>
      </c>
      <c r="R5" s="167" t="s">
        <v>18</v>
      </c>
      <c r="S5" s="167" t="s">
        <v>19</v>
      </c>
      <c r="T5" s="167" t="s">
        <v>20</v>
      </c>
      <c r="U5" s="167" t="s">
        <v>21</v>
      </c>
      <c r="V5" s="167" t="s">
        <v>22</v>
      </c>
      <c r="W5" s="167" t="s">
        <v>23</v>
      </c>
      <c r="X5" s="167" t="s">
        <v>24</v>
      </c>
      <c r="Y5" s="167" t="s">
        <v>25</v>
      </c>
    </row>
    <row r="6" spans="1:26" s="2" customFormat="1" ht="69.75" customHeight="1" thickBot="1" x14ac:dyDescent="0.3">
      <c r="A6" s="175"/>
      <c r="B6" s="178"/>
      <c r="C6" s="171"/>
      <c r="D6" s="171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42">
        <f t="shared" si="1"/>
        <v>1.8017408123791103</v>
      </c>
      <c r="F9" s="142">
        <f t="shared" si="1"/>
        <v>1.0771388499298737</v>
      </c>
      <c r="G9" s="142">
        <f t="shared" si="1"/>
        <v>1.0081546360616127</v>
      </c>
      <c r="H9" s="142">
        <f t="shared" si="1"/>
        <v>1</v>
      </c>
      <c r="I9" s="142">
        <f t="shared" si="1"/>
        <v>1</v>
      </c>
      <c r="J9" s="142">
        <f t="shared" si="1"/>
        <v>1.1718701700154559</v>
      </c>
      <c r="K9" s="142">
        <f t="shared" si="1"/>
        <v>1.0022573363431151</v>
      </c>
      <c r="L9" s="142">
        <f t="shared" si="1"/>
        <v>1.0073397780164697</v>
      </c>
      <c r="M9" s="142">
        <f t="shared" si="1"/>
        <v>1.3853572994300745</v>
      </c>
      <c r="N9" s="142">
        <f t="shared" si="1"/>
        <v>1.199421965317919</v>
      </c>
      <c r="O9" s="142">
        <f t="shared" si="1"/>
        <v>1.0943635212159595</v>
      </c>
      <c r="P9" s="142">
        <f t="shared" si="1"/>
        <v>1</v>
      </c>
      <c r="Q9" s="142">
        <f t="shared" si="1"/>
        <v>1.5239628040057225</v>
      </c>
      <c r="R9" s="142">
        <f t="shared" si="1"/>
        <v>1</v>
      </c>
      <c r="S9" s="142">
        <f t="shared" si="1"/>
        <v>1.0346983432322601</v>
      </c>
      <c r="T9" s="142">
        <f t="shared" si="1"/>
        <v>0.99185946872322195</v>
      </c>
      <c r="U9" s="142">
        <f t="shared" si="1"/>
        <v>1</v>
      </c>
      <c r="V9" s="142">
        <f t="shared" si="1"/>
        <v>1</v>
      </c>
      <c r="W9" s="142">
        <f t="shared" si="1"/>
        <v>1.1708222811671087</v>
      </c>
      <c r="X9" s="142">
        <f t="shared" si="1"/>
        <v>1.0715178794698674</v>
      </c>
      <c r="Y9" s="14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42">
        <f>E10/E8</f>
        <v>1</v>
      </c>
      <c r="F11" s="142">
        <f>F10/F8</f>
        <v>0.95833333333333337</v>
      </c>
      <c r="G11" s="142">
        <f t="shared" ref="G11:Y11" si="2">G10/G8</f>
        <v>1</v>
      </c>
      <c r="H11" s="142">
        <v>0.99</v>
      </c>
      <c r="I11" s="142">
        <f t="shared" si="2"/>
        <v>1</v>
      </c>
      <c r="J11" s="142">
        <f t="shared" si="2"/>
        <v>1</v>
      </c>
      <c r="K11" s="142">
        <v>1</v>
      </c>
      <c r="L11" s="142">
        <v>0.99</v>
      </c>
      <c r="M11" s="142">
        <f t="shared" si="2"/>
        <v>1</v>
      </c>
      <c r="N11" s="142">
        <f t="shared" si="2"/>
        <v>0.97590361445783136</v>
      </c>
      <c r="O11" s="142">
        <v>0.98</v>
      </c>
      <c r="P11" s="142">
        <f t="shared" si="2"/>
        <v>1</v>
      </c>
      <c r="Q11" s="142">
        <v>0.998</v>
      </c>
      <c r="R11" s="142">
        <f t="shared" si="2"/>
        <v>1</v>
      </c>
      <c r="S11" s="142">
        <f t="shared" si="2"/>
        <v>1.0001208459214501</v>
      </c>
      <c r="T11" s="142">
        <v>0.93</v>
      </c>
      <c r="U11" s="142">
        <v>1</v>
      </c>
      <c r="V11" s="142">
        <v>1</v>
      </c>
      <c r="W11" s="142">
        <f t="shared" si="2"/>
        <v>1</v>
      </c>
      <c r="X11" s="142">
        <f t="shared" si="2"/>
        <v>1</v>
      </c>
      <c r="Y11" s="142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3">
        <v>110</v>
      </c>
      <c r="F12" s="143">
        <v>830</v>
      </c>
      <c r="G12" s="143">
        <v>3010</v>
      </c>
      <c r="H12" s="143">
        <v>2395</v>
      </c>
      <c r="I12" s="143">
        <v>873</v>
      </c>
      <c r="J12" s="143">
        <v>3250</v>
      </c>
      <c r="K12" s="143">
        <v>780</v>
      </c>
      <c r="L12" s="143">
        <v>681</v>
      </c>
      <c r="M12" s="143">
        <v>725</v>
      </c>
      <c r="N12" s="143">
        <v>525</v>
      </c>
      <c r="O12" s="143">
        <v>860</v>
      </c>
      <c r="P12" s="143">
        <v>920</v>
      </c>
      <c r="Q12" s="143">
        <v>1513</v>
      </c>
      <c r="R12" s="143"/>
      <c r="S12" s="143">
        <v>1662</v>
      </c>
      <c r="T12" s="143">
        <v>675</v>
      </c>
      <c r="U12" s="143">
        <v>1620</v>
      </c>
      <c r="V12" s="143">
        <v>534</v>
      </c>
      <c r="W12" s="143">
        <v>1349</v>
      </c>
      <c r="X12" s="143">
        <v>4370</v>
      </c>
      <c r="Y12" s="143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215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45">
        <v>7260</v>
      </c>
      <c r="G41" s="145">
        <v>15601</v>
      </c>
      <c r="H41" s="145">
        <v>13502</v>
      </c>
      <c r="I41" s="145">
        <v>6156</v>
      </c>
      <c r="J41" s="145">
        <v>15698</v>
      </c>
      <c r="K41" s="145">
        <v>7757</v>
      </c>
      <c r="L41" s="145">
        <v>11282</v>
      </c>
      <c r="M41" s="145">
        <v>10636</v>
      </c>
      <c r="N41" s="145">
        <v>3724</v>
      </c>
      <c r="O41" s="145">
        <v>6680</v>
      </c>
      <c r="P41" s="145">
        <v>9900</v>
      </c>
      <c r="Q41" s="145">
        <v>13435</v>
      </c>
      <c r="R41" s="145">
        <v>12998</v>
      </c>
      <c r="S41" s="145">
        <v>11222</v>
      </c>
      <c r="T41" s="145">
        <v>9728</v>
      </c>
      <c r="U41" s="145">
        <v>9102</v>
      </c>
      <c r="V41" s="145">
        <v>4626.5</v>
      </c>
      <c r="W41" s="145">
        <v>8736</v>
      </c>
      <c r="X41" s="145">
        <v>18395</v>
      </c>
      <c r="Y41" s="145">
        <v>10275</v>
      </c>
      <c r="Z41" s="129"/>
    </row>
    <row r="42" spans="1:29" s="2" customFormat="1" ht="30" customHeight="1" x14ac:dyDescent="0.25">
      <c r="A42" s="29" t="s">
        <v>217</v>
      </c>
      <c r="B42" s="22">
        <v>217158</v>
      </c>
      <c r="C42" s="22">
        <f>SUM(E42:Y42)</f>
        <v>223108.45</v>
      </c>
      <c r="D42" s="14">
        <f>C42/B42</f>
        <v>1.0274014772654012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38" t="s">
        <v>52</v>
      </c>
      <c r="B44" s="30">
        <v>1.0289999999999999</v>
      </c>
      <c r="C44" s="30">
        <f>C42/C41</f>
        <v>1.0013237528246719</v>
      </c>
      <c r="D44" s="14">
        <f t="shared" ref="D44:D107" si="14">C44/B44</f>
        <v>0.97310374424166368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160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161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6">
        <v>180</v>
      </c>
      <c r="F53" s="146">
        <v>130</v>
      </c>
      <c r="G53" s="31">
        <v>802</v>
      </c>
      <c r="H53" s="31">
        <v>367</v>
      </c>
      <c r="I53" s="146">
        <v>10</v>
      </c>
      <c r="J53" s="146">
        <v>150</v>
      </c>
      <c r="K53" s="31">
        <v>505</v>
      </c>
      <c r="L53" s="31">
        <v>767</v>
      </c>
      <c r="M53" s="31">
        <v>250</v>
      </c>
      <c r="N53" s="146">
        <v>30</v>
      </c>
      <c r="O53" s="146">
        <v>180</v>
      </c>
      <c r="P53" s="146">
        <v>291</v>
      </c>
      <c r="Q53" s="146">
        <v>12</v>
      </c>
      <c r="R53" s="146">
        <v>400</v>
      </c>
      <c r="S53" s="146">
        <v>154</v>
      </c>
      <c r="T53" s="31">
        <v>60</v>
      </c>
      <c r="U53" s="31">
        <v>105</v>
      </c>
      <c r="V53" s="31">
        <v>20</v>
      </c>
      <c r="W53" s="31">
        <v>355</v>
      </c>
      <c r="X53" s="146">
        <v>366</v>
      </c>
      <c r="Y53" s="147"/>
      <c r="Z53" s="19"/>
    </row>
    <row r="54" spans="1:26" s="2" customFormat="1" ht="28.5" customHeight="1" x14ac:dyDescent="0.25">
      <c r="A54" s="29" t="s">
        <v>60</v>
      </c>
      <c r="B54" s="22">
        <v>5524</v>
      </c>
      <c r="C54" s="22">
        <f t="shared" si="16"/>
        <v>5146.1499999999996</v>
      </c>
      <c r="D54" s="14">
        <f t="shared" si="14"/>
        <v>0.93159847936278051</v>
      </c>
      <c r="E54" s="148">
        <v>180</v>
      </c>
      <c r="F54" s="148">
        <v>150</v>
      </c>
      <c r="G54" s="149">
        <v>802</v>
      </c>
      <c r="H54" s="149">
        <v>359</v>
      </c>
      <c r="I54" s="149">
        <v>52</v>
      </c>
      <c r="J54" s="149">
        <v>150</v>
      </c>
      <c r="K54" s="149">
        <v>566</v>
      </c>
      <c r="L54" s="149">
        <v>709</v>
      </c>
      <c r="M54" s="149">
        <v>244.25</v>
      </c>
      <c r="N54" s="148">
        <v>30</v>
      </c>
      <c r="O54" s="149">
        <v>217.5</v>
      </c>
      <c r="P54" s="149">
        <v>300</v>
      </c>
      <c r="Q54" s="149">
        <v>13</v>
      </c>
      <c r="R54" s="148">
        <v>401.5</v>
      </c>
      <c r="S54" s="149">
        <v>156.5</v>
      </c>
      <c r="T54" s="149">
        <v>60</v>
      </c>
      <c r="U54" s="149">
        <v>95</v>
      </c>
      <c r="V54" s="149">
        <v>41.4</v>
      </c>
      <c r="W54" s="149">
        <v>253</v>
      </c>
      <c r="X54" s="149">
        <v>366</v>
      </c>
      <c r="Y54" s="149"/>
      <c r="Z54" s="19"/>
    </row>
    <row r="55" spans="1:26" s="130" customFormat="1" ht="30" customHeight="1" x14ac:dyDescent="0.25">
      <c r="A55" s="17" t="s">
        <v>52</v>
      </c>
      <c r="B55" s="30">
        <v>1.0009999999999999</v>
      </c>
      <c r="C55" s="14">
        <f>C54/C53</f>
        <v>1.0023665757693805</v>
      </c>
      <c r="D55" s="14">
        <f t="shared" si="14"/>
        <v>1.0013652105588218</v>
      </c>
      <c r="E55" s="150">
        <f t="shared" ref="E55:X55" si="17">E54/E53</f>
        <v>1</v>
      </c>
      <c r="F55" s="150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50">
        <f t="shared" si="17"/>
        <v>5.2</v>
      </c>
      <c r="J55" s="150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50">
        <f t="shared" si="17"/>
        <v>1</v>
      </c>
      <c r="O55" s="32">
        <f t="shared" si="17"/>
        <v>1.2083333333333333</v>
      </c>
      <c r="P55" s="32">
        <f t="shared" si="17"/>
        <v>1.0309278350515463</v>
      </c>
      <c r="Q55" s="150">
        <f t="shared" si="17"/>
        <v>1.0833333333333333</v>
      </c>
      <c r="R55" s="150">
        <f t="shared" si="17"/>
        <v>1.0037499999999999</v>
      </c>
      <c r="S55" s="150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50">
        <f t="shared" si="17"/>
        <v>1</v>
      </c>
      <c r="Y55" s="151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46"/>
      <c r="G56" s="31">
        <v>690</v>
      </c>
      <c r="H56" s="31"/>
      <c r="I56" s="31"/>
      <c r="J56" s="31"/>
      <c r="K56" s="31"/>
      <c r="L56" s="31"/>
      <c r="M56" s="31"/>
      <c r="N56" s="146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collapsed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6">
        <v>25</v>
      </c>
      <c r="F57" s="146">
        <v>100</v>
      </c>
      <c r="G57" s="31">
        <v>82</v>
      </c>
      <c r="H57" s="147"/>
      <c r="I57" s="146">
        <v>16</v>
      </c>
      <c r="J57" s="146">
        <v>10</v>
      </c>
      <c r="K57" s="31">
        <v>118</v>
      </c>
      <c r="L57" s="31">
        <v>75</v>
      </c>
      <c r="M57" s="31">
        <v>50</v>
      </c>
      <c r="N57" s="146">
        <v>4</v>
      </c>
      <c r="O57" s="146">
        <v>35</v>
      </c>
      <c r="P57" s="146">
        <v>97</v>
      </c>
      <c r="Q57" s="147"/>
      <c r="R57" s="146">
        <v>6</v>
      </c>
      <c r="S57" s="146">
        <v>36</v>
      </c>
      <c r="T57" s="31">
        <v>28</v>
      </c>
      <c r="U57" s="31">
        <v>5</v>
      </c>
      <c r="V57" s="31">
        <v>10</v>
      </c>
      <c r="W57" s="31">
        <v>95</v>
      </c>
      <c r="X57" s="146">
        <v>90</v>
      </c>
      <c r="Y57" s="146">
        <v>20</v>
      </c>
      <c r="Z57" s="19"/>
    </row>
    <row r="58" spans="1:26" s="2" customFormat="1" ht="28.5" customHeight="1" x14ac:dyDescent="0.25">
      <c r="A58" s="29" t="s">
        <v>154</v>
      </c>
      <c r="B58" s="25">
        <v>930</v>
      </c>
      <c r="C58" s="25">
        <f t="shared" si="16"/>
        <v>836.19500000000005</v>
      </c>
      <c r="D58" s="14">
        <f t="shared" si="14"/>
        <v>0.89913440860215055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97</v>
      </c>
      <c r="Q58" s="25"/>
      <c r="R58" s="152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1.107</v>
      </c>
      <c r="C59" s="8">
        <f>C58/C57</f>
        <v>0.92704545454545462</v>
      </c>
      <c r="D59" s="14">
        <f t="shared" si="14"/>
        <v>0.83743943500041074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34626</v>
      </c>
      <c r="C62" s="25">
        <f>SUM(E62:Y62)</f>
        <v>31748.67</v>
      </c>
      <c r="D62" s="14">
        <f>C62/B62</f>
        <v>0.91690261653093041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700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39955</v>
      </c>
      <c r="C63" s="25">
        <f>SUM(E63:Y63)</f>
        <v>35498.85</v>
      </c>
      <c r="D63" s="14">
        <f t="shared" si="14"/>
        <v>0.88847077962708043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14630.67</v>
      </c>
      <c r="D67" s="14">
        <f t="shared" si="14"/>
        <v>1.0772102783095274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53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4"/>
      <c r="Q73" s="154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4">
        <v>160</v>
      </c>
      <c r="Q74" s="154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4">
        <v>70</v>
      </c>
      <c r="Q75" s="154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4"/>
      <c r="Q76" s="154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4"/>
      <c r="Q77" s="154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4"/>
      <c r="Q78" s="154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121</v>
      </c>
      <c r="C79" s="18">
        <f>SUM(E79:Y79)</f>
        <v>132.98000000000002</v>
      </c>
      <c r="D79" s="14">
        <f t="shared" si="14"/>
        <v>1.0990082644628101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4"/>
      <c r="Q79" s="154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22">
        <f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5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22">
        <f>SUM(E81:Y81)</f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35"/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36">
        <f>SUM(E83:Y83)</f>
        <v>0</v>
      </c>
      <c r="D83" s="14" t="e">
        <f t="shared" si="14"/>
        <v>#DIV/0!</v>
      </c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</row>
    <row r="84" spans="1:26" ht="30" hidden="1" customHeight="1" x14ac:dyDescent="0.25">
      <c r="A84" s="12"/>
      <c r="B84" s="30"/>
      <c r="C84" s="35"/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x14ac:dyDescent="0.25">
      <c r="A85" s="12"/>
      <c r="B85" s="30"/>
      <c r="C85" s="18"/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37">
        <f>SUM(E86:Y86)</f>
        <v>22181.75</v>
      </c>
      <c r="D86" s="14">
        <f t="shared" si="14"/>
        <v>7.7803402314977204</v>
      </c>
      <c r="E86" s="157">
        <f>(E42-E87)</f>
        <v>1385</v>
      </c>
      <c r="F86" s="157">
        <f t="shared" ref="F86:Y86" si="23">(F42-F87)</f>
        <v>1000</v>
      </c>
      <c r="G86" s="157">
        <f t="shared" si="23"/>
        <v>101</v>
      </c>
      <c r="H86" s="157">
        <f t="shared" si="23"/>
        <v>2400</v>
      </c>
      <c r="I86" s="157">
        <f t="shared" si="23"/>
        <v>221</v>
      </c>
      <c r="J86" s="157">
        <f t="shared" si="23"/>
        <v>0</v>
      </c>
      <c r="K86" s="157">
        <f t="shared" si="23"/>
        <v>580</v>
      </c>
      <c r="L86" s="157">
        <f t="shared" si="23"/>
        <v>216.95000000000073</v>
      </c>
      <c r="M86" s="157">
        <f t="shared" si="23"/>
        <v>1969</v>
      </c>
      <c r="N86" s="157">
        <f t="shared" si="23"/>
        <v>1014</v>
      </c>
      <c r="O86" s="157">
        <f t="shared" si="23"/>
        <v>1167</v>
      </c>
      <c r="P86" s="157">
        <f t="shared" si="23"/>
        <v>1589</v>
      </c>
      <c r="Q86" s="157">
        <f t="shared" si="23"/>
        <v>1581</v>
      </c>
      <c r="R86" s="157">
        <f t="shared" si="23"/>
        <v>566</v>
      </c>
      <c r="S86" s="157">
        <f t="shared" si="23"/>
        <v>1420</v>
      </c>
      <c r="T86" s="157">
        <f t="shared" si="23"/>
        <v>2518.3000000000002</v>
      </c>
      <c r="U86" s="157">
        <f t="shared" si="23"/>
        <v>0</v>
      </c>
      <c r="V86" s="157">
        <f t="shared" si="23"/>
        <v>919.5</v>
      </c>
      <c r="W86" s="157">
        <f t="shared" si="23"/>
        <v>2839</v>
      </c>
      <c r="X86" s="157">
        <f t="shared" si="23"/>
        <v>240</v>
      </c>
      <c r="Y86" s="157">
        <f t="shared" si="23"/>
        <v>455</v>
      </c>
    </row>
    <row r="87" spans="1:26" ht="30" hidden="1" customHeight="1" x14ac:dyDescent="0.25">
      <c r="A87" s="12" t="s">
        <v>81</v>
      </c>
      <c r="B87" s="22"/>
      <c r="C87" s="22">
        <f>SUM(E87:Y87)</f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22"/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37"/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25">
        <f>SUM(E90:Y90)</f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8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40"/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298193</v>
      </c>
      <c r="C92" s="37">
        <f>C42+C54+C58+C62+C63</f>
        <v>296338.315</v>
      </c>
      <c r="D92" s="14">
        <f t="shared" si="14"/>
        <v>0.99378025305758355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27" t="e">
        <f>C92/C91</f>
        <v>#DIV/0!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72"/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25">
        <f>SUM(E95:Y95)</f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24"/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24"/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24"/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24">
        <f>SUM(E99:Y99)</f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24">
        <f>SUM(E100:Y100)</f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25">
        <f>SUM(E101:Y101)</f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26">
        <f>SUM(E102:Y102)</f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203</v>
      </c>
      <c r="B103" s="22"/>
      <c r="C103" s="25">
        <f>SUM(E103:Y103)</f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4">G101-G100</f>
        <v>17818</v>
      </c>
      <c r="H103" s="89">
        <v>18910</v>
      </c>
      <c r="I103" s="89">
        <f t="shared" si="24"/>
        <v>9522</v>
      </c>
      <c r="J103" s="89">
        <f t="shared" si="24"/>
        <v>22534</v>
      </c>
      <c r="K103" s="89">
        <f t="shared" si="24"/>
        <v>13480</v>
      </c>
      <c r="L103" s="89">
        <f t="shared" si="24"/>
        <v>13503</v>
      </c>
      <c r="M103" s="89">
        <f>M101-M100</f>
        <v>15249</v>
      </c>
      <c r="N103" s="89">
        <f t="shared" si="24"/>
        <v>5835</v>
      </c>
      <c r="O103" s="89">
        <f>O101-O100-O99</f>
        <v>8520</v>
      </c>
      <c r="P103" s="89">
        <f t="shared" si="24"/>
        <v>14945</v>
      </c>
      <c r="Q103" s="89">
        <f>Q101-Q99-Q100</f>
        <v>16470</v>
      </c>
      <c r="R103" s="89">
        <v>17176</v>
      </c>
      <c r="S103" s="89">
        <f t="shared" si="24"/>
        <v>18511</v>
      </c>
      <c r="T103" s="89">
        <f>T101-T100</f>
        <v>13696</v>
      </c>
      <c r="U103" s="89">
        <f t="shared" si="24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27">
        <f>C102/C95</f>
        <v>0.99624553218329814</v>
      </c>
      <c r="D104" s="14">
        <f t="shared" si="14"/>
        <v>1.0137505628939967</v>
      </c>
      <c r="E104" s="27">
        <f>E102/E103</f>
        <v>1</v>
      </c>
      <c r="F104" s="27">
        <f t="shared" ref="F104:Y104" si="25">F102/F103</f>
        <v>1</v>
      </c>
      <c r="G104" s="27">
        <f t="shared" si="25"/>
        <v>1</v>
      </c>
      <c r="H104" s="27">
        <f t="shared" si="25"/>
        <v>1</v>
      </c>
      <c r="I104" s="27">
        <f t="shared" si="25"/>
        <v>1</v>
      </c>
      <c r="J104" s="27">
        <f t="shared" si="25"/>
        <v>1</v>
      </c>
      <c r="K104" s="27">
        <f t="shared" si="25"/>
        <v>1</v>
      </c>
      <c r="L104" s="27">
        <f t="shared" si="25"/>
        <v>0.99807450196252689</v>
      </c>
      <c r="M104" s="27">
        <f>M102/M103</f>
        <v>1</v>
      </c>
      <c r="N104" s="27">
        <f t="shared" si="25"/>
        <v>1</v>
      </c>
      <c r="O104" s="27">
        <f t="shared" si="25"/>
        <v>0.98802816901408452</v>
      </c>
      <c r="P104" s="27">
        <f t="shared" si="25"/>
        <v>1</v>
      </c>
      <c r="Q104" s="27">
        <f t="shared" si="25"/>
        <v>1</v>
      </c>
      <c r="R104" s="27">
        <f t="shared" si="25"/>
        <v>1</v>
      </c>
      <c r="S104" s="27">
        <f t="shared" si="25"/>
        <v>0.99675868402571444</v>
      </c>
      <c r="T104" s="27">
        <f t="shared" si="25"/>
        <v>0.99342873831775702</v>
      </c>
      <c r="U104" s="27">
        <f t="shared" si="25"/>
        <v>0.99635246688423884</v>
      </c>
      <c r="V104" s="27">
        <f t="shared" si="25"/>
        <v>1</v>
      </c>
      <c r="W104" s="27">
        <f t="shared" si="25"/>
        <v>1</v>
      </c>
      <c r="X104" s="27">
        <f>X102/X103</f>
        <v>1</v>
      </c>
      <c r="Y104" s="27">
        <f t="shared" si="25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84">
        <f>C103-C102</f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6">F103-F102</f>
        <v>0</v>
      </c>
      <c r="G105" s="118">
        <f t="shared" si="26"/>
        <v>0</v>
      </c>
      <c r="H105" s="118">
        <f>H103-H102</f>
        <v>0</v>
      </c>
      <c r="I105" s="118">
        <f>I103-I102</f>
        <v>0</v>
      </c>
      <c r="J105" s="118">
        <f t="shared" si="26"/>
        <v>0</v>
      </c>
      <c r="K105" s="118">
        <f t="shared" si="26"/>
        <v>0</v>
      </c>
      <c r="L105" s="118">
        <f t="shared" si="26"/>
        <v>26</v>
      </c>
      <c r="M105" s="118">
        <f>M103-M102</f>
        <v>0</v>
      </c>
      <c r="N105" s="118">
        <f>N103-N102</f>
        <v>0</v>
      </c>
      <c r="O105" s="118">
        <f t="shared" ref="O105:Y105" si="27">O103-O102</f>
        <v>102</v>
      </c>
      <c r="P105" s="118">
        <f t="shared" si="27"/>
        <v>0</v>
      </c>
      <c r="Q105" s="118">
        <f>Q103-Q102</f>
        <v>0</v>
      </c>
      <c r="R105" s="118">
        <f t="shared" si="27"/>
        <v>0</v>
      </c>
      <c r="S105" s="118">
        <f t="shared" si="27"/>
        <v>60</v>
      </c>
      <c r="T105" s="118">
        <f t="shared" si="27"/>
        <v>90</v>
      </c>
      <c r="U105" s="118">
        <f t="shared" si="27"/>
        <v>38</v>
      </c>
      <c r="V105" s="118">
        <f t="shared" si="27"/>
        <v>0</v>
      </c>
      <c r="W105" s="118">
        <f>W103-W102</f>
        <v>0</v>
      </c>
      <c r="X105" s="118">
        <f t="shared" si="27"/>
        <v>0</v>
      </c>
      <c r="Y105" s="118">
        <f t="shared" si="27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24">
        <f t="shared" ref="C106:C110" si="28">SUM(E106:Y106)</f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24">
        <f t="shared" si="28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24">
        <f t="shared" si="28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24">
        <f t="shared" si="28"/>
        <v>568</v>
      </c>
      <c r="D109" s="14" t="e">
        <f t="shared" si="29"/>
        <v>#DIV/0!</v>
      </c>
      <c r="E109" s="144"/>
      <c r="F109" s="144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207</v>
      </c>
      <c r="B110" s="89"/>
      <c r="C110" s="24">
        <f t="shared" si="28"/>
        <v>211</v>
      </c>
      <c r="D110" s="14" t="e">
        <f t="shared" si="29"/>
        <v>#DIV/0!</v>
      </c>
      <c r="E110" s="159"/>
      <c r="F110" s="159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26">
        <f>SUM(E111:Y111)</f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27">
        <f>C102/C95</f>
        <v>0.99624553218329814</v>
      </c>
      <c r="D112" s="14">
        <f t="shared" si="29"/>
        <v>1.0137505628939967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195</v>
      </c>
      <c r="B113" s="89">
        <v>167595</v>
      </c>
      <c r="C113" s="24">
        <f t="shared" ref="C113:C124" si="32">SUM(E113:Y113)</f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24">
        <f t="shared" si="32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24">
        <f t="shared" si="32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24">
        <f t="shared" si="32"/>
        <v>1145</v>
      </c>
      <c r="D116" s="14">
        <f t="shared" si="29"/>
        <v>7.4350649350649354</v>
      </c>
      <c r="E116" s="144">
        <v>333</v>
      </c>
      <c r="F116" s="144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24">
        <v>595200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207</v>
      </c>
      <c r="B118" s="89">
        <v>1368</v>
      </c>
      <c r="C118" s="24">
        <f>SUM(E118:Y118)</f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25">
        <f>SUM(E119:Y119)</f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88">
        <f>C119/C117</f>
        <v>1.7081335685483872</v>
      </c>
      <c r="D120" s="14" t="e">
        <f t="shared" si="29"/>
        <v>#DIV/0!</v>
      </c>
      <c r="E120" s="88" t="e">
        <f t="shared" ref="E120:Y120" si="33">E119/E117</f>
        <v>#DIV/0!</v>
      </c>
      <c r="F120" s="88" t="e">
        <f t="shared" si="33"/>
        <v>#DIV/0!</v>
      </c>
      <c r="G120" s="89" t="e">
        <f t="shared" si="33"/>
        <v>#DIV/0!</v>
      </c>
      <c r="H120" s="89" t="e">
        <f t="shared" si="33"/>
        <v>#DIV/0!</v>
      </c>
      <c r="I120" s="89" t="e">
        <f t="shared" si="33"/>
        <v>#DIV/0!</v>
      </c>
      <c r="J120" s="89" t="e">
        <f t="shared" si="33"/>
        <v>#DIV/0!</v>
      </c>
      <c r="K120" s="89" t="e">
        <f t="shared" si="33"/>
        <v>#DIV/0!</v>
      </c>
      <c r="L120" s="89" t="e">
        <f t="shared" si="33"/>
        <v>#DIV/0!</v>
      </c>
      <c r="M120" s="89" t="e">
        <f t="shared" si="33"/>
        <v>#DIV/0!</v>
      </c>
      <c r="N120" s="89" t="e">
        <f t="shared" si="33"/>
        <v>#DIV/0!</v>
      </c>
      <c r="O120" s="89" t="e">
        <f t="shared" si="33"/>
        <v>#DIV/0!</v>
      </c>
      <c r="P120" s="89" t="e">
        <f t="shared" si="33"/>
        <v>#DIV/0!</v>
      </c>
      <c r="Q120" s="89" t="e">
        <f t="shared" si="33"/>
        <v>#DIV/0!</v>
      </c>
      <c r="R120" s="89" t="e">
        <f t="shared" si="33"/>
        <v>#DIV/0!</v>
      </c>
      <c r="S120" s="89" t="e">
        <f t="shared" si="33"/>
        <v>#DIV/0!</v>
      </c>
      <c r="T120" s="89" t="e">
        <f t="shared" si="33"/>
        <v>#DIV/0!</v>
      </c>
      <c r="U120" s="89" t="e">
        <f t="shared" si="33"/>
        <v>#DIV/0!</v>
      </c>
      <c r="V120" s="89" t="e">
        <f t="shared" si="33"/>
        <v>#DIV/0!</v>
      </c>
      <c r="W120" s="89" t="e">
        <f t="shared" si="33"/>
        <v>#DIV/0!</v>
      </c>
      <c r="X120" s="89" t="e">
        <f t="shared" si="33"/>
        <v>#DIV/0!</v>
      </c>
      <c r="Y120" s="89" t="e">
        <f t="shared" si="33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24">
        <f t="shared" si="32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24">
        <f t="shared" si="32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24">
        <f t="shared" si="32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24">
        <f t="shared" si="32"/>
        <v>4566.5</v>
      </c>
      <c r="D124" s="14">
        <f t="shared" si="29"/>
        <v>19.027083333333334</v>
      </c>
      <c r="E124" s="144">
        <v>3310</v>
      </c>
      <c r="F124" s="144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207</v>
      </c>
      <c r="B125" s="89">
        <v>11367</v>
      </c>
      <c r="C125" s="24">
        <f>SUM(E125:Y125)</f>
        <v>6150</v>
      </c>
      <c r="D125" s="14">
        <f t="shared" si="29"/>
        <v>0.54103985220374773</v>
      </c>
      <c r="E125" s="159"/>
      <c r="F125" s="159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47">
        <f>C119/C111*10</f>
        <v>34.057614616204049</v>
      </c>
      <c r="D126" s="14">
        <f t="shared" si="29"/>
        <v>1.7436829744375366</v>
      </c>
      <c r="E126" s="114">
        <f t="shared" ref="E126:G126" si="34">E119/E111*10</f>
        <v>48.629786144192593</v>
      </c>
      <c r="F126" s="114">
        <f t="shared" si="34"/>
        <v>30</v>
      </c>
      <c r="G126" s="114">
        <f t="shared" si="34"/>
        <v>35.006734762599621</v>
      </c>
      <c r="H126" s="114">
        <f t="shared" ref="H126:J126" si="35">H119/H111*10</f>
        <v>33.80750925436277</v>
      </c>
      <c r="I126" s="114">
        <f t="shared" si="35"/>
        <v>30.394875026254986</v>
      </c>
      <c r="J126" s="114">
        <f t="shared" si="35"/>
        <v>35.919943196946839</v>
      </c>
      <c r="K126" s="114">
        <f t="shared" ref="K126" si="36">K119/K111*10</f>
        <v>35.371513353115731</v>
      </c>
      <c r="L126" s="114">
        <f>L119/L111*10</f>
        <v>30.673740446686949</v>
      </c>
      <c r="M126" s="114">
        <f t="shared" ref="M126:S126" si="37">M119/M111*10</f>
        <v>34.044855400354123</v>
      </c>
      <c r="N126" s="114">
        <f t="shared" si="37"/>
        <v>29.295629820051413</v>
      </c>
      <c r="O126" s="114">
        <f t="shared" si="37"/>
        <v>30.736516987407935</v>
      </c>
      <c r="P126" s="114">
        <f t="shared" si="37"/>
        <v>29.472064235530276</v>
      </c>
      <c r="Q126" s="114">
        <f t="shared" si="37"/>
        <v>30.483910139647847</v>
      </c>
      <c r="R126" s="114">
        <f t="shared" si="37"/>
        <v>33.568933395435494</v>
      </c>
      <c r="S126" s="114">
        <f t="shared" si="37"/>
        <v>39.222426968727987</v>
      </c>
      <c r="T126" s="114">
        <f t="shared" ref="T126" si="38">T119/T111*10</f>
        <v>31.45965015434367</v>
      </c>
      <c r="U126" s="114">
        <f t="shared" ref="U126:Y126" si="39">U119/U111*10</f>
        <v>32.657032755298651</v>
      </c>
      <c r="V126" s="114">
        <f t="shared" si="39"/>
        <v>29.708262751741014</v>
      </c>
      <c r="W126" s="114">
        <f t="shared" si="39"/>
        <v>30.078979737165792</v>
      </c>
      <c r="X126" s="114">
        <f>X119/X111*10</f>
        <v>38.391209168562476</v>
      </c>
      <c r="Y126" s="114">
        <f t="shared" si="39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C129" si="40">B121/B113*10</f>
        <v>20.248575434828009</v>
      </c>
      <c r="C127" s="48">
        <f t="shared" si="40"/>
        <v>34.702771016775245</v>
      </c>
      <c r="D127" s="14">
        <f t="shared" si="29"/>
        <v>1.7138376538373998</v>
      </c>
      <c r="E127" s="115">
        <f>E121/E113*10</f>
        <v>48.774920103485009</v>
      </c>
      <c r="F127" s="115">
        <f>F121/F113*10</f>
        <v>30</v>
      </c>
      <c r="G127" s="115">
        <f t="shared" ref="G127" si="41">G121/G113*10</f>
        <v>21.182547399124939</v>
      </c>
      <c r="H127" s="115">
        <f t="shared" ref="H127:J127" si="42">H121/H113*10</f>
        <v>34.243744301489215</v>
      </c>
      <c r="I127" s="115">
        <f t="shared" si="42"/>
        <v>31.350388651379713</v>
      </c>
      <c r="J127" s="115">
        <f t="shared" si="42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3">M121/M113*10</f>
        <v>34.36738619363112</v>
      </c>
      <c r="N127" s="115">
        <f t="shared" si="43"/>
        <v>28.955983994179704</v>
      </c>
      <c r="O127" s="115">
        <f t="shared" ref="O127:Y127" si="44">O121/O113*10</f>
        <v>34.034102511741878</v>
      </c>
      <c r="P127" s="115">
        <f t="shared" si="44"/>
        <v>31.070482915143106</v>
      </c>
      <c r="Q127" s="115">
        <f t="shared" si="44"/>
        <v>34.067059356592665</v>
      </c>
      <c r="R127" s="115">
        <f t="shared" si="44"/>
        <v>35.687318489835434</v>
      </c>
      <c r="S127" s="115">
        <f t="shared" si="44"/>
        <v>40.415645176382512</v>
      </c>
      <c r="T127" s="115">
        <f t="shared" si="44"/>
        <v>32.172877556738584</v>
      </c>
      <c r="U127" s="115">
        <f t="shared" si="44"/>
        <v>33.585025380710661</v>
      </c>
      <c r="V127" s="115">
        <f t="shared" si="44"/>
        <v>27.143280925541383</v>
      </c>
      <c r="W127" s="115">
        <f t="shared" si="44"/>
        <v>33.555192766545268</v>
      </c>
      <c r="X127" s="109">
        <f t="shared" si="44"/>
        <v>39.161906461977864</v>
      </c>
      <c r="Y127" s="115">
        <f t="shared" si="44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40"/>
        <v>19.234021137393057</v>
      </c>
      <c r="C128" s="48">
        <f t="shared" si="40"/>
        <v>30.863058823529414</v>
      </c>
      <c r="D128" s="14">
        <f t="shared" si="29"/>
        <v>1.604607721030743</v>
      </c>
      <c r="E128" s="109">
        <f>E122/E114*10</f>
        <v>30.416666666666664</v>
      </c>
      <c r="F128" s="109">
        <f t="shared" ref="F128" si="45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6">M122/M114*10</f>
        <v>15</v>
      </c>
      <c r="N128" s="109">
        <f t="shared" si="46"/>
        <v>27.906976744186046</v>
      </c>
      <c r="O128" s="109">
        <f t="shared" si="46"/>
        <v>28.751219512195121</v>
      </c>
      <c r="P128" s="109">
        <f t="shared" si="46"/>
        <v>30</v>
      </c>
      <c r="Q128" s="109">
        <f t="shared" si="46"/>
        <v>23.888888888888889</v>
      </c>
      <c r="R128" s="109">
        <f t="shared" si="46"/>
        <v>22.027027027027025</v>
      </c>
      <c r="S128" s="109">
        <f t="shared" si="46"/>
        <v>23.313373253493012</v>
      </c>
      <c r="T128" s="109">
        <f t="shared" si="46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40"/>
        <v>18.94015922391522</v>
      </c>
      <c r="C129" s="48">
        <f t="shared" si="40"/>
        <v>32.571312939600311</v>
      </c>
      <c r="D129" s="14">
        <f t="shared" si="29"/>
        <v>1.7196958354221967</v>
      </c>
      <c r="E129" s="109">
        <f t="shared" ref="E129:Y129" si="47">E123/E115*10</f>
        <v>43.006060606060608</v>
      </c>
      <c r="F129" s="109">
        <f t="shared" ref="F129" si="48">F123/F115*10</f>
        <v>31</v>
      </c>
      <c r="G129" s="109">
        <f t="shared" si="47"/>
        <v>28.930587337909994</v>
      </c>
      <c r="H129" s="109">
        <f t="shared" si="47"/>
        <v>33.764175433802428</v>
      </c>
      <c r="I129" s="109">
        <f t="shared" si="47"/>
        <v>29.222437137330751</v>
      </c>
      <c r="J129" s="109">
        <f t="shared" si="47"/>
        <v>37.399770904925546</v>
      </c>
      <c r="K129" s="109">
        <f t="shared" si="47"/>
        <v>36.15174506828528</v>
      </c>
      <c r="L129" s="109">
        <f t="shared" si="47"/>
        <v>30.825026511134674</v>
      </c>
      <c r="M129" s="109">
        <f t="shared" si="47"/>
        <v>32.962962962962962</v>
      </c>
      <c r="N129" s="109">
        <f t="shared" si="47"/>
        <v>28.515557847687809</v>
      </c>
      <c r="O129" s="109">
        <f t="shared" si="47"/>
        <v>34.423428920073214</v>
      </c>
      <c r="P129" s="109">
        <f t="shared" si="47"/>
        <v>27.746187158727167</v>
      </c>
      <c r="Q129" s="109">
        <f t="shared" si="47"/>
        <v>25.435793143521209</v>
      </c>
      <c r="R129" s="109">
        <f t="shared" si="47"/>
        <v>31.100455136540962</v>
      </c>
      <c r="S129" s="109">
        <f t="shared" si="47"/>
        <v>39.314484769928711</v>
      </c>
      <c r="T129" s="109">
        <f t="shared" si="47"/>
        <v>31.755359877488516</v>
      </c>
      <c r="U129" s="109">
        <f t="shared" si="47"/>
        <v>29.49984370115661</v>
      </c>
      <c r="V129" s="109">
        <f t="shared" si="47"/>
        <v>30.271800679501698</v>
      </c>
      <c r="W129" s="109">
        <f t="shared" si="47"/>
        <v>25.997719498289623</v>
      </c>
      <c r="X129" s="109">
        <f t="shared" si="47"/>
        <v>40.033281825745874</v>
      </c>
      <c r="Y129" s="109">
        <f t="shared" si="47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48">
        <f>C124/C116*10</f>
        <v>39.882096069869</v>
      </c>
      <c r="D130" s="14">
        <f t="shared" si="29"/>
        <v>2.5591011644832609</v>
      </c>
      <c r="E130" s="109">
        <f>E124/E116*10</f>
        <v>99.3993993993994</v>
      </c>
      <c r="F130" s="48"/>
      <c r="G130" s="89">
        <f t="shared" ref="G130" si="49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50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206</v>
      </c>
      <c r="B131" s="48">
        <f>B125/B118*10</f>
        <v>83.09210526315789</v>
      </c>
      <c r="C131" s="48">
        <f>C125/C118*10</f>
        <v>60.117302052785924</v>
      </c>
      <c r="D131" s="14">
        <f t="shared" si="29"/>
        <v>0.72350197244841341</v>
      </c>
      <c r="E131" s="48"/>
      <c r="F131" s="48"/>
      <c r="G131" s="89">
        <f>G125/G118*10</f>
        <v>46.923076923076927</v>
      </c>
      <c r="H131" s="89">
        <f t="shared" ref="H131" si="51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2">S125/S118*10</f>
        <v>45.588235294117645</v>
      </c>
      <c r="T131" s="89">
        <f t="shared" si="52"/>
        <v>79.285714285714292</v>
      </c>
      <c r="U131" s="89"/>
      <c r="V131" s="89"/>
      <c r="W131" s="89"/>
      <c r="X131" s="89">
        <f t="shared" si="52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50">
        <f>SUM(E132:Y132)</f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50">
        <f>SUM(E133:Y133)</f>
        <v>4968</v>
      </c>
      <c r="D133" s="14">
        <f t="shared" si="29"/>
        <v>2.265389876880985</v>
      </c>
      <c r="E133" s="45">
        <f t="shared" ref="E133:Y133" si="53">(E111-E132)/2</f>
        <v>159</v>
      </c>
      <c r="F133" s="45">
        <f t="shared" si="53"/>
        <v>50</v>
      </c>
      <c r="G133" s="45">
        <f t="shared" si="53"/>
        <v>466</v>
      </c>
      <c r="H133" s="45">
        <f t="shared" si="53"/>
        <v>518</v>
      </c>
      <c r="I133" s="45">
        <f t="shared" si="53"/>
        <v>388</v>
      </c>
      <c r="J133" s="45">
        <f t="shared" si="53"/>
        <v>175.5</v>
      </c>
      <c r="K133" s="45">
        <f t="shared" si="53"/>
        <v>207.5</v>
      </c>
      <c r="L133" s="45">
        <f t="shared" si="53"/>
        <v>604</v>
      </c>
      <c r="M133" s="45">
        <f t="shared" si="53"/>
        <v>255.5</v>
      </c>
      <c r="N133" s="45">
        <f t="shared" si="53"/>
        <v>94.5</v>
      </c>
      <c r="O133" s="45">
        <f t="shared" si="53"/>
        <v>355</v>
      </c>
      <c r="P133" s="45">
        <f t="shared" si="53"/>
        <v>81</v>
      </c>
      <c r="Q133" s="45">
        <f t="shared" si="53"/>
        <v>149</v>
      </c>
      <c r="R133" s="45">
        <f t="shared" si="53"/>
        <v>193.5</v>
      </c>
      <c r="S133" s="45">
        <f t="shared" si="53"/>
        <v>130</v>
      </c>
      <c r="T133" s="45">
        <f t="shared" si="53"/>
        <v>480</v>
      </c>
      <c r="U133" s="45">
        <f t="shared" si="53"/>
        <v>47.5</v>
      </c>
      <c r="V133" s="45">
        <f t="shared" si="53"/>
        <v>82.5</v>
      </c>
      <c r="W133" s="45">
        <f t="shared" si="53"/>
        <v>311.5</v>
      </c>
      <c r="X133" s="45">
        <f t="shared" si="53"/>
        <v>159</v>
      </c>
      <c r="Y133" s="45">
        <f t="shared" si="53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25">
        <f>SUM(E134:Y134)</f>
        <v>317</v>
      </c>
      <c r="D134" s="14">
        <f t="shared" si="29"/>
        <v>3.9135802469135803</v>
      </c>
      <c r="E134" s="144">
        <v>48</v>
      </c>
      <c r="F134" s="144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25">
        <f t="shared" ref="C135" si="54">SUM(E135:Y135)</f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25">
        <f>SUM(E136:Y136)</f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25">
        <f>SUM(E137:Y137)</f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25">
        <f>C136-C137</f>
        <v>5070.5</v>
      </c>
      <c r="D138" s="14">
        <f t="shared" si="29"/>
        <v>1.0360645688598284</v>
      </c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25">
        <f>SUM(E139:Y139)</f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30">
        <f>C139/C138</f>
        <v>0.9979291983039148</v>
      </c>
      <c r="D140" s="14">
        <f t="shared" si="29"/>
        <v>0.9979291983039148</v>
      </c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82">
        <f>C138-C139</f>
        <v>10.5</v>
      </c>
      <c r="D141" s="14" t="e">
        <f t="shared" si="29"/>
        <v>#DIV/0!</v>
      </c>
      <c r="E141" s="82">
        <f>E138-E139</f>
        <v>0</v>
      </c>
      <c r="F141" s="82">
        <f t="shared" ref="F141:Y141" si="57">F138-F139</f>
        <v>0</v>
      </c>
      <c r="G141" s="82">
        <f t="shared" si="57"/>
        <v>0</v>
      </c>
      <c r="H141" s="82">
        <f t="shared" si="57"/>
        <v>0</v>
      </c>
      <c r="I141" s="82">
        <f t="shared" si="57"/>
        <v>0</v>
      </c>
      <c r="J141" s="82">
        <f t="shared" si="57"/>
        <v>0</v>
      </c>
      <c r="K141" s="82">
        <f>K138-K139-K137</f>
        <v>0</v>
      </c>
      <c r="L141" s="82">
        <f t="shared" si="57"/>
        <v>0</v>
      </c>
      <c r="M141" s="82">
        <f t="shared" si="57"/>
        <v>0</v>
      </c>
      <c r="N141" s="82">
        <f t="shared" si="57"/>
        <v>0</v>
      </c>
      <c r="O141" s="82">
        <f>O138-O139</f>
        <v>0</v>
      </c>
      <c r="P141" s="82">
        <f t="shared" si="57"/>
        <v>0</v>
      </c>
      <c r="Q141" s="82">
        <f t="shared" si="57"/>
        <v>0</v>
      </c>
      <c r="R141" s="82">
        <f>R138-R139</f>
        <v>20</v>
      </c>
      <c r="S141" s="82">
        <f t="shared" si="57"/>
        <v>0</v>
      </c>
      <c r="T141" s="82">
        <f>T138-T139</f>
        <v>0</v>
      </c>
      <c r="U141" s="82">
        <f t="shared" si="57"/>
        <v>0</v>
      </c>
      <c r="V141" s="82">
        <f>V138-V139</f>
        <v>0</v>
      </c>
      <c r="W141" s="82">
        <f t="shared" si="57"/>
        <v>0</v>
      </c>
      <c r="X141" s="82">
        <f t="shared" si="57"/>
        <v>0</v>
      </c>
      <c r="Y141" s="82">
        <f t="shared" si="57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24"/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25">
        <f>SUM(E143:Y143)</f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8" t="e">
        <f>C143/C142</f>
        <v>#DIV/0!</v>
      </c>
      <c r="D144" s="14" t="e">
        <f t="shared" si="29"/>
        <v>#DIV/0!</v>
      </c>
      <c r="E144" s="27" t="e">
        <f t="shared" ref="E144:Y144" si="58">E143/E142</f>
        <v>#DIV/0!</v>
      </c>
      <c r="F144" s="27" t="e">
        <f t="shared" si="58"/>
        <v>#DIV/0!</v>
      </c>
      <c r="G144" s="89" t="e">
        <f t="shared" si="58"/>
        <v>#DIV/0!</v>
      </c>
      <c r="H144" s="89" t="e">
        <f t="shared" si="58"/>
        <v>#DIV/0!</v>
      </c>
      <c r="I144" s="89" t="e">
        <f t="shared" si="58"/>
        <v>#DIV/0!</v>
      </c>
      <c r="J144" s="89" t="e">
        <f t="shared" si="58"/>
        <v>#DIV/0!</v>
      </c>
      <c r="K144" s="89" t="e">
        <f t="shared" si="58"/>
        <v>#DIV/0!</v>
      </c>
      <c r="L144" s="89" t="e">
        <f t="shared" si="58"/>
        <v>#DIV/0!</v>
      </c>
      <c r="M144" s="89" t="e">
        <f t="shared" si="58"/>
        <v>#DIV/0!</v>
      </c>
      <c r="N144" s="89" t="e">
        <f t="shared" si="58"/>
        <v>#DIV/0!</v>
      </c>
      <c r="O144" s="89" t="e">
        <f t="shared" si="58"/>
        <v>#DIV/0!</v>
      </c>
      <c r="P144" s="89" t="e">
        <f t="shared" si="58"/>
        <v>#DIV/0!</v>
      </c>
      <c r="Q144" s="89" t="e">
        <f t="shared" si="58"/>
        <v>#DIV/0!</v>
      </c>
      <c r="R144" s="89" t="e">
        <f t="shared" si="58"/>
        <v>#DIV/0!</v>
      </c>
      <c r="S144" s="89" t="e">
        <f t="shared" si="58"/>
        <v>#DIV/0!</v>
      </c>
      <c r="T144" s="89" t="e">
        <f t="shared" si="58"/>
        <v>#DIV/0!</v>
      </c>
      <c r="U144" s="89" t="e">
        <f t="shared" si="58"/>
        <v>#DIV/0!</v>
      </c>
      <c r="V144" s="89" t="e">
        <f t="shared" si="58"/>
        <v>#DIV/0!</v>
      </c>
      <c r="W144" s="89" t="e">
        <f t="shared" si="58"/>
        <v>#DIV/0!</v>
      </c>
      <c r="X144" s="89" t="e">
        <f t="shared" si="58"/>
        <v>#DIV/0!</v>
      </c>
      <c r="Y144" s="89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53">
        <f>C143/C139*10</f>
        <v>242.36264822134387</v>
      </c>
      <c r="D145" s="14">
        <f t="shared" si="29"/>
        <v>1.2400267638184448</v>
      </c>
      <c r="E145" s="114">
        <f t="shared" ref="E145" si="59">E143/E139*10</f>
        <v>179.62025316455697</v>
      </c>
      <c r="F145" s="114">
        <f t="shared" ref="F145:G145" si="60">F143/F139*10</f>
        <v>180.92592592592592</v>
      </c>
      <c r="G145" s="114">
        <f t="shared" si="60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1">M143/M139*10</f>
        <v>202.25806451612902</v>
      </c>
      <c r="N145" s="114">
        <f t="shared" si="61"/>
        <v>198</v>
      </c>
      <c r="O145" s="114">
        <f t="shared" si="61"/>
        <v>169.63917525773195</v>
      </c>
      <c r="P145" s="114">
        <f t="shared" si="61"/>
        <v>229.78448275862067</v>
      </c>
      <c r="Q145" s="114">
        <f t="shared" si="61"/>
        <v>231.42857142857142</v>
      </c>
      <c r="R145" s="114">
        <f t="shared" si="61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2">U143/U139*10</f>
        <v>200.95652173913044</v>
      </c>
      <c r="V145" s="114">
        <f t="shared" si="62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25">
        <f>E146+F146+G146+H146+I146+J146+K146+L146+M146+N146+O146+P146+Q146+R146+S146+T146+U146+V146+W146+X146+Y146</f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25">
        <f>SUM(E147:Y147)</f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25">
        <f>SUM(E148:Y148)</f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50">
        <f>C146-C147</f>
        <v>961.5</v>
      </c>
      <c r="D149" s="14">
        <f t="shared" si="29"/>
        <v>1.1311764705882352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08">
        <f>SUM(E150:Y150)</f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30">
        <f>C150/C149</f>
        <v>0.90707228289131558</v>
      </c>
      <c r="D151" s="14">
        <f t="shared" si="29"/>
        <v>0.94952147839608159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181</v>
      </c>
      <c r="B152" s="89"/>
      <c r="C152" s="89"/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25">
        <f>SUM(E153:Y153)</f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88" t="e">
        <f>C153/C152</f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4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53">
        <f>C153/C150*10</f>
        <v>400.66915094880471</v>
      </c>
      <c r="D155" s="14">
        <f t="shared" si="29"/>
        <v>1.2547953971398853</v>
      </c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82">
        <f>SUM(E156:Y156)</f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9">F149-F150</f>
        <v>0</v>
      </c>
      <c r="G156" s="117">
        <f>G149-G150</f>
        <v>0</v>
      </c>
      <c r="H156" s="117">
        <f>H149-H150</f>
        <v>0</v>
      </c>
      <c r="I156" s="117">
        <f t="shared" si="69"/>
        <v>0</v>
      </c>
      <c r="J156" s="117">
        <f t="shared" si="69"/>
        <v>0</v>
      </c>
      <c r="K156" s="117">
        <f t="shared" si="69"/>
        <v>1.9500000000000028</v>
      </c>
      <c r="L156" s="117">
        <f t="shared" si="69"/>
        <v>0</v>
      </c>
      <c r="M156" s="117">
        <f t="shared" si="69"/>
        <v>0</v>
      </c>
      <c r="N156" s="117">
        <f t="shared" si="69"/>
        <v>0</v>
      </c>
      <c r="O156" s="117">
        <f t="shared" si="69"/>
        <v>0</v>
      </c>
      <c r="P156" s="117">
        <f t="shared" si="69"/>
        <v>19</v>
      </c>
      <c r="Q156" s="117">
        <f t="shared" si="69"/>
        <v>0</v>
      </c>
      <c r="R156" s="117">
        <f t="shared" si="69"/>
        <v>0</v>
      </c>
      <c r="S156" s="117">
        <f t="shared" si="69"/>
        <v>7</v>
      </c>
      <c r="T156" s="117">
        <f t="shared" si="69"/>
        <v>0</v>
      </c>
      <c r="U156" s="117">
        <f t="shared" si="69"/>
        <v>0</v>
      </c>
      <c r="V156" s="117">
        <f t="shared" si="69"/>
        <v>0</v>
      </c>
      <c r="W156" s="117">
        <f t="shared" si="69"/>
        <v>0</v>
      </c>
      <c r="X156" s="117">
        <f t="shared" si="69"/>
        <v>0</v>
      </c>
      <c r="Y156" s="117">
        <f t="shared" si="69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25">
        <f>SUM(E157:Y157)</f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25">
        <f>SUM(E158:Y158)</f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53">
        <f>C158/C157*10</f>
        <v>169.36804308797124</v>
      </c>
      <c r="D159" s="14">
        <f t="shared" si="29"/>
        <v>1.5930512280749765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210</v>
      </c>
      <c r="B160" s="53"/>
      <c r="C160" s="108">
        <v>34738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08">
        <f>SUM(E161:Y161)</f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209</v>
      </c>
      <c r="B162" s="53"/>
      <c r="C162" s="108">
        <f>SUM(E162:Y162)</f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208</v>
      </c>
      <c r="B163" s="53"/>
      <c r="C163" s="108">
        <f>SUM(E163:Y163)</f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204</v>
      </c>
      <c r="B164" s="108">
        <f>B168+B171+B188+B174+B183</f>
        <v>14637</v>
      </c>
      <c r="C164" s="108">
        <f>C168+C171+C188+C174+C183</f>
        <v>31012.399999999998</v>
      </c>
      <c r="D164" s="14">
        <f t="shared" si="29"/>
        <v>2.1187675070028011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3">P168+P171+P188+P174+P177+P183</f>
        <v>1189</v>
      </c>
      <c r="Q164" s="116">
        <f t="shared" si="73"/>
        <v>4479</v>
      </c>
      <c r="R164" s="116">
        <f t="shared" si="73"/>
        <v>525.5</v>
      </c>
      <c r="S164" s="116">
        <f t="shared" si="73"/>
        <v>1005.6</v>
      </c>
      <c r="T164" s="116">
        <f t="shared" si="73"/>
        <v>913</v>
      </c>
      <c r="U164" s="116">
        <f t="shared" si="73"/>
        <v>1353</v>
      </c>
      <c r="V164" s="116">
        <f t="shared" si="73"/>
        <v>522</v>
      </c>
      <c r="W164" s="116">
        <f t="shared" si="73"/>
        <v>1453</v>
      </c>
      <c r="X164" s="116">
        <f t="shared" si="73"/>
        <v>1377</v>
      </c>
      <c r="Y164" s="116">
        <f t="shared" si="73"/>
        <v>175</v>
      </c>
    </row>
    <row r="165" spans="1:26" s="11" customFormat="1" ht="31.5" hidden="1" customHeight="1" x14ac:dyDescent="0.2">
      <c r="A165" s="105" t="s">
        <v>205</v>
      </c>
      <c r="B165" s="108">
        <f>B169+B172+B189</f>
        <v>10047</v>
      </c>
      <c r="C165" s="108">
        <f>C169+C172+C189+C175+C184</f>
        <v>40079.049999999996</v>
      </c>
      <c r="D165" s="14">
        <f t="shared" si="29"/>
        <v>3.9891559669553098</v>
      </c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53">
        <f>C165/C164*10</f>
        <v>12.923556383898054</v>
      </c>
      <c r="D166" s="14">
        <f t="shared" si="29"/>
        <v>1.882771919887686</v>
      </c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20">
        <f>SUM(E167:Y167)</f>
        <v>3788.1</v>
      </c>
      <c r="D167" s="14" t="e">
        <f t="shared" si="29"/>
        <v>#DIV/0!</v>
      </c>
      <c r="E167" s="117">
        <f t="shared" ref="E167:U167" si="77">E163-E164</f>
        <v>500</v>
      </c>
      <c r="F167" s="117">
        <f t="shared" si="77"/>
        <v>275</v>
      </c>
      <c r="G167" s="117">
        <f>G163-G164</f>
        <v>259.59999999999991</v>
      </c>
      <c r="H167" s="117">
        <f>H163-H164</f>
        <v>0</v>
      </c>
      <c r="I167" s="117">
        <f t="shared" si="77"/>
        <v>50</v>
      </c>
      <c r="J167" s="117">
        <f t="shared" si="77"/>
        <v>24</v>
      </c>
      <c r="K167" s="117">
        <f t="shared" si="77"/>
        <v>160</v>
      </c>
      <c r="L167" s="117">
        <f t="shared" si="77"/>
        <v>415</v>
      </c>
      <c r="M167" s="117">
        <f t="shared" si="77"/>
        <v>0</v>
      </c>
      <c r="N167" s="117">
        <f t="shared" si="77"/>
        <v>87</v>
      </c>
      <c r="O167" s="117">
        <f t="shared" si="77"/>
        <v>0</v>
      </c>
      <c r="P167" s="117">
        <f t="shared" si="77"/>
        <v>0</v>
      </c>
      <c r="Q167" s="117">
        <f t="shared" si="77"/>
        <v>799</v>
      </c>
      <c r="R167" s="117">
        <f>R163-R164</f>
        <v>0</v>
      </c>
      <c r="S167" s="117">
        <f t="shared" si="77"/>
        <v>0</v>
      </c>
      <c r="T167" s="117">
        <f t="shared" si="77"/>
        <v>261.5</v>
      </c>
      <c r="U167" s="117">
        <f t="shared" si="77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25">
        <f>SUM(E168:Y168)</f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22">
        <f>SUM(E169:Y169)</f>
        <v>21911</v>
      </c>
      <c r="D169" s="14">
        <f t="shared" si="29"/>
        <v>3.0080999450851182</v>
      </c>
      <c r="E169" s="160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5"/>
      <c r="O169" s="160">
        <v>735</v>
      </c>
      <c r="P169" s="160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5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47">
        <f>C169/C168*10</f>
        <v>14.637290988890596</v>
      </c>
      <c r="D170" s="14">
        <f t="shared" si="29"/>
        <v>1.6709098650827199</v>
      </c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25">
        <f>SUM(E171:Y171)</f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25">
        <f>SUM(E172:Y172)</f>
        <v>4341.1000000000004</v>
      </c>
      <c r="D172" s="14">
        <f t="shared" ref="D172:D200" si="83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47">
        <f>C172/C171*10</f>
        <v>8.5894341115947768</v>
      </c>
      <c r="D173" s="14">
        <f t="shared" si="83"/>
        <v>1.2708507654071461</v>
      </c>
      <c r="E173" s="48"/>
      <c r="F173" s="48">
        <f t="shared" ref="F173" si="84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5">J172/J171*10</f>
        <v>7.799009200283086</v>
      </c>
      <c r="K173" s="48">
        <f t="shared" ref="K173:M173" si="86">K172/K171*10</f>
        <v>9.6491228070175445</v>
      </c>
      <c r="L173" s="48"/>
      <c r="M173" s="48">
        <f t="shared" si="86"/>
        <v>9.7848456501403174</v>
      </c>
      <c r="N173" s="48">
        <f t="shared" ref="N173:Q173" si="87">N172/N171*10</f>
        <v>5.9689922480620154</v>
      </c>
      <c r="O173" s="48"/>
      <c r="P173" s="48">
        <f t="shared" si="87"/>
        <v>10</v>
      </c>
      <c r="Q173" s="48">
        <f t="shared" si="87"/>
        <v>1</v>
      </c>
      <c r="R173" s="48">
        <f>R172/R171*10</f>
        <v>6.7</v>
      </c>
      <c r="S173" s="48"/>
      <c r="T173" s="48">
        <f t="shared" ref="T173" si="88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201</v>
      </c>
      <c r="B174" s="47">
        <v>243</v>
      </c>
      <c r="C174" s="47">
        <f>SUM(E174:Y174)</f>
        <v>1183.0999999999999</v>
      </c>
      <c r="D174" s="14">
        <f t="shared" si="83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202</v>
      </c>
      <c r="B175" s="47">
        <v>419</v>
      </c>
      <c r="C175" s="47">
        <f>SUM(E175:Y175)</f>
        <v>2071.9499999999998</v>
      </c>
      <c r="D175" s="14">
        <f t="shared" si="83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47">
        <f>C175/C174*10</f>
        <v>17.512889865607303</v>
      </c>
      <c r="D176" s="14">
        <f t="shared" si="83"/>
        <v>0.78533138410795078</v>
      </c>
      <c r="E176" s="48"/>
      <c r="F176" s="48">
        <f t="shared" ref="F176:G176" si="89">F175/F174*10</f>
        <v>16</v>
      </c>
      <c r="G176" s="48">
        <f t="shared" si="89"/>
        <v>18</v>
      </c>
      <c r="H176" s="48"/>
      <c r="I176" s="48">
        <f t="shared" ref="I176" si="90">I175/I174*10</f>
        <v>5.34</v>
      </c>
      <c r="J176" s="48"/>
      <c r="K176" s="48"/>
      <c r="L176" s="48"/>
      <c r="M176" s="48"/>
      <c r="N176" s="48">
        <f t="shared" ref="N176" si="9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25">
        <f>SUM(E177:Y177)</f>
        <v>58</v>
      </c>
      <c r="D177" s="14">
        <f t="shared" si="83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25">
        <f>SUM(E178:Y178)</f>
        <v>85</v>
      </c>
      <c r="D178" s="14">
        <f t="shared" si="83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47">
        <f>C178/C177*10</f>
        <v>14.655172413793103</v>
      </c>
      <c r="D179" s="14">
        <f t="shared" si="83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211</v>
      </c>
      <c r="B180" s="25">
        <v>617</v>
      </c>
      <c r="C180" s="25">
        <f>SUM(E180:Y180)</f>
        <v>867</v>
      </c>
      <c r="D180" s="14">
        <f t="shared" si="83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25">
        <f>SUM(E181:Y181)</f>
        <v>26430</v>
      </c>
      <c r="D181" s="14">
        <f t="shared" si="83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53">
        <f>C181/C180*10</f>
        <v>304.84429065743944</v>
      </c>
      <c r="D182" s="14">
        <f t="shared" si="83"/>
        <v>2.5854148087373217</v>
      </c>
      <c r="E182" s="52"/>
      <c r="F182" s="52"/>
      <c r="G182" s="52">
        <f t="shared" ref="G182" si="9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25">
        <f>SUM(E183:Y183)</f>
        <v>4867</v>
      </c>
      <c r="D183" s="14">
        <f t="shared" si="83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25">
        <f>SUM(E184:Y184)</f>
        <v>7275</v>
      </c>
      <c r="D184" s="14">
        <f t="shared" si="83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53">
        <f>C184/C183*10</f>
        <v>14.947606328333675</v>
      </c>
      <c r="D185" s="14">
        <f t="shared" si="83"/>
        <v>1.0602310010585092</v>
      </c>
      <c r="E185" s="52">
        <f t="shared" ref="E185:G185" si="94">E184/E183*10</f>
        <v>20</v>
      </c>
      <c r="F185" s="52"/>
      <c r="G185" s="52">
        <f t="shared" si="94"/>
        <v>13.729372937293729</v>
      </c>
      <c r="H185" s="52"/>
      <c r="I185" s="52">
        <f t="shared" ref="I185:L185" si="95">I184/I183*10</f>
        <v>13.799999999999999</v>
      </c>
      <c r="J185" s="52">
        <f t="shared" si="95"/>
        <v>10.238853503184712</v>
      </c>
      <c r="K185" s="52">
        <f t="shared" si="95"/>
        <v>21.5625</v>
      </c>
      <c r="L185" s="52">
        <f t="shared" si="95"/>
        <v>16.46927374301676</v>
      </c>
      <c r="M185" s="52"/>
      <c r="N185" s="52"/>
      <c r="O185" s="52"/>
      <c r="P185" s="52"/>
      <c r="Q185" s="52"/>
      <c r="R185" s="52">
        <f t="shared" ref="R185" si="96">R184/R183*10</f>
        <v>9.9047619047619051</v>
      </c>
      <c r="S185" s="52"/>
      <c r="T185" s="52">
        <f t="shared" ref="T185:U185" si="97">T184/T183*10</f>
        <v>10</v>
      </c>
      <c r="U185" s="52">
        <f t="shared" si="9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25">
        <f>SUM(E186:Y186)</f>
        <v>12695</v>
      </c>
      <c r="D186" s="14">
        <f t="shared" si="83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25"/>
      <c r="D187" s="14" t="e">
        <f t="shared" si="83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196</v>
      </c>
      <c r="B188" s="22"/>
      <c r="C188" s="25">
        <f>SUM(E188:Y188)</f>
        <v>4939</v>
      </c>
      <c r="D188" s="14" t="e">
        <f t="shared" si="83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197</v>
      </c>
      <c r="B189" s="22"/>
      <c r="C189" s="25">
        <f>SUM(E189:Y189)</f>
        <v>4480</v>
      </c>
      <c r="D189" s="14" t="e">
        <f t="shared" si="83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198</v>
      </c>
      <c r="B190" s="22"/>
      <c r="C190" s="47">
        <f>C189/C188*10</f>
        <v>9.0706620773435915</v>
      </c>
      <c r="D190" s="14" t="e">
        <f t="shared" si="83"/>
        <v>#DIV/0!</v>
      </c>
      <c r="E190" s="54">
        <f t="shared" ref="E190:F190" si="98">E189/E188*10</f>
        <v>10.996852046169989</v>
      </c>
      <c r="F190" s="54">
        <f t="shared" si="98"/>
        <v>10</v>
      </c>
      <c r="G190" s="54"/>
      <c r="H190" s="54">
        <f>H189/H188*10</f>
        <v>10.748663101604279</v>
      </c>
      <c r="I190" s="54">
        <f t="shared" ref="I190:J190" si="99">I189/I188*10</f>
        <v>9.8739495798319332</v>
      </c>
      <c r="J190" s="54">
        <f t="shared" si="99"/>
        <v>16</v>
      </c>
      <c r="K190" s="54"/>
      <c r="L190" s="54"/>
      <c r="M190" s="54"/>
      <c r="N190" s="54"/>
      <c r="O190" s="54"/>
      <c r="P190" s="54">
        <f t="shared" ref="P190:X190" si="100">P189/P188*10</f>
        <v>10.952380952380953</v>
      </c>
      <c r="Q190" s="54">
        <f t="shared" si="100"/>
        <v>7.7245745943806892</v>
      </c>
      <c r="R190" s="54">
        <f t="shared" si="100"/>
        <v>10</v>
      </c>
      <c r="S190" s="54">
        <f t="shared" si="100"/>
        <v>5</v>
      </c>
      <c r="T190" s="54">
        <f t="shared" si="100"/>
        <v>10</v>
      </c>
      <c r="U190" s="54"/>
      <c r="V190" s="54"/>
      <c r="W190" s="54">
        <f t="shared" si="100"/>
        <v>7.2585669781931461</v>
      </c>
      <c r="X190" s="54">
        <f t="shared" si="100"/>
        <v>26.25</v>
      </c>
      <c r="Y190" s="33"/>
    </row>
    <row r="191" spans="1:25" s="11" customFormat="1" ht="30" hidden="1" customHeight="1" x14ac:dyDescent="0.2">
      <c r="A191" s="49" t="s">
        <v>190</v>
      </c>
      <c r="B191" s="22"/>
      <c r="C191" s="25">
        <f>SUM(E191:Y191)</f>
        <v>39.299999999999997</v>
      </c>
      <c r="D191" s="14" t="e">
        <f t="shared" si="83"/>
        <v>#DIV/0!</v>
      </c>
      <c r="E191" s="25"/>
      <c r="F191" s="25"/>
      <c r="G191" s="54">
        <v>20</v>
      </c>
      <c r="H191" s="25"/>
      <c r="I191" s="33"/>
      <c r="J191" s="33"/>
      <c r="K191" s="33"/>
      <c r="L191" s="33">
        <f t="shared" ref="L191" si="101">L192</f>
        <v>2</v>
      </c>
      <c r="M191" s="33"/>
      <c r="N191" s="33"/>
      <c r="O191" s="33"/>
      <c r="P191" s="33">
        <v>14</v>
      </c>
      <c r="Q191" s="33"/>
      <c r="R191" s="33"/>
      <c r="S191" s="33">
        <f>S192</f>
        <v>0.3</v>
      </c>
      <c r="T191" s="33">
        <v>3</v>
      </c>
      <c r="U191" s="33"/>
      <c r="V191" s="33"/>
      <c r="W191" s="33"/>
      <c r="X191" s="33"/>
      <c r="Y191" s="33"/>
    </row>
    <row r="192" spans="1:25" s="11" customFormat="1" ht="30" hidden="1" customHeight="1" x14ac:dyDescent="0.2">
      <c r="A192" s="49" t="s">
        <v>192</v>
      </c>
      <c r="B192" s="22"/>
      <c r="C192" s="25">
        <v>14</v>
      </c>
      <c r="D192" s="14" t="e">
        <f t="shared" si="83"/>
        <v>#DIV/0!</v>
      </c>
      <c r="E192" s="25"/>
      <c r="F192" s="25"/>
      <c r="G192" s="54">
        <v>2</v>
      </c>
      <c r="H192" s="25"/>
      <c r="I192" s="33"/>
      <c r="J192" s="33"/>
      <c r="K192" s="33"/>
      <c r="L192" s="33">
        <v>2</v>
      </c>
      <c r="M192" s="33"/>
      <c r="N192" s="33"/>
      <c r="O192" s="33"/>
      <c r="P192" s="33">
        <v>14</v>
      </c>
      <c r="Q192" s="33"/>
      <c r="R192" s="33"/>
      <c r="S192" s="33">
        <v>0.3</v>
      </c>
      <c r="T192" s="33">
        <v>3</v>
      </c>
      <c r="U192" s="33"/>
      <c r="V192" s="33"/>
      <c r="W192" s="33"/>
      <c r="X192" s="33"/>
      <c r="Y192" s="33">
        <v>0.5</v>
      </c>
    </row>
    <row r="193" spans="1:25" s="11" customFormat="1" ht="30" hidden="1" customHeight="1" x14ac:dyDescent="0.2">
      <c r="A193" s="29" t="s">
        <v>191</v>
      </c>
      <c r="B193" s="22"/>
      <c r="C193" s="25">
        <f>SUM(E193:Y193)</f>
        <v>53.95</v>
      </c>
      <c r="D193" s="14" t="e">
        <f t="shared" si="83"/>
        <v>#DIV/0!</v>
      </c>
      <c r="E193" s="25"/>
      <c r="F193" s="25"/>
      <c r="G193" s="54">
        <v>26</v>
      </c>
      <c r="H193" s="25"/>
      <c r="I193" s="33"/>
      <c r="J193" s="33"/>
      <c r="K193" s="33"/>
      <c r="L193" s="33">
        <f t="shared" ref="L193" si="102">L194</f>
        <v>0.5</v>
      </c>
      <c r="M193" s="33"/>
      <c r="N193" s="33"/>
      <c r="O193" s="33"/>
      <c r="P193" s="33">
        <v>18</v>
      </c>
      <c r="Q193" s="33"/>
      <c r="R193" s="33"/>
      <c r="S193" s="33">
        <v>0.65</v>
      </c>
      <c r="T193" s="33">
        <v>8.8000000000000007</v>
      </c>
      <c r="U193" s="33"/>
      <c r="V193" s="33"/>
      <c r="W193" s="33"/>
      <c r="X193" s="33"/>
      <c r="Y193" s="33"/>
    </row>
    <row r="194" spans="1:25" s="11" customFormat="1" ht="30" hidden="1" customHeight="1" x14ac:dyDescent="0.2">
      <c r="A194" s="29" t="s">
        <v>194</v>
      </c>
      <c r="B194" s="22"/>
      <c r="C194" s="25">
        <v>18</v>
      </c>
      <c r="D194" s="14" t="e">
        <f t="shared" si="83"/>
        <v>#DIV/0!</v>
      </c>
      <c r="E194" s="25"/>
      <c r="F194" s="25"/>
      <c r="G194" s="54">
        <v>1.67</v>
      </c>
      <c r="H194" s="25"/>
      <c r="I194" s="33"/>
      <c r="J194" s="33"/>
      <c r="K194" s="33"/>
      <c r="L194" s="33">
        <v>0.5</v>
      </c>
      <c r="M194" s="33"/>
      <c r="N194" s="33"/>
      <c r="O194" s="33"/>
      <c r="P194" s="33">
        <v>18</v>
      </c>
      <c r="Q194" s="33"/>
      <c r="R194" s="33"/>
      <c r="S194" s="33">
        <v>0.65</v>
      </c>
      <c r="T194" s="33">
        <v>8.8000000000000007</v>
      </c>
      <c r="U194" s="33"/>
      <c r="V194" s="33"/>
      <c r="W194" s="33"/>
      <c r="X194" s="33"/>
      <c r="Y194" s="33">
        <v>1.2</v>
      </c>
    </row>
    <row r="195" spans="1:25" s="11" customFormat="1" ht="30" hidden="1" customHeight="1" x14ac:dyDescent="0.2">
      <c r="A195" s="49" t="s">
        <v>98</v>
      </c>
      <c r="B195" s="22"/>
      <c r="C195" s="25">
        <f>(C193/C191)*10</f>
        <v>13.727735368956743</v>
      </c>
      <c r="D195" s="14" t="e">
        <f t="shared" si="83"/>
        <v>#DIV/0!</v>
      </c>
      <c r="E195" s="33"/>
      <c r="F195" s="33"/>
      <c r="G195" s="54">
        <f>G193/G191*10</f>
        <v>13</v>
      </c>
      <c r="H195" s="54"/>
      <c r="I195" s="54"/>
      <c r="J195" s="54"/>
      <c r="K195" s="54"/>
      <c r="L195" s="54">
        <f t="shared" ref="L195" si="103">L196</f>
        <v>2.5</v>
      </c>
      <c r="M195" s="54"/>
      <c r="N195" s="54"/>
      <c r="O195" s="54"/>
      <c r="P195" s="54">
        <f t="shared" ref="P195" si="104">P196</f>
        <v>12.857142857142858</v>
      </c>
      <c r="Q195" s="54"/>
      <c r="R195" s="54"/>
      <c r="S195" s="54">
        <f>S196</f>
        <v>21.666666666666671</v>
      </c>
      <c r="T195" s="54">
        <f>T196</f>
        <v>29.333333333333336</v>
      </c>
      <c r="U195" s="33"/>
      <c r="V195" s="33"/>
      <c r="W195" s="33"/>
      <c r="X195" s="33"/>
      <c r="Y195" s="33"/>
    </row>
    <row r="196" spans="1:25" s="11" customFormat="1" ht="30" hidden="1" customHeight="1" x14ac:dyDescent="0.2">
      <c r="A196" s="49" t="s">
        <v>193</v>
      </c>
      <c r="B196" s="22"/>
      <c r="C196" s="25">
        <f>(C194/C192)*10</f>
        <v>12.857142857142858</v>
      </c>
      <c r="D196" s="14" t="e">
        <f t="shared" si="83"/>
        <v>#DIV/0!</v>
      </c>
      <c r="E196" s="160"/>
      <c r="F196" s="160"/>
      <c r="G196" s="103">
        <f>G194/G192*10</f>
        <v>8.35</v>
      </c>
      <c r="H196" s="160"/>
      <c r="I196" s="160"/>
      <c r="J196" s="160"/>
      <c r="K196" s="160"/>
      <c r="L196" s="103">
        <f t="shared" ref="L196" si="105">L194/L192*10</f>
        <v>2.5</v>
      </c>
      <c r="M196" s="103"/>
      <c r="N196" s="103"/>
      <c r="O196" s="103"/>
      <c r="P196" s="103">
        <f t="shared" ref="P196" si="106">P194/P192*10</f>
        <v>12.857142857142858</v>
      </c>
      <c r="Q196" s="103"/>
      <c r="R196" s="103"/>
      <c r="S196" s="103">
        <f>S194/S192*10</f>
        <v>21.666666666666671</v>
      </c>
      <c r="T196" s="103">
        <f>T194/T192*10</f>
        <v>29.333333333333336</v>
      </c>
      <c r="U196" s="160"/>
      <c r="V196" s="160"/>
      <c r="W196" s="160"/>
      <c r="X196" s="160"/>
      <c r="Y196" s="160">
        <f>Y194/Y192*10</f>
        <v>24</v>
      </c>
    </row>
    <row r="197" spans="1:25" s="11" customFormat="1" ht="30" hidden="1" customHeight="1" x14ac:dyDescent="0.2">
      <c r="A197" s="49" t="s">
        <v>199</v>
      </c>
      <c r="B197" s="18">
        <v>107.8</v>
      </c>
      <c r="C197" s="47">
        <f>SUM(E197:Y197)</f>
        <v>116.9</v>
      </c>
      <c r="D197" s="14">
        <f t="shared" si="83"/>
        <v>1.0844155844155845</v>
      </c>
      <c r="E197" s="160"/>
      <c r="F197" s="160"/>
      <c r="G197" s="160"/>
      <c r="H197" s="160">
        <v>22</v>
      </c>
      <c r="I197" s="160"/>
      <c r="J197" s="160"/>
      <c r="K197" s="160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60"/>
      <c r="V197" s="160"/>
      <c r="W197" s="160">
        <v>42</v>
      </c>
      <c r="X197" s="160"/>
      <c r="Y197" s="160"/>
    </row>
    <row r="198" spans="1:25" s="11" customFormat="1" ht="30" hidden="1" customHeight="1" x14ac:dyDescent="0.2">
      <c r="A198" s="29" t="s">
        <v>200</v>
      </c>
      <c r="B198" s="18">
        <v>153.1</v>
      </c>
      <c r="C198" s="47">
        <f>SUM(E198:Y198)</f>
        <v>194.77999999999997</v>
      </c>
      <c r="D198" s="14">
        <f t="shared" si="83"/>
        <v>1.2722403657740038</v>
      </c>
      <c r="E198" s="160"/>
      <c r="F198" s="160"/>
      <c r="G198" s="103"/>
      <c r="H198" s="160">
        <v>35.200000000000003</v>
      </c>
      <c r="I198" s="160"/>
      <c r="J198" s="160"/>
      <c r="K198" s="160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60"/>
      <c r="V198" s="160"/>
      <c r="W198" s="160">
        <v>85.8</v>
      </c>
      <c r="X198" s="160"/>
      <c r="Y198" s="160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3"/>
        <v>1.1732036905939913</v>
      </c>
      <c r="E199" s="160"/>
      <c r="F199" s="160"/>
      <c r="G199" s="103"/>
      <c r="H199" s="103">
        <f t="shared" ref="H199" si="107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8">O198/O197*10</f>
        <v>5.2</v>
      </c>
      <c r="P199" s="103"/>
      <c r="Q199" s="103"/>
      <c r="R199" s="103">
        <f t="shared" ref="R199:T199" si="109">R198/R197*10</f>
        <v>16.700000000000003</v>
      </c>
      <c r="S199" s="103">
        <f t="shared" si="109"/>
        <v>11.210191082802549</v>
      </c>
      <c r="T199" s="103">
        <f t="shared" si="109"/>
        <v>12.5</v>
      </c>
      <c r="U199" s="103"/>
      <c r="V199" s="103"/>
      <c r="W199" s="103">
        <f>W198/W197*10</f>
        <v>20.428571428571427</v>
      </c>
      <c r="X199" s="160"/>
      <c r="Y199" s="160"/>
    </row>
    <row r="200" spans="1:25" s="111" customFormat="1" ht="30" customHeight="1" x14ac:dyDescent="0.2">
      <c r="A200" s="29" t="s">
        <v>118</v>
      </c>
      <c r="B200" s="22">
        <v>2042</v>
      </c>
      <c r="C200" s="25">
        <f>SUM(E200:Y200)</f>
        <v>11799</v>
      </c>
      <c r="D200" s="14">
        <f t="shared" si="83"/>
        <v>5.7781586679725763</v>
      </c>
      <c r="E200" s="89">
        <v>1000</v>
      </c>
      <c r="F200" s="89">
        <v>821</v>
      </c>
      <c r="G200" s="89"/>
      <c r="H200" s="89">
        <v>285</v>
      </c>
      <c r="I200" s="89"/>
      <c r="J200" s="89"/>
      <c r="K200" s="89"/>
      <c r="L200" s="89"/>
      <c r="M200" s="89"/>
      <c r="N200" s="89"/>
      <c r="O200" s="89"/>
      <c r="P200" s="89"/>
      <c r="Q200" s="89">
        <v>3371</v>
      </c>
      <c r="R200" s="89"/>
      <c r="S200" s="89">
        <v>3792</v>
      </c>
      <c r="T200" s="89"/>
      <c r="U200" s="89">
        <v>680</v>
      </c>
      <c r="V200" s="89">
        <v>660</v>
      </c>
      <c r="W200" s="89"/>
      <c r="X200" s="89"/>
      <c r="Y200" s="89">
        <v>1190</v>
      </c>
    </row>
    <row r="201" spans="1:25" s="44" customFormat="1" ht="30" hidden="1" customHeight="1" x14ac:dyDescent="0.2">
      <c r="A201" s="12" t="s">
        <v>119</v>
      </c>
      <c r="B201" s="79">
        <f>B200/B203</f>
        <v>1.9447619047619047E-2</v>
      </c>
      <c r="C201" s="79">
        <f>C200/C203</f>
        <v>0.11237142857142857</v>
      </c>
      <c r="D201" s="14">
        <f t="shared" ref="D172:D222" si="110">C201/B201</f>
        <v>5.7781586679725763</v>
      </c>
      <c r="E201" s="88">
        <f>E200/E203</f>
        <v>0.13428226131328053</v>
      </c>
      <c r="F201" s="88">
        <f t="shared" ref="F201:Y201" si="111">F200/F203</f>
        <v>0.20093000489476259</v>
      </c>
      <c r="G201" s="88">
        <f t="shared" si="111"/>
        <v>0</v>
      </c>
      <c r="H201" s="88">
        <f>H200/H203</f>
        <v>4.191176470588235E-2</v>
      </c>
      <c r="I201" s="88">
        <f t="shared" si="111"/>
        <v>0</v>
      </c>
      <c r="J201" s="88">
        <f t="shared" si="111"/>
        <v>0</v>
      </c>
      <c r="K201" s="88">
        <f t="shared" si="111"/>
        <v>0</v>
      </c>
      <c r="L201" s="88">
        <f t="shared" si="111"/>
        <v>0</v>
      </c>
      <c r="M201" s="88">
        <f t="shared" si="111"/>
        <v>0</v>
      </c>
      <c r="N201" s="88">
        <f t="shared" si="111"/>
        <v>0</v>
      </c>
      <c r="O201" s="88">
        <f t="shared" si="111"/>
        <v>0</v>
      </c>
      <c r="P201" s="88">
        <f t="shared" si="111"/>
        <v>0</v>
      </c>
      <c r="Q201" s="88">
        <f t="shared" si="111"/>
        <v>0.47146853146853146</v>
      </c>
      <c r="R201" s="88">
        <f t="shared" si="111"/>
        <v>0</v>
      </c>
      <c r="S201" s="88">
        <f t="shared" si="111"/>
        <v>0.49484536082474229</v>
      </c>
      <c r="T201" s="88">
        <f t="shared" si="111"/>
        <v>0</v>
      </c>
      <c r="U201" s="88">
        <f t="shared" si="111"/>
        <v>0.20649863346492561</v>
      </c>
      <c r="V201" s="88">
        <f t="shared" si="111"/>
        <v>0.3</v>
      </c>
      <c r="W201" s="88">
        <f t="shared" si="111"/>
        <v>0</v>
      </c>
      <c r="X201" s="88">
        <f t="shared" si="111"/>
        <v>0</v>
      </c>
      <c r="Y201" s="88">
        <f t="shared" si="111"/>
        <v>0.41798384264137689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10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10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10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10"/>
        <v>0.91988652322903197</v>
      </c>
      <c r="E205" s="15">
        <f t="shared" ref="E205:Y205" si="112">E204/E203</f>
        <v>1.020545185980932</v>
      </c>
      <c r="F205" s="15">
        <f t="shared" si="112"/>
        <v>0.48507097405775818</v>
      </c>
      <c r="G205" s="15">
        <f t="shared" si="112"/>
        <v>0.80746132848043672</v>
      </c>
      <c r="H205" s="15">
        <f t="shared" si="112"/>
        <v>0.70823529411764707</v>
      </c>
      <c r="I205" s="15">
        <f t="shared" si="112"/>
        <v>0.92049836843666566</v>
      </c>
      <c r="J205" s="15">
        <f t="shared" si="112"/>
        <v>1</v>
      </c>
      <c r="K205" s="15">
        <f t="shared" si="112"/>
        <v>0.5664107932077227</v>
      </c>
      <c r="L205" s="15">
        <f t="shared" si="112"/>
        <v>0.5311819441694714</v>
      </c>
      <c r="M205" s="15">
        <f t="shared" si="112"/>
        <v>0.93541251935412517</v>
      </c>
      <c r="N205" s="15">
        <f t="shared" si="112"/>
        <v>0.6543292956482728</v>
      </c>
      <c r="O205" s="15">
        <f t="shared" si="112"/>
        <v>0.625</v>
      </c>
      <c r="P205" s="15">
        <f t="shared" si="112"/>
        <v>0.74223734581029355</v>
      </c>
      <c r="Q205" s="15">
        <f t="shared" si="112"/>
        <v>0.50979020979020984</v>
      </c>
      <c r="R205" s="15">
        <f t="shared" si="112"/>
        <v>1.0005871990604815</v>
      </c>
      <c r="S205" s="15">
        <f t="shared" si="112"/>
        <v>0.89129583713950145</v>
      </c>
      <c r="T205" s="15">
        <f t="shared" si="112"/>
        <v>0.86903304773561807</v>
      </c>
      <c r="U205" s="15">
        <f t="shared" si="112"/>
        <v>0.51412086243546917</v>
      </c>
      <c r="V205" s="15">
        <f t="shared" si="112"/>
        <v>0.51863636363636367</v>
      </c>
      <c r="W205" s="15">
        <f t="shared" si="112"/>
        <v>1.0390163934426229</v>
      </c>
      <c r="X205" s="15">
        <f t="shared" si="112"/>
        <v>0.7958266917837995</v>
      </c>
      <c r="Y205" s="15">
        <f t="shared" si="112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10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10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110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189</v>
      </c>
      <c r="B209" s="25">
        <v>90210</v>
      </c>
      <c r="C209" s="25">
        <f>SUM(E209:Y209)</f>
        <v>85410.546000000002</v>
      </c>
      <c r="D209" s="14">
        <f t="shared" si="110"/>
        <v>0.94679687396075829</v>
      </c>
      <c r="E209" s="162">
        <v>816.89</v>
      </c>
      <c r="F209" s="134">
        <v>1935</v>
      </c>
      <c r="G209" s="134">
        <v>8650</v>
      </c>
      <c r="H209" s="162">
        <v>7207</v>
      </c>
      <c r="I209" s="162">
        <v>4622.0559999999996</v>
      </c>
      <c r="J209" s="134">
        <v>4954</v>
      </c>
      <c r="K209" s="134">
        <v>3099</v>
      </c>
      <c r="L209" s="162">
        <v>3731</v>
      </c>
      <c r="M209" s="134">
        <v>2352</v>
      </c>
      <c r="N209" s="162">
        <v>2754.4</v>
      </c>
      <c r="O209" s="163">
        <v>2557.6</v>
      </c>
      <c r="P209" s="161">
        <v>4265</v>
      </c>
      <c r="Q209" s="161">
        <v>4509</v>
      </c>
      <c r="R209" s="163">
        <v>2652</v>
      </c>
      <c r="S209" s="163">
        <v>4320.8</v>
      </c>
      <c r="T209" s="161">
        <v>4037</v>
      </c>
      <c r="U209" s="161">
        <v>911</v>
      </c>
      <c r="V209" s="163">
        <v>1557</v>
      </c>
      <c r="W209" s="163">
        <v>8202.7999999999993</v>
      </c>
      <c r="X209" s="161">
        <v>7601</v>
      </c>
      <c r="Y209" s="162">
        <v>4676</v>
      </c>
    </row>
    <row r="210" spans="1:35" s="56" customFormat="1" ht="30" customHeight="1" outlineLevel="1" x14ac:dyDescent="0.2">
      <c r="A210" s="29" t="s">
        <v>125</v>
      </c>
      <c r="B210" s="25">
        <v>14222</v>
      </c>
      <c r="C210" s="25">
        <f>SUM(E210:Y210)</f>
        <v>46673</v>
      </c>
      <c r="D210" s="14">
        <f t="shared" si="110"/>
        <v>3.2817465897904654</v>
      </c>
      <c r="E210" s="33">
        <v>450</v>
      </c>
      <c r="F210" s="33">
        <v>1362</v>
      </c>
      <c r="G210" s="33">
        <v>5080</v>
      </c>
      <c r="H210" s="33">
        <v>2857</v>
      </c>
      <c r="I210" s="33">
        <v>1525</v>
      </c>
      <c r="J210" s="33">
        <v>2930</v>
      </c>
      <c r="K210" s="43">
        <v>3545</v>
      </c>
      <c r="L210" s="33">
        <v>1127</v>
      </c>
      <c r="M210" s="33">
        <v>1402</v>
      </c>
      <c r="N210" s="33">
        <v>1923</v>
      </c>
      <c r="O210" s="33">
        <v>1232</v>
      </c>
      <c r="P210" s="33">
        <v>1547</v>
      </c>
      <c r="Q210" s="33">
        <v>2368</v>
      </c>
      <c r="R210" s="33">
        <v>855</v>
      </c>
      <c r="S210" s="33">
        <v>2695</v>
      </c>
      <c r="T210" s="33">
        <v>2504</v>
      </c>
      <c r="U210" s="33">
        <v>768</v>
      </c>
      <c r="V210" s="33">
        <v>703</v>
      </c>
      <c r="W210" s="33">
        <v>1766</v>
      </c>
      <c r="X210" s="33">
        <v>6784</v>
      </c>
      <c r="Y210" s="33">
        <v>3250</v>
      </c>
    </row>
    <row r="211" spans="1:35" s="44" customFormat="1" ht="30" hidden="1" customHeight="1" x14ac:dyDescent="0.2">
      <c r="A211" s="10" t="s">
        <v>126</v>
      </c>
      <c r="B211" s="46"/>
      <c r="C211" s="46">
        <f>C210/C209</f>
        <v>0.54645476683874605</v>
      </c>
      <c r="D211" s="14" t="e">
        <f t="shared" si="110"/>
        <v>#DIV/0!</v>
      </c>
      <c r="E211" s="66">
        <f t="shared" ref="E211:Y211" si="113">E210/E209</f>
        <v>0.55086976214667827</v>
      </c>
      <c r="F211" s="66">
        <f t="shared" si="113"/>
        <v>0.70387596899224802</v>
      </c>
      <c r="G211" s="66">
        <f t="shared" si="113"/>
        <v>0.58728323699421969</v>
      </c>
      <c r="H211" s="66">
        <f t="shared" si="113"/>
        <v>0.39642014707922851</v>
      </c>
      <c r="I211" s="66">
        <f t="shared" si="113"/>
        <v>0.32993974975638551</v>
      </c>
      <c r="J211" s="66">
        <f t="shared" si="113"/>
        <v>0.59144125958821159</v>
      </c>
      <c r="K211" s="66">
        <f t="shared" si="113"/>
        <v>1.143917392707325</v>
      </c>
      <c r="L211" s="66">
        <f t="shared" si="113"/>
        <v>0.30206378986866794</v>
      </c>
      <c r="M211" s="66">
        <f t="shared" si="113"/>
        <v>0.59608843537414968</v>
      </c>
      <c r="N211" s="66">
        <f t="shared" si="113"/>
        <v>0.69815567818762703</v>
      </c>
      <c r="O211" s="66">
        <f t="shared" si="113"/>
        <v>0.48170159524554274</v>
      </c>
      <c r="P211" s="66">
        <f t="shared" si="113"/>
        <v>0.36271981242672918</v>
      </c>
      <c r="Q211" s="66">
        <f t="shared" si="113"/>
        <v>0.52517187846529167</v>
      </c>
      <c r="R211" s="66">
        <f t="shared" si="113"/>
        <v>0.32239819004524889</v>
      </c>
      <c r="S211" s="66">
        <f t="shared" si="113"/>
        <v>0.62372708757637474</v>
      </c>
      <c r="T211" s="66">
        <f t="shared" si="113"/>
        <v>0.62026257121624973</v>
      </c>
      <c r="U211" s="66">
        <f t="shared" si="113"/>
        <v>0.8430296377607025</v>
      </c>
      <c r="V211" s="66">
        <f t="shared" si="113"/>
        <v>0.4515093127809891</v>
      </c>
      <c r="W211" s="66">
        <f t="shared" si="113"/>
        <v>0.21529233920124838</v>
      </c>
      <c r="X211" s="66">
        <f t="shared" si="113"/>
        <v>0.89251414287593733</v>
      </c>
      <c r="Y211" s="66">
        <f t="shared" si="113"/>
        <v>0.69503849443969201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si="110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522</v>
      </c>
      <c r="D213" s="14"/>
      <c r="E213" s="43"/>
      <c r="F213" s="33"/>
      <c r="G213" s="33">
        <v>40</v>
      </c>
      <c r="H213" s="33"/>
      <c r="I213" s="33"/>
      <c r="J213" s="33"/>
      <c r="K213" s="33">
        <v>50</v>
      </c>
      <c r="L213" s="33"/>
      <c r="M213" s="33"/>
      <c r="N213" s="33"/>
      <c r="O213" s="43"/>
      <c r="P213" s="33"/>
      <c r="Q213" s="33"/>
      <c r="R213" s="33"/>
      <c r="S213" s="33">
        <v>270</v>
      </c>
      <c r="T213" s="33">
        <v>97</v>
      </c>
      <c r="U213" s="33">
        <v>65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3047</v>
      </c>
      <c r="C216" s="25">
        <f>SUM(E216:Y216)</f>
        <v>28148</v>
      </c>
      <c r="D216" s="14"/>
      <c r="E216" s="24">
        <v>562</v>
      </c>
      <c r="F216" s="24">
        <v>1402</v>
      </c>
      <c r="G216" s="24">
        <v>1029</v>
      </c>
      <c r="H216" s="24">
        <v>3012</v>
      </c>
      <c r="I216" s="24">
        <v>1384</v>
      </c>
      <c r="J216" s="24">
        <v>2875</v>
      </c>
      <c r="K216" s="24">
        <v>700</v>
      </c>
      <c r="L216" s="24">
        <v>430</v>
      </c>
      <c r="M216" s="24">
        <v>465</v>
      </c>
      <c r="N216" s="24">
        <v>1641</v>
      </c>
      <c r="O216" s="24">
        <v>833</v>
      </c>
      <c r="P216" s="24">
        <v>812</v>
      </c>
      <c r="Q216" s="24">
        <v>1332</v>
      </c>
      <c r="R216" s="24">
        <v>601</v>
      </c>
      <c r="S216" s="24">
        <v>899</v>
      </c>
      <c r="T216" s="24">
        <v>97</v>
      </c>
      <c r="U216" s="24">
        <v>820</v>
      </c>
      <c r="V216" s="24">
        <v>408</v>
      </c>
      <c r="W216" s="24">
        <v>871</v>
      </c>
      <c r="X216" s="24">
        <v>4505</v>
      </c>
      <c r="Y216" s="24">
        <v>3470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>
        <f t="shared" si="110"/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1371.15</v>
      </c>
      <c r="C218" s="25">
        <f>C216*0.45</f>
        <v>12666.6</v>
      </c>
      <c r="D218" s="14">
        <f t="shared" si="110"/>
        <v>9.2379389563505079</v>
      </c>
      <c r="E218" s="24">
        <f>E216*0.45</f>
        <v>252.9</v>
      </c>
      <c r="F218" s="24">
        <f t="shared" ref="F218:X218" si="114">F216*0.45</f>
        <v>630.9</v>
      </c>
      <c r="G218" s="24">
        <f t="shared" si="114"/>
        <v>463.05</v>
      </c>
      <c r="H218" s="24">
        <f t="shared" si="114"/>
        <v>1355.4</v>
      </c>
      <c r="I218" s="24">
        <f t="shared" si="114"/>
        <v>622.80000000000007</v>
      </c>
      <c r="J218" s="24">
        <f t="shared" si="114"/>
        <v>1293.75</v>
      </c>
      <c r="K218" s="24">
        <f t="shared" si="114"/>
        <v>315</v>
      </c>
      <c r="L218" s="24">
        <f t="shared" si="114"/>
        <v>193.5</v>
      </c>
      <c r="M218" s="24">
        <f t="shared" si="114"/>
        <v>209.25</v>
      </c>
      <c r="N218" s="24">
        <f t="shared" si="114"/>
        <v>738.45</v>
      </c>
      <c r="O218" s="24">
        <f t="shared" si="114"/>
        <v>374.85</v>
      </c>
      <c r="P218" s="24">
        <f t="shared" si="114"/>
        <v>365.40000000000003</v>
      </c>
      <c r="Q218" s="24">
        <f t="shared" si="114"/>
        <v>599.4</v>
      </c>
      <c r="R218" s="24">
        <f t="shared" si="114"/>
        <v>270.45</v>
      </c>
      <c r="S218" s="24">
        <f t="shared" si="114"/>
        <v>404.55</v>
      </c>
      <c r="T218" s="24">
        <f t="shared" si="114"/>
        <v>43.65</v>
      </c>
      <c r="U218" s="24">
        <f t="shared" si="114"/>
        <v>369</v>
      </c>
      <c r="V218" s="24">
        <f t="shared" si="114"/>
        <v>183.6</v>
      </c>
      <c r="W218" s="24">
        <f t="shared" si="114"/>
        <v>391.95</v>
      </c>
      <c r="X218" s="24">
        <f t="shared" si="114"/>
        <v>2027.25</v>
      </c>
      <c r="Y218" s="24">
        <f>Y216*0.45</f>
        <v>1561.5</v>
      </c>
      <c r="Z218" s="57"/>
    </row>
    <row r="219" spans="1:35" s="44" customFormat="1" ht="30" customHeight="1" collapsed="1" x14ac:dyDescent="0.2">
      <c r="A219" s="12" t="s">
        <v>134</v>
      </c>
      <c r="B219" s="46">
        <f>B216/B217</f>
        <v>2.6445520665173843E-2</v>
      </c>
      <c r="C219" s="46">
        <f>C216/C217</f>
        <v>0.23385534565709709</v>
      </c>
      <c r="D219" s="14"/>
      <c r="E219" s="66">
        <f t="shared" ref="E219:Y219" si="115">E216/E217</f>
        <v>0.2212133935131731</v>
      </c>
      <c r="F219" s="66">
        <f t="shared" si="115"/>
        <v>0.45813999085027124</v>
      </c>
      <c r="G219" s="66">
        <f t="shared" si="115"/>
        <v>7.9778247999380159E-2</v>
      </c>
      <c r="H219" s="66">
        <f t="shared" si="115"/>
        <v>0.17781629312563313</v>
      </c>
      <c r="I219" s="66">
        <f t="shared" si="115"/>
        <v>0.20700339138561966</v>
      </c>
      <c r="J219" s="66">
        <f t="shared" si="115"/>
        <v>0.62627342262600627</v>
      </c>
      <c r="K219" s="66">
        <f t="shared" si="115"/>
        <v>0.12305141252083669</v>
      </c>
      <c r="L219" s="66">
        <f t="shared" si="115"/>
        <v>5.6396499744685614E-2</v>
      </c>
      <c r="M219" s="66">
        <f t="shared" si="115"/>
        <v>9.2729741024379281E-2</v>
      </c>
      <c r="N219" s="66">
        <f t="shared" si="115"/>
        <v>0.39470797863333384</v>
      </c>
      <c r="O219" s="66">
        <f t="shared" si="115"/>
        <v>0.26677376047879642</v>
      </c>
      <c r="P219" s="66">
        <f t="shared" si="115"/>
        <v>0.15748935589180871</v>
      </c>
      <c r="Q219" s="66">
        <f t="shared" si="115"/>
        <v>0.15651659752240021</v>
      </c>
      <c r="R219" s="66">
        <f t="shared" si="115"/>
        <v>0.18776034434879199</v>
      </c>
      <c r="S219" s="66">
        <f t="shared" si="115"/>
        <v>0.18569111243917016</v>
      </c>
      <c r="T219" s="66">
        <f t="shared" si="115"/>
        <v>2.918030419715056E-2</v>
      </c>
      <c r="U219" s="66">
        <f t="shared" si="115"/>
        <v>0.34025021761260527</v>
      </c>
      <c r="V219" s="66">
        <f t="shared" si="115"/>
        <v>0.36030732095022228</v>
      </c>
      <c r="W219" s="66">
        <f t="shared" si="115"/>
        <v>0.14951249656687723</v>
      </c>
      <c r="X219" s="66">
        <f t="shared" si="115"/>
        <v>0.67859160233477689</v>
      </c>
      <c r="Y219" s="66">
        <f t="shared" si="115"/>
        <v>0.49546582926225319</v>
      </c>
    </row>
    <row r="220" spans="1:35" s="112" customFormat="1" ht="30" customHeight="1" outlineLevel="1" x14ac:dyDescent="0.2">
      <c r="A220" s="49" t="s">
        <v>135</v>
      </c>
      <c r="B220" s="22">
        <v>32351</v>
      </c>
      <c r="C220" s="25">
        <f>SUM(E220:Y220)</f>
        <v>124739.7</v>
      </c>
      <c r="D220" s="14">
        <f t="shared" si="110"/>
        <v>3.855822076597323</v>
      </c>
      <c r="E220" s="24"/>
      <c r="F220" s="24">
        <v>4575</v>
      </c>
      <c r="G220" s="24">
        <v>13299</v>
      </c>
      <c r="H220" s="24">
        <v>10598</v>
      </c>
      <c r="I220" s="24">
        <v>5085</v>
      </c>
      <c r="J220" s="24">
        <v>1700</v>
      </c>
      <c r="K220" s="24">
        <v>2800</v>
      </c>
      <c r="L220" s="24">
        <v>1460</v>
      </c>
      <c r="M220" s="24">
        <v>6450</v>
      </c>
      <c r="N220" s="24">
        <v>5000</v>
      </c>
      <c r="O220" s="24">
        <v>7040</v>
      </c>
      <c r="P220" s="24">
        <v>7600</v>
      </c>
      <c r="Q220" s="24">
        <v>717</v>
      </c>
      <c r="R220" s="24">
        <v>2500</v>
      </c>
      <c r="S220" s="24">
        <v>7500</v>
      </c>
      <c r="T220" s="24">
        <v>18125.7</v>
      </c>
      <c r="U220" s="24">
        <v>1320</v>
      </c>
      <c r="V220" s="24">
        <v>150</v>
      </c>
      <c r="W220" s="24">
        <v>4623</v>
      </c>
      <c r="X220" s="24">
        <v>17497</v>
      </c>
      <c r="Y220" s="24">
        <v>6700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110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9705.2999999999993</v>
      </c>
      <c r="C222" s="25">
        <f>C220*0.3</f>
        <v>37421.909999999996</v>
      </c>
      <c r="D222" s="14">
        <f t="shared" si="110"/>
        <v>3.855822076597323</v>
      </c>
      <c r="E222" s="24">
        <f>E220*0.3</f>
        <v>0</v>
      </c>
      <c r="F222" s="24">
        <f t="shared" ref="F222:Y222" si="116">F220*0.3</f>
        <v>1372.5</v>
      </c>
      <c r="G222" s="24">
        <f t="shared" si="116"/>
        <v>3989.7</v>
      </c>
      <c r="H222" s="24">
        <f t="shared" si="116"/>
        <v>3179.4</v>
      </c>
      <c r="I222" s="24">
        <f t="shared" si="116"/>
        <v>1525.5</v>
      </c>
      <c r="J222" s="24">
        <f t="shared" si="116"/>
        <v>510</v>
      </c>
      <c r="K222" s="24">
        <f t="shared" si="116"/>
        <v>840</v>
      </c>
      <c r="L222" s="24">
        <f t="shared" si="116"/>
        <v>438</v>
      </c>
      <c r="M222" s="24">
        <f t="shared" si="116"/>
        <v>1935</v>
      </c>
      <c r="N222" s="24">
        <f t="shared" si="116"/>
        <v>1500</v>
      </c>
      <c r="O222" s="24">
        <f t="shared" si="116"/>
        <v>2112</v>
      </c>
      <c r="P222" s="24">
        <f t="shared" si="116"/>
        <v>2280</v>
      </c>
      <c r="Q222" s="24">
        <f t="shared" si="116"/>
        <v>215.1</v>
      </c>
      <c r="R222" s="24">
        <f t="shared" si="116"/>
        <v>750</v>
      </c>
      <c r="S222" s="24">
        <f t="shared" si="116"/>
        <v>2250</v>
      </c>
      <c r="T222" s="24">
        <f t="shared" si="116"/>
        <v>5437.71</v>
      </c>
      <c r="U222" s="24">
        <f t="shared" si="116"/>
        <v>396</v>
      </c>
      <c r="V222" s="24">
        <f t="shared" si="116"/>
        <v>45</v>
      </c>
      <c r="W222" s="24">
        <f t="shared" si="116"/>
        <v>1386.8999999999999</v>
      </c>
      <c r="X222" s="24">
        <f t="shared" si="116"/>
        <v>5249.0999999999995</v>
      </c>
      <c r="Y222" s="24">
        <f t="shared" si="116"/>
        <v>2010</v>
      </c>
    </row>
    <row r="223" spans="1:35" s="56" customFormat="1" ht="30" customHeight="1" collapsed="1" x14ac:dyDescent="0.2">
      <c r="A223" s="12" t="s">
        <v>134</v>
      </c>
      <c r="B223" s="8">
        <v>0.113</v>
      </c>
      <c r="C223" s="8">
        <f>C220/C221</f>
        <v>0.4138319189452801</v>
      </c>
      <c r="D223" s="14"/>
      <c r="E223" s="8"/>
      <c r="F223" s="8">
        <f t="shared" ref="F223:Y223" si="117">F220/F221</f>
        <v>0.55367300012102139</v>
      </c>
      <c r="G223" s="8">
        <f t="shared" si="117"/>
        <v>0.4983511953833471</v>
      </c>
      <c r="H223" s="8">
        <f t="shared" si="117"/>
        <v>0.55117536925317245</v>
      </c>
      <c r="I223" s="8">
        <f t="shared" si="117"/>
        <v>0.55903693931398413</v>
      </c>
      <c r="J223" s="8">
        <f t="shared" si="117"/>
        <v>0.14165486209482542</v>
      </c>
      <c r="K223" s="8">
        <f t="shared" si="117"/>
        <v>0.8</v>
      </c>
      <c r="L223" s="8">
        <f t="shared" si="117"/>
        <v>7.7187417393602964E-2</v>
      </c>
      <c r="M223" s="8">
        <f t="shared" si="117"/>
        <v>0.46634372062757573</v>
      </c>
      <c r="N223" s="8">
        <f t="shared" si="117"/>
        <v>0.34987054789727801</v>
      </c>
      <c r="O223" s="8">
        <f t="shared" si="117"/>
        <v>0.93047845625165215</v>
      </c>
      <c r="P223" s="8">
        <f t="shared" si="117"/>
        <v>0.50181578078573785</v>
      </c>
      <c r="Q223" s="8">
        <f t="shared" si="117"/>
        <v>0.2702600829249906</v>
      </c>
      <c r="R223" s="8">
        <f t="shared" si="117"/>
        <v>0.66755674232309747</v>
      </c>
      <c r="S223" s="8">
        <f t="shared" si="117"/>
        <v>0.71660615325816934</v>
      </c>
      <c r="T223" s="8">
        <f t="shared" si="117"/>
        <v>0.30292805214339436</v>
      </c>
      <c r="U223" s="8">
        <f t="shared" si="117"/>
        <v>0.31953522149600583</v>
      </c>
      <c r="V223" s="8">
        <f t="shared" si="117"/>
        <v>0.26501766784452296</v>
      </c>
      <c r="W223" s="8">
        <f t="shared" si="117"/>
        <v>0.62237479806138929</v>
      </c>
      <c r="X223" s="8">
        <f t="shared" si="117"/>
        <v>0.40547367445309601</v>
      </c>
      <c r="Y223" s="8">
        <f t="shared" si="117"/>
        <v>0.33165033165033164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ref="D224:D235" si="118">C224/B224</f>
        <v>#DIV/0!</v>
      </c>
      <c r="E224" s="132"/>
      <c r="F224" s="137"/>
      <c r="G224" s="132"/>
      <c r="H224" s="139"/>
      <c r="I224" s="139"/>
      <c r="J224" s="137"/>
      <c r="K224" s="137"/>
      <c r="L224" s="24"/>
      <c r="M224" s="137"/>
      <c r="N224" s="137"/>
      <c r="O224" s="132"/>
      <c r="P224" s="132"/>
      <c r="Q224" s="137"/>
      <c r="R224" s="137"/>
      <c r="S224" s="137"/>
      <c r="T224" s="137"/>
      <c r="U224" s="137"/>
      <c r="V224" s="137"/>
      <c r="W224" s="132"/>
      <c r="X224" s="137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8"/>
        <v>0.82320630429431108</v>
      </c>
      <c r="E225" s="134"/>
      <c r="F225" s="134">
        <v>9181</v>
      </c>
      <c r="G225" s="134">
        <v>34469</v>
      </c>
      <c r="H225" s="134">
        <v>40058</v>
      </c>
      <c r="I225" s="134">
        <v>6997</v>
      </c>
      <c r="J225" s="134">
        <v>1312</v>
      </c>
      <c r="K225" s="134">
        <v>3702</v>
      </c>
      <c r="L225" s="28">
        <v>22727</v>
      </c>
      <c r="M225" s="134">
        <v>4853</v>
      </c>
      <c r="N225" s="134">
        <v>9095</v>
      </c>
      <c r="O225" s="134">
        <v>9608</v>
      </c>
      <c r="P225" s="134">
        <v>15575</v>
      </c>
      <c r="Q225" s="134">
        <v>1934</v>
      </c>
      <c r="R225" s="134">
        <v>1760</v>
      </c>
      <c r="S225" s="134">
        <v>6052</v>
      </c>
      <c r="T225" s="134">
        <v>58173</v>
      </c>
      <c r="U225" s="134">
        <v>4304</v>
      </c>
      <c r="V225" s="134"/>
      <c r="W225" s="134">
        <v>9467</v>
      </c>
      <c r="X225" s="134">
        <v>22129</v>
      </c>
      <c r="Y225" s="134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8"/>
        <v>0</v>
      </c>
      <c r="E226" s="132"/>
      <c r="F226" s="132">
        <f t="shared" ref="F226:Y226" si="119">F224*0.19</f>
        <v>0</v>
      </c>
      <c r="G226" s="132">
        <f t="shared" si="119"/>
        <v>0</v>
      </c>
      <c r="H226" s="132">
        <f t="shared" si="119"/>
        <v>0</v>
      </c>
      <c r="I226" s="132">
        <f t="shared" si="119"/>
        <v>0</v>
      </c>
      <c r="J226" s="132">
        <f t="shared" si="119"/>
        <v>0</v>
      </c>
      <c r="K226" s="132">
        <f t="shared" si="119"/>
        <v>0</v>
      </c>
      <c r="L226" s="24">
        <f t="shared" si="119"/>
        <v>0</v>
      </c>
      <c r="M226" s="132">
        <f t="shared" si="119"/>
        <v>0</v>
      </c>
      <c r="N226" s="132">
        <f t="shared" si="119"/>
        <v>0</v>
      </c>
      <c r="O226" s="132">
        <f t="shared" si="119"/>
        <v>0</v>
      </c>
      <c r="P226" s="132">
        <f t="shared" si="119"/>
        <v>0</v>
      </c>
      <c r="Q226" s="132">
        <f t="shared" si="119"/>
        <v>0</v>
      </c>
      <c r="R226" s="132">
        <f t="shared" si="119"/>
        <v>0</v>
      </c>
      <c r="S226" s="132">
        <f t="shared" si="119"/>
        <v>0</v>
      </c>
      <c r="T226" s="132">
        <f t="shared" si="119"/>
        <v>0</v>
      </c>
      <c r="U226" s="132">
        <f t="shared" si="119"/>
        <v>0</v>
      </c>
      <c r="V226" s="132"/>
      <c r="W226" s="132">
        <f t="shared" si="119"/>
        <v>0</v>
      </c>
      <c r="X226" s="132">
        <f t="shared" si="119"/>
        <v>0</v>
      </c>
      <c r="Y226" s="132">
        <f t="shared" si="119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8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20">I224/I225</f>
        <v>0</v>
      </c>
      <c r="J227" s="133">
        <f t="shared" ref="J227:P227" si="121">J224/J225</f>
        <v>0</v>
      </c>
      <c r="K227" s="133">
        <f t="shared" si="121"/>
        <v>0</v>
      </c>
      <c r="L227" s="88">
        <f t="shared" si="121"/>
        <v>0</v>
      </c>
      <c r="M227" s="133">
        <f t="shared" si="121"/>
        <v>0</v>
      </c>
      <c r="N227" s="133">
        <f t="shared" si="121"/>
        <v>0</v>
      </c>
      <c r="O227" s="133">
        <f t="shared" si="121"/>
        <v>0</v>
      </c>
      <c r="P227" s="133">
        <f t="shared" si="121"/>
        <v>0</v>
      </c>
      <c r="Q227" s="133">
        <f t="shared" ref="Q227" si="122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23">U224/U225</f>
        <v>0</v>
      </c>
      <c r="V227" s="133"/>
      <c r="W227" s="133">
        <f t="shared" si="123"/>
        <v>0</v>
      </c>
      <c r="X227" s="133">
        <f t="shared" si="123"/>
        <v>0</v>
      </c>
      <c r="Y227" s="133">
        <f t="shared" si="123"/>
        <v>0</v>
      </c>
    </row>
    <row r="228" spans="1:25" s="44" customFormat="1" ht="30" customHeight="1" x14ac:dyDescent="0.2">
      <c r="A228" s="49" t="s">
        <v>139</v>
      </c>
      <c r="B228" s="25">
        <v>50</v>
      </c>
      <c r="C228" s="25">
        <f>SUM(E228:Y228)</f>
        <v>12</v>
      </c>
      <c r="D228" s="8">
        <f t="shared" si="118"/>
        <v>0.24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6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8"/>
        <v>#DIV/0!</v>
      </c>
      <c r="E230" s="136"/>
      <c r="F230" s="136"/>
      <c r="G230" s="136"/>
      <c r="H230" s="136"/>
      <c r="I230" s="136"/>
      <c r="J230" s="136"/>
      <c r="K230" s="136"/>
      <c r="L230" s="43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8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6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6"/>
      <c r="F232" s="136"/>
      <c r="G232" s="136"/>
      <c r="H232" s="136"/>
      <c r="I232" s="136"/>
      <c r="J232" s="136"/>
      <c r="K232" s="136"/>
      <c r="L232" s="43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</row>
    <row r="233" spans="1:25" s="44" customFormat="1" ht="30" hidden="1" customHeight="1" x14ac:dyDescent="0.2">
      <c r="A233" s="29" t="s">
        <v>141</v>
      </c>
      <c r="B233" s="25">
        <f>B231+B229+B226+B222+B218</f>
        <v>11960.449999999999</v>
      </c>
      <c r="C233" s="25">
        <f>C231+C229+C226+C222+C218</f>
        <v>50096.909999999996</v>
      </c>
      <c r="D233" s="8">
        <f t="shared" si="118"/>
        <v>4.1885472536568438</v>
      </c>
      <c r="E233" s="132">
        <f>E231+E229+E226+E222+E218</f>
        <v>252.9</v>
      </c>
      <c r="F233" s="132">
        <f>F231+F229+F226+F222+F218</f>
        <v>2003.4</v>
      </c>
      <c r="G233" s="132">
        <f t="shared" ref="G233:Y233" si="124">G231+G229+G226+G222+G218</f>
        <v>4452.75</v>
      </c>
      <c r="H233" s="132">
        <f>H231+H229+H226+H222+H218</f>
        <v>4534.8</v>
      </c>
      <c r="I233" s="132">
        <f t="shared" si="124"/>
        <v>2148.3000000000002</v>
      </c>
      <c r="J233" s="132">
        <f t="shared" si="124"/>
        <v>1803.75</v>
      </c>
      <c r="K233" s="132">
        <f t="shared" si="124"/>
        <v>1155</v>
      </c>
      <c r="L233" s="24">
        <f t="shared" si="124"/>
        <v>631.5</v>
      </c>
      <c r="M233" s="132">
        <f t="shared" si="124"/>
        <v>2144.25</v>
      </c>
      <c r="N233" s="132">
        <f t="shared" si="124"/>
        <v>2238.4499999999998</v>
      </c>
      <c r="O233" s="132">
        <f>O231+O229+O226+O222+O218</f>
        <v>2486.85</v>
      </c>
      <c r="P233" s="136">
        <f t="shared" si="124"/>
        <v>2653.8</v>
      </c>
      <c r="Q233" s="132">
        <f t="shared" si="124"/>
        <v>814.5</v>
      </c>
      <c r="R233" s="132">
        <f t="shared" si="124"/>
        <v>1020.45</v>
      </c>
      <c r="S233" s="132">
        <f t="shared" si="124"/>
        <v>2654.55</v>
      </c>
      <c r="T233" s="132">
        <f t="shared" si="124"/>
        <v>5481.36</v>
      </c>
      <c r="U233" s="132">
        <f t="shared" si="124"/>
        <v>765</v>
      </c>
      <c r="V233" s="132">
        <f t="shared" si="124"/>
        <v>228.6</v>
      </c>
      <c r="W233" s="132">
        <f t="shared" si="124"/>
        <v>1778.85</v>
      </c>
      <c r="X233" s="132">
        <f t="shared" si="124"/>
        <v>7276.3499999999995</v>
      </c>
      <c r="Y233" s="132">
        <f t="shared" si="124"/>
        <v>3571.5</v>
      </c>
    </row>
    <row r="234" spans="1:25" s="44" customFormat="1" ht="45" hidden="1" x14ac:dyDescent="0.2">
      <c r="A234" s="12" t="s">
        <v>216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6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hidden="1" x14ac:dyDescent="0.2">
      <c r="A235" s="49" t="s">
        <v>156</v>
      </c>
      <c r="B235" s="47">
        <v>23.5</v>
      </c>
      <c r="C235" s="47">
        <f>C233/C234*10</f>
        <v>6.8007317006950485</v>
      </c>
      <c r="D235" s="8">
        <f t="shared" si="118"/>
        <v>0.28939283832744889</v>
      </c>
      <c r="E235" s="135">
        <f>E233/E234*10</f>
        <v>3.7163850110213081</v>
      </c>
      <c r="F235" s="135">
        <f>F233/F234*10</f>
        <v>9.4562446898895498</v>
      </c>
      <c r="G235" s="135">
        <f t="shared" ref="G235:X235" si="125">G233/G234*10</f>
        <v>6.8967520096649784</v>
      </c>
      <c r="H235" s="135">
        <f>H233/H234*10</f>
        <v>6.1634228552788954</v>
      </c>
      <c r="I235" s="135">
        <f t="shared" si="125"/>
        <v>8.075101488497971</v>
      </c>
      <c r="J235" s="135">
        <f t="shared" si="125"/>
        <v>6.4176688251618872</v>
      </c>
      <c r="K235" s="135">
        <f t="shared" si="125"/>
        <v>9.2222931970616404</v>
      </c>
      <c r="L235" s="48">
        <f t="shared" si="125"/>
        <v>1.00493316359007</v>
      </c>
      <c r="M235" s="135">
        <f>M233/M234*10</f>
        <v>6.9813440125024417</v>
      </c>
      <c r="N235" s="135">
        <f t="shared" si="125"/>
        <v>7.4659795877526509</v>
      </c>
      <c r="O235" s="135">
        <f>O233/O234*10</f>
        <v>12.424310551558753</v>
      </c>
      <c r="P235" s="135">
        <f t="shared" si="125"/>
        <v>7.1373245118605784</v>
      </c>
      <c r="Q235" s="135">
        <f t="shared" si="125"/>
        <v>3.8485163485163483</v>
      </c>
      <c r="R235" s="135">
        <f t="shared" si="125"/>
        <v>7.084490419327965</v>
      </c>
      <c r="S235" s="135">
        <f t="shared" si="125"/>
        <v>12.428250386254039</v>
      </c>
      <c r="T235" s="135">
        <f t="shared" si="125"/>
        <v>5.77131064690027</v>
      </c>
      <c r="U235" s="135">
        <f t="shared" si="125"/>
        <v>5.6784441805225647</v>
      </c>
      <c r="V235" s="135">
        <f t="shared" si="125"/>
        <v>7.7386594448205823</v>
      </c>
      <c r="W235" s="135">
        <f t="shared" si="125"/>
        <v>8.1426805822576203</v>
      </c>
      <c r="X235" s="135">
        <f t="shared" si="125"/>
        <v>9.1336848051214456</v>
      </c>
      <c r="Y235" s="141">
        <f>Y233/Y234*10</f>
        <v>6.7767826647945046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6"/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  <c r="S245" s="166"/>
      <c r="T245" s="166"/>
      <c r="U245" s="166"/>
      <c r="V245" s="166"/>
      <c r="W245" s="166"/>
      <c r="X245" s="166"/>
      <c r="Y245" s="166"/>
    </row>
    <row r="246" spans="1:25" ht="20.25" hidden="1" customHeight="1" x14ac:dyDescent="0.25">
      <c r="A246" s="164"/>
      <c r="B246" s="165"/>
      <c r="C246" s="165"/>
      <c r="D246" s="165"/>
      <c r="E246" s="165"/>
      <c r="F246" s="165"/>
      <c r="G246" s="165"/>
      <c r="H246" s="165"/>
      <c r="I246" s="165"/>
      <c r="J246" s="165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2023-06-21T04:41:33Z</cp:lastPrinted>
  <dcterms:created xsi:type="dcterms:W3CDTF">2017-06-08T05:54:08Z</dcterms:created>
  <dcterms:modified xsi:type="dcterms:W3CDTF">2023-06-23T10:15:55Z</dcterms:modified>
</cp:coreProperties>
</file>