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65" yWindow="60" windowWidth="13380" windowHeight="1227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оперативка!$A$2:$Z$272</definedName>
  </definedNames>
  <calcPr calcId="145621"/>
</workbook>
</file>

<file path=xl/calcChain.xml><?xml version="1.0" encoding="utf-8"?>
<calcChain xmlns="http://schemas.openxmlformats.org/spreadsheetml/2006/main">
  <c r="I63" i="1" l="1"/>
  <c r="K63" i="1" l="1"/>
  <c r="S63" i="1" l="1"/>
  <c r="C219" i="1" l="1"/>
  <c r="M46" i="1" l="1"/>
  <c r="L63" i="1" l="1"/>
  <c r="I42" i="1" l="1"/>
  <c r="C209" i="1" l="1"/>
  <c r="C212" i="1"/>
  <c r="M63" i="1" l="1"/>
  <c r="C213" i="1" l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11" i="1"/>
  <c r="G42" i="1"/>
  <c r="J42" i="1"/>
  <c r="K42" i="1"/>
  <c r="M42" i="1"/>
  <c r="P42" i="1"/>
  <c r="R42" i="1"/>
  <c r="S42" i="1"/>
  <c r="X42" i="1"/>
  <c r="Y42" i="1"/>
  <c r="Z42" i="1"/>
  <c r="F284" i="1" l="1"/>
  <c r="G64" i="1"/>
  <c r="R63" i="1"/>
  <c r="W232" i="1" l="1"/>
  <c r="F232" i="1"/>
  <c r="F234" i="1" l="1"/>
  <c r="W63" i="1" l="1"/>
  <c r="T63" i="1" l="1"/>
  <c r="J63" i="1"/>
  <c r="X85" i="1" l="1"/>
  <c r="L64" i="1" l="1"/>
  <c r="L284" i="1" s="1"/>
  <c r="AA289" i="1" l="1"/>
  <c r="K36" i="1" l="1"/>
  <c r="Z63" i="1" l="1"/>
  <c r="H63" i="1"/>
  <c r="U64" i="1" l="1"/>
  <c r="U284" i="1" s="1"/>
  <c r="X63" i="1" l="1"/>
  <c r="W64" i="1" l="1"/>
  <c r="W284" i="1" s="1"/>
  <c r="X64" i="1"/>
  <c r="X284" i="1" s="1"/>
  <c r="P63" i="1" l="1"/>
  <c r="Q63" i="1" l="1"/>
  <c r="H64" i="1" l="1"/>
  <c r="H284" i="1" s="1"/>
  <c r="I64" i="1"/>
  <c r="J64" i="1"/>
  <c r="K64" i="1"/>
  <c r="K284" i="1" s="1"/>
  <c r="M64" i="1"/>
  <c r="N64" i="1"/>
  <c r="O64" i="1"/>
  <c r="P64" i="1"/>
  <c r="Q64" i="1"/>
  <c r="Q284" i="1" s="1"/>
  <c r="R64" i="1"/>
  <c r="R284" i="1" s="1"/>
  <c r="S64" i="1"/>
  <c r="T64" i="1"/>
  <c r="T284" i="1" s="1"/>
  <c r="V64" i="1"/>
  <c r="V284" i="1" s="1"/>
  <c r="Y64" i="1"/>
  <c r="Y284" i="1" s="1"/>
  <c r="Z64" i="1"/>
  <c r="G284" i="1"/>
  <c r="N63" i="1"/>
  <c r="O63" i="1"/>
  <c r="N284" i="1" l="1"/>
  <c r="S284" i="1"/>
  <c r="O284" i="1"/>
  <c r="AA63" i="1"/>
  <c r="C53" i="1" l="1"/>
  <c r="C52" i="1"/>
  <c r="M284" i="1" l="1"/>
  <c r="S11" i="1" l="1"/>
  <c r="I284" i="1" l="1"/>
  <c r="J284" i="1"/>
  <c r="P284" i="1"/>
  <c r="Z284" i="1"/>
  <c r="C284" i="1" l="1"/>
  <c r="C269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C30" i="1" l="1"/>
  <c r="AE30" i="1" l="1"/>
  <c r="C47" i="1"/>
  <c r="C48" i="1"/>
  <c r="C49" i="1"/>
  <c r="F44" i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R175" i="1" l="1"/>
  <c r="J175" i="1" l="1"/>
  <c r="B104" i="1" l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P147" i="1" l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W102" i="1" l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X137" i="1" l="1"/>
  <c r="X140" i="1" s="1"/>
  <c r="D100" i="1" l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S189" i="1" l="1"/>
  <c r="Z154" i="1" l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D124" i="1"/>
  <c r="D130" i="1" l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G232" i="1" s="1"/>
  <c r="H225" i="1"/>
  <c r="I225" i="1"/>
  <c r="I232" i="1" s="1"/>
  <c r="J225" i="1"/>
  <c r="J232" i="1" s="1"/>
  <c r="K225" i="1"/>
  <c r="K232" i="1" s="1"/>
  <c r="L225" i="1"/>
  <c r="L232" i="1" s="1"/>
  <c r="M225" i="1"/>
  <c r="M232" i="1" s="1"/>
  <c r="N225" i="1"/>
  <c r="O225" i="1"/>
  <c r="O232" i="1" s="1"/>
  <c r="P225" i="1"/>
  <c r="P232" i="1" s="1"/>
  <c r="Q225" i="1"/>
  <c r="Q232" i="1" s="1"/>
  <c r="R225" i="1"/>
  <c r="S225" i="1"/>
  <c r="S232" i="1" s="1"/>
  <c r="T225" i="1"/>
  <c r="U225" i="1"/>
  <c r="V225" i="1"/>
  <c r="V232" i="1" s="1"/>
  <c r="X225" i="1"/>
  <c r="X232" i="1" s="1"/>
  <c r="Y225" i="1"/>
  <c r="Y232" i="1" s="1"/>
  <c r="Z225" i="1"/>
  <c r="Z232" i="1" s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J103" i="1" l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D174" i="1" l="1"/>
  <c r="D173" i="1" l="1"/>
  <c r="D175" i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D197" i="1" l="1"/>
  <c r="D196" i="1"/>
  <c r="D198" i="1" l="1"/>
  <c r="X198" i="1" l="1"/>
  <c r="Y189" i="1" l="1"/>
  <c r="J189" i="1" l="1"/>
  <c r="R178" i="1" l="1"/>
  <c r="R169" i="1"/>
  <c r="T144" i="1" l="1"/>
  <c r="Q189" i="1" l="1"/>
  <c r="D132" i="1" l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K144" i="1" l="1"/>
  <c r="K169" i="1"/>
  <c r="B169" i="1" l="1"/>
  <c r="G172" i="1" l="1"/>
  <c r="Q169" i="1" l="1"/>
  <c r="S172" i="1"/>
  <c r="Q154" i="1"/>
  <c r="Y126" i="1"/>
  <c r="D131" i="1" l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D134" i="1" l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D202" i="1"/>
  <c r="J128" i="1" l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D114" i="1"/>
  <c r="D122" i="1"/>
  <c r="J125" i="1"/>
  <c r="K126" i="1" l="1"/>
  <c r="K125" i="1"/>
  <c r="H194" i="1" l="1"/>
  <c r="H195" i="1"/>
  <c r="M195" i="1"/>
  <c r="M194" i="1" s="1"/>
  <c r="M192" i="1"/>
  <c r="D192" i="1" s="1"/>
  <c r="M190" i="1"/>
  <c r="T195" i="1"/>
  <c r="T194" i="1" s="1"/>
  <c r="T190" i="1"/>
  <c r="D195" i="1" l="1"/>
  <c r="O126" i="1"/>
  <c r="O125" i="1"/>
  <c r="D194" i="1" l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D151" i="1" l="1"/>
  <c r="N154" i="1" l="1"/>
  <c r="R222" i="1" l="1"/>
  <c r="D211" i="1" l="1"/>
  <c r="S60" i="1" l="1"/>
  <c r="G221" i="1" l="1"/>
  <c r="H221" i="1"/>
  <c r="H232" i="1" s="1"/>
  <c r="I221" i="1"/>
  <c r="J221" i="1"/>
  <c r="K221" i="1"/>
  <c r="L221" i="1"/>
  <c r="M221" i="1"/>
  <c r="N221" i="1"/>
  <c r="N232" i="1" s="1"/>
  <c r="O221" i="1"/>
  <c r="P221" i="1"/>
  <c r="Q221" i="1"/>
  <c r="R221" i="1"/>
  <c r="R232" i="1" s="1"/>
  <c r="S221" i="1"/>
  <c r="T221" i="1"/>
  <c r="T232" i="1" s="1"/>
  <c r="U221" i="1"/>
  <c r="U232" i="1" s="1"/>
  <c r="U234" i="1" s="1"/>
  <c r="V221" i="1"/>
  <c r="W221" i="1"/>
  <c r="X221" i="1"/>
  <c r="Y221" i="1"/>
  <c r="Z221" i="1"/>
  <c r="F221" i="1"/>
  <c r="I234" i="1" l="1"/>
  <c r="P234" i="1"/>
  <c r="G234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4" i="1"/>
  <c r="Y234" i="1"/>
  <c r="X234" i="1"/>
  <c r="W234" i="1"/>
  <c r="V234" i="1"/>
  <c r="T234" i="1"/>
  <c r="S234" i="1"/>
  <c r="R234" i="1"/>
  <c r="Q234" i="1"/>
  <c r="O234" i="1"/>
  <c r="N234" i="1"/>
  <c r="M234" i="1"/>
  <c r="L234" i="1"/>
  <c r="K234" i="1"/>
  <c r="J234" i="1"/>
  <c r="H234" i="1"/>
  <c r="C231" i="1"/>
  <c r="C229" i="1"/>
  <c r="C230" i="1" s="1"/>
  <c r="C227" i="1"/>
  <c r="C228" i="1" s="1"/>
  <c r="U226" i="1"/>
  <c r="P226" i="1"/>
  <c r="I226" i="1"/>
  <c r="C224" i="1"/>
  <c r="C225" i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C220" i="1"/>
  <c r="D220" i="1" s="1"/>
  <c r="C216" i="1"/>
  <c r="D216" i="1" s="1"/>
  <c r="C217" i="1"/>
  <c r="D212" i="1"/>
  <c r="Z210" i="1"/>
  <c r="Y210" i="1"/>
  <c r="X210" i="1"/>
  <c r="W210" i="1"/>
  <c r="V210" i="1"/>
  <c r="U210" i="1"/>
  <c r="C210" i="1" s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D209" i="1"/>
  <c r="D208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D201" i="1"/>
  <c r="D185" i="1"/>
  <c r="Y184" i="1"/>
  <c r="D183" i="1"/>
  <c r="D182" i="1"/>
  <c r="V181" i="1"/>
  <c r="B181" i="1"/>
  <c r="D180" i="1"/>
  <c r="D179" i="1"/>
  <c r="B178" i="1"/>
  <c r="D177" i="1"/>
  <c r="D176" i="1"/>
  <c r="J172" i="1"/>
  <c r="D170" i="1"/>
  <c r="H158" i="1"/>
  <c r="B158" i="1"/>
  <c r="D157" i="1"/>
  <c r="D156" i="1"/>
  <c r="Z153" i="1"/>
  <c r="Y153" i="1"/>
  <c r="X153" i="1"/>
  <c r="V153" i="1"/>
  <c r="U153" i="1"/>
  <c r="T153" i="1"/>
  <c r="S153" i="1"/>
  <c r="P153" i="1"/>
  <c r="N153" i="1"/>
  <c r="B153" i="1"/>
  <c r="N150" i="1"/>
  <c r="D149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D141" i="1"/>
  <c r="D133" i="1"/>
  <c r="B127" i="1"/>
  <c r="D123" i="1"/>
  <c r="D121" i="1"/>
  <c r="D120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D115" i="1"/>
  <c r="D113" i="1"/>
  <c r="F111" i="1"/>
  <c r="B111" i="1"/>
  <c r="D107" i="1"/>
  <c r="D106" i="1"/>
  <c r="D105" i="1"/>
  <c r="B103" i="1"/>
  <c r="D90" i="1"/>
  <c r="D89" i="1"/>
  <c r="D87" i="1"/>
  <c r="C86" i="1"/>
  <c r="Z85" i="1"/>
  <c r="Y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77" i="1" l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3" i="1"/>
  <c r="C11" i="1"/>
  <c r="D10" i="1"/>
  <c r="D8" i="1"/>
  <c r="C13" i="1"/>
  <c r="D28" i="1"/>
  <c r="C36" i="1"/>
  <c r="D35" i="1"/>
  <c r="D20" i="1"/>
  <c r="D26" i="1" s="1"/>
  <c r="C22" i="1"/>
  <c r="D138" i="1"/>
  <c r="D172" i="1"/>
  <c r="D168" i="1"/>
  <c r="D129" i="1"/>
  <c r="D178" i="1"/>
  <c r="D154" i="1"/>
  <c r="D125" i="1"/>
  <c r="D171" i="1"/>
  <c r="D167" i="1"/>
  <c r="D204" i="1"/>
  <c r="D203" i="1"/>
  <c r="D112" i="1"/>
  <c r="D126" i="1"/>
  <c r="D104" i="1"/>
  <c r="D103" i="1"/>
  <c r="D119" i="1"/>
  <c r="D118" i="1"/>
  <c r="D111" i="1"/>
  <c r="D110" i="1"/>
  <c r="D152" i="1"/>
  <c r="D200" i="1"/>
  <c r="D199" i="1"/>
  <c r="D213" i="1"/>
  <c r="C17" i="1"/>
  <c r="C9" i="1"/>
  <c r="C24" i="1"/>
  <c r="C44" i="1"/>
  <c r="D181" i="1"/>
  <c r="D7" i="1"/>
  <c r="C32" i="1"/>
  <c r="D12" i="1"/>
  <c r="C34" i="1"/>
  <c r="C60" i="1"/>
  <c r="D142" i="1"/>
  <c r="D158" i="1"/>
  <c r="D229" i="1"/>
  <c r="C39" i="1"/>
  <c r="D184" i="1"/>
  <c r="C222" i="1"/>
  <c r="D222" i="1" s="1"/>
  <c r="D227" i="1"/>
  <c r="D230" i="1"/>
  <c r="C63" i="1"/>
  <c r="D144" i="1"/>
  <c r="D169" i="1"/>
  <c r="D127" i="1"/>
  <c r="D153" i="1"/>
  <c r="C64" i="1"/>
  <c r="C56" i="1"/>
  <c r="D42" i="1"/>
  <c r="D274" i="1" s="1"/>
  <c r="C85" i="1"/>
  <c r="C226" i="1"/>
  <c r="C218" i="1"/>
  <c r="D218" i="1" s="1"/>
  <c r="D219" i="1"/>
  <c r="C221" i="1"/>
  <c r="D221" i="1" s="1"/>
  <c r="D210" i="1"/>
  <c r="D215" i="1"/>
  <c r="D217" i="1"/>
  <c r="AF27" i="1" l="1"/>
  <c r="AE17" i="1"/>
  <c r="AF17" i="1" s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5" i="1"/>
  <c r="D164" i="1"/>
  <c r="D150" i="1"/>
  <c r="D137" i="1"/>
  <c r="D139" i="1"/>
  <c r="D92" i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<sst xmlns="http://schemas.openxmlformats.org/spreadsheetml/2006/main" count="276" uniqueCount="220">
  <si>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</si>
  <si>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</si>
  <si>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</si>
  <si>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</si>
  <si>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</si>
  <si>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</si>
  <si>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</si>
  <si>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</si>
  <si>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</si>
  <si>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</si>
  <si>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</si>
  <si>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</si>
  <si>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</si>
  <si>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</si>
  <si>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</si>
  <si>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</si>
  <si>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</si>
  <si>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</si>
  <si>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</si>
  <si>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</si>
  <si>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</si>
  <si>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</si>
  <si>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</si>
  <si>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</si>
  <si>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</si>
  <si>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</si>
  <si>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</si>
  <si>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</si>
  <si>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</si>
  <si>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</si>
  <si>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</si>
  <si>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</si>
  <si>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</si>
  <si>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</si>
  <si>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</si>
  <si>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</si>
  <si>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</si>
  <si>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</si>
  <si>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</si>
  <si>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</si>
  <si>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</si>
  <si>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</si>
  <si>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</si>
  <si>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</si>
  <si>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</si>
  <si>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</si>
  <si>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</si>
  <si>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</si>
  <si>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</si>
  <si>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</si>
  <si>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</si>
  <si>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</si>
  <si>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</si>
  <si>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</si>
  <si>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</si>
  <si>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</si>
  <si>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</si>
  <si>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</si>
  <si>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</si>
  <si>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</si>
  <si>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</si>
  <si>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</si>
  <si>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</si>
  <si>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</si>
  <si>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</si>
  <si>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</si>
  <si>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</si>
  <si>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</si>
  <si>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</si>
  <si>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</si>
  <si>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</si>
  <si>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</si>
  <si>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</si>
  <si>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</si>
  <si>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</si>
  <si>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</si>
  <si>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</si>
  <si>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</si>
  <si>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</si>
  <si>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</si>
  <si>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</si>
  <si>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</si>
  <si>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</si>
  <si>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</si>
  <si>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</si>
  <si>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</si>
  <si>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</si>
  <si>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</si>
  <si>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</si>
  <si>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</si>
  <si>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</si>
  <si>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</si>
  <si>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</si>
  <si>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</si>
  <si>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</si>
  <si>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</si>
  <si>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</si>
  <si>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</si>
  <si>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</si>
  <si>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</si>
  <si>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</si>
  <si>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</si>
  <si>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</si>
  <si>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</si>
  <si>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</si>
  <si>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</si>
  <si>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</si>
  <si>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</si>
  <si>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</si>
  <si>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</si>
  <si>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</si>
  <si>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</si>
  <si>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</si>
  <si>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</si>
  <si>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</si>
  <si>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</si>
  <si>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</si>
  <si>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</si>
  <si>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</si>
  <si>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</si>
  <si>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</si>
  <si>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</si>
  <si>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</si>
  <si>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</si>
  <si>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</si>
  <si>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</si>
  <si>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</si>
  <si>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</si>
  <si>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</si>
  <si>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</si>
  <si>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</si>
  <si>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</si>
  <si>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</si>
  <si>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</si>
  <si>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</si>
  <si>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</si>
  <si>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</si>
  <si>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</si>
  <si>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</si>
  <si>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</si>
  <si>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</si>
  <si>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</si>
  <si>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</si>
  <si>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</si>
  <si>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</si>
  <si>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</si>
  <si>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</si>
  <si>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</si>
  <si>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</si>
  <si>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</si>
  <si>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</si>
  <si>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</si>
  <si>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</si>
  <si>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</si>
  <si>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</si>
  <si>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</si>
  <si>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</si>
  <si>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</si>
  <si>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</si>
  <si>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</si>
  <si>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</si>
  <si>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</si>
  <si>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</si>
  <si>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</si>
  <si>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</si>
  <si>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</si>
  <si>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</si>
  <si>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</si>
  <si>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</si>
  <si>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</si>
  <si>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</si>
  <si>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</si>
  <si>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</si>
  <si>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</si>
  <si>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</si>
  <si>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</si>
  <si>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</si>
  <si>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</si>
  <si>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</si>
  <si>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</si>
  <si>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</si>
  <si>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</si>
  <si>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</si>
  <si>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</si>
  <si>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</si>
  <si>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</si>
  <si>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</si>
  <si>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</si>
  <si>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</si>
  <si>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</si>
  <si>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</si>
  <si>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</si>
  <si>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</si>
  <si>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</si>
  <si>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</si>
  <si>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</si>
  <si>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</si>
  <si>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</si>
  <si>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</si>
  <si>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</si>
  <si>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</si>
  <si>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</si>
  <si>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</si>
  <si>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</si>
  <si>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</si>
  <si>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</si>
  <si>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</si>
  <si>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</si>
  <si>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</si>
  <si>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</si>
  <si>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</si>
  <si>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</si>
  <si>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</si>
  <si>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</si>
  <si>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</si>
  <si>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</si>
  <si>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</si>
  <si>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</si>
  <si>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</si>
  <si>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07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</si>
</sst>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8" fillId="6" borderId="5" xfId="0" applyNumberFormat="1" applyFont="1" applyFill="1" applyBorder="1" applyAlignment="1">
      <alignment horizontal="center" vertical="center" wrapText="1"/>
    </xf>
    <xf numFmtId="3" fontId="19" fillId="6" borderId="2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/>
    <xf numFmtId="0" fontId="21" fillId="0" borderId="0" xfId="0" applyFont="1" applyFill="1" applyBorder="1"/>
    <xf numFmtId="3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3" xfId="0" applyFont="1" applyFill="1" applyBorder="1"/>
    <xf numFmtId="3" fontId="17" fillId="0" borderId="5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9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J53" sqref="J53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81" t="s">
        <v>219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82" t="s">
        <v>3</v>
      </c>
      <c r="B4" s="185" t="s">
        <v>210</v>
      </c>
      <c r="C4" s="188" t="s">
        <v>211</v>
      </c>
      <c r="D4" s="188" t="s">
        <v>212</v>
      </c>
      <c r="E4" s="173"/>
      <c r="F4" s="191" t="s">
        <v>4</v>
      </c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3"/>
      <c r="AA4" s="2" t="s">
        <v>0</v>
      </c>
      <c r="AD4" s="67"/>
      <c r="AE4" s="67"/>
    </row>
    <row r="5" spans="1:32" s="2" customFormat="1" ht="87" customHeight="1" x14ac:dyDescent="0.25">
      <c r="A5" s="183"/>
      <c r="B5" s="186"/>
      <c r="C5" s="189"/>
      <c r="D5" s="189"/>
      <c r="E5" s="179" t="s">
        <v>214</v>
      </c>
      <c r="F5" s="177" t="s">
        <v>5</v>
      </c>
      <c r="G5" s="177" t="s">
        <v>6</v>
      </c>
      <c r="H5" s="177" t="s">
        <v>7</v>
      </c>
      <c r="I5" s="177" t="s">
        <v>8</v>
      </c>
      <c r="J5" s="177" t="s">
        <v>9</v>
      </c>
      <c r="K5" s="177" t="s">
        <v>10</v>
      </c>
      <c r="L5" s="177" t="s">
        <v>11</v>
      </c>
      <c r="M5" s="177" t="s">
        <v>12</v>
      </c>
      <c r="N5" s="177" t="s">
        <v>13</v>
      </c>
      <c r="O5" s="177" t="s">
        <v>14</v>
      </c>
      <c r="P5" s="177" t="s">
        <v>15</v>
      </c>
      <c r="Q5" s="177" t="s">
        <v>16</v>
      </c>
      <c r="R5" s="177" t="s">
        <v>17</v>
      </c>
      <c r="S5" s="177" t="s">
        <v>18</v>
      </c>
      <c r="T5" s="177" t="s">
        <v>19</v>
      </c>
      <c r="U5" s="177" t="s">
        <v>20</v>
      </c>
      <c r="V5" s="177" t="s">
        <v>21</v>
      </c>
      <c r="W5" s="177" t="s">
        <v>22</v>
      </c>
      <c r="X5" s="177" t="s">
        <v>23</v>
      </c>
      <c r="Y5" s="177" t="s">
        <v>24</v>
      </c>
      <c r="Z5" s="177" t="s">
        <v>25</v>
      </c>
      <c r="AA5" s="154"/>
      <c r="AD5" s="67"/>
      <c r="AE5" s="67" t="e">
        <f>+  неделя</f>
        <v>#NAME?</v>
      </c>
    </row>
    <row r="6" spans="1:32" s="2" customFormat="1" ht="69.75" customHeight="1" thickBot="1" x14ac:dyDescent="0.3">
      <c r="A6" s="184"/>
      <c r="B6" s="187"/>
      <c r="C6" s="190"/>
      <c r="D6" s="190"/>
      <c r="E6" s="180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54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28828</v>
      </c>
      <c r="D12" s="15">
        <f>C12/B12</f>
        <v>1.0447955929254857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2200</v>
      </c>
      <c r="N12" s="105">
        <v>732</v>
      </c>
      <c r="O12" s="105">
        <v>428</v>
      </c>
      <c r="P12" s="105">
        <v>368</v>
      </c>
      <c r="Q12" s="105">
        <v>790</v>
      </c>
      <c r="R12" s="105">
        <v>3534</v>
      </c>
      <c r="S12" s="105">
        <v>579</v>
      </c>
      <c r="T12" s="105">
        <v>2366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9">
        <v>1795</v>
      </c>
      <c r="AE12" s="118">
        <f t="shared" si="2"/>
        <v>27033</v>
      </c>
      <c r="AF12" s="2">
        <f t="shared" si="0"/>
        <v>15.06016713091922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0.52190260183690595</v>
      </c>
      <c r="D13" s="15">
        <f t="shared" ref="D13:Z13" si="5">D12/D8</f>
        <v>1.0353123699457469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0.59717698154180243</v>
      </c>
      <c r="N13" s="15">
        <f t="shared" si="5"/>
        <v>0.25189263592567102</v>
      </c>
      <c r="O13" s="15">
        <f t="shared" si="5"/>
        <v>0.42714570858283435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0.54946586158848121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9"/>
      <c r="AE13" s="118">
        <f t="shared" si="2"/>
        <v>0.52190260183690595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96417</v>
      </c>
      <c r="D20" s="15">
        <f>C20/B20</f>
        <v>1.183154071283508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164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1512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96417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1.5744111515604096E-2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3.3068783068783067E-2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1.5744111515604096E-2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0.88040490784820102</v>
      </c>
      <c r="D26" s="28">
        <f t="shared" ref="D26:Z26" si="12">D25/D20</f>
        <v>0.89961902105192004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0.87103174603174605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0.88040490784820102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183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213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163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160028</v>
      </c>
      <c r="D38" s="15">
        <f t="shared" si="14"/>
        <v>0.842483205930044</v>
      </c>
      <c r="E38" s="114">
        <v>21</v>
      </c>
      <c r="F38" s="26">
        <v>13500</v>
      </c>
      <c r="G38" s="26">
        <v>5200</v>
      </c>
      <c r="H38" s="26">
        <v>16840</v>
      </c>
      <c r="I38" s="26">
        <v>6850</v>
      </c>
      <c r="J38" s="26">
        <v>3777</v>
      </c>
      <c r="K38" s="26">
        <v>4540</v>
      </c>
      <c r="L38" s="26">
        <v>4306</v>
      </c>
      <c r="M38" s="26">
        <v>10238</v>
      </c>
      <c r="N38" s="26">
        <v>3002</v>
      </c>
      <c r="O38" s="26">
        <v>3786</v>
      </c>
      <c r="P38" s="26">
        <v>2574</v>
      </c>
      <c r="Q38" s="26">
        <v>8200</v>
      </c>
      <c r="R38" s="26">
        <v>12344</v>
      </c>
      <c r="S38" s="26">
        <v>5450</v>
      </c>
      <c r="T38" s="26">
        <v>10518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158271</v>
      </c>
      <c r="AF38" s="2">
        <f t="shared" si="0"/>
        <v>90.080250426863969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135847</v>
      </c>
      <c r="D40" s="15">
        <f t="shared" si="14"/>
        <v>0.77636617174730538</v>
      </c>
      <c r="E40" s="114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3268</v>
      </c>
      <c r="K40" s="26">
        <v>4110</v>
      </c>
      <c r="L40" s="26">
        <v>3097</v>
      </c>
      <c r="M40" s="26">
        <v>9518</v>
      </c>
      <c r="N40" s="26">
        <v>1471</v>
      </c>
      <c r="O40" s="26">
        <v>3836</v>
      </c>
      <c r="P40" s="26">
        <v>2653</v>
      </c>
      <c r="Q40" s="26">
        <v>6250</v>
      </c>
      <c r="R40" s="26">
        <v>14823</v>
      </c>
      <c r="S40" s="26">
        <v>1399</v>
      </c>
      <c r="T40" s="26">
        <v>10885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135586</v>
      </c>
      <c r="AF40" s="2">
        <f t="shared" si="0"/>
        <v>519.48659003831415</v>
      </c>
    </row>
    <row r="41" spans="1:32" s="144" customFormat="1" ht="31.5" hidden="1" customHeight="1" x14ac:dyDescent="0.25">
      <c r="A41" s="158" t="s">
        <v>156</v>
      </c>
      <c r="B41" s="161">
        <v>225672</v>
      </c>
      <c r="C41" s="161">
        <f>SUM(F41:Z41)</f>
        <v>220602</v>
      </c>
      <c r="D41" s="159">
        <f t="shared" si="14"/>
        <v>0.97753376581941931</v>
      </c>
      <c r="E41" s="160"/>
      <c r="F41" s="162">
        <v>21387</v>
      </c>
      <c r="G41" s="162">
        <v>6370</v>
      </c>
      <c r="H41" s="162">
        <v>14804</v>
      </c>
      <c r="I41" s="162">
        <v>11519</v>
      </c>
      <c r="J41" s="162">
        <v>6216</v>
      </c>
      <c r="K41" s="162">
        <v>14257</v>
      </c>
      <c r="L41" s="162">
        <v>7235</v>
      </c>
      <c r="M41" s="162">
        <v>11166</v>
      </c>
      <c r="N41" s="162">
        <v>10677</v>
      </c>
      <c r="O41" s="162">
        <v>3579</v>
      </c>
      <c r="P41" s="162">
        <v>6645</v>
      </c>
      <c r="Q41" s="162">
        <v>10016</v>
      </c>
      <c r="R41" s="162">
        <v>13361</v>
      </c>
      <c r="S41" s="162">
        <v>13059</v>
      </c>
      <c r="T41" s="162">
        <v>11222</v>
      </c>
      <c r="U41" s="162">
        <v>9636</v>
      </c>
      <c r="V41" s="162">
        <v>8357</v>
      </c>
      <c r="W41" s="162">
        <v>4627</v>
      </c>
      <c r="X41" s="162">
        <v>8804</v>
      </c>
      <c r="Y41" s="162">
        <v>18008</v>
      </c>
      <c r="Z41" s="162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217</v>
      </c>
      <c r="B42" s="23">
        <v>221936</v>
      </c>
      <c r="C42" s="23">
        <f>SUM(F42:Z42)</f>
        <v>197831.8</v>
      </c>
      <c r="D42" s="15">
        <f t="shared" si="14"/>
        <v>0.89139121188090253</v>
      </c>
      <c r="E42" s="52">
        <v>21</v>
      </c>
      <c r="F42" s="52">
        <v>14982</v>
      </c>
      <c r="G42" s="52">
        <f>G45+G46+G50+G49</f>
        <v>6431</v>
      </c>
      <c r="H42" s="52">
        <v>14804</v>
      </c>
      <c r="I42" s="52">
        <f>I45+I46+I50+I49+I47</f>
        <v>13024</v>
      </c>
      <c r="J42" s="52">
        <f t="shared" ref="J42:M42" si="21">J45+J46+J50+J49</f>
        <v>7293</v>
      </c>
      <c r="K42" s="52">
        <f t="shared" si="21"/>
        <v>13890</v>
      </c>
      <c r="L42" s="52">
        <v>6569</v>
      </c>
      <c r="M42" s="52">
        <f t="shared" si="21"/>
        <v>9875</v>
      </c>
      <c r="N42" s="52">
        <v>8551</v>
      </c>
      <c r="O42" s="52">
        <v>3917.8</v>
      </c>
      <c r="P42" s="52">
        <f t="shared" ref="P42:S42" si="22">P45+P46+P50+P49</f>
        <v>4199</v>
      </c>
      <c r="Q42" s="52">
        <v>8348</v>
      </c>
      <c r="R42" s="52">
        <f t="shared" si="22"/>
        <v>10885</v>
      </c>
      <c r="S42" s="52">
        <f t="shared" si="22"/>
        <v>10606</v>
      </c>
      <c r="T42" s="52">
        <v>11266</v>
      </c>
      <c r="U42" s="52">
        <v>7602</v>
      </c>
      <c r="V42" s="52">
        <v>7791</v>
      </c>
      <c r="W42" s="52">
        <v>3744</v>
      </c>
      <c r="X42" s="52">
        <f>X45+X46+X50+X49</f>
        <v>7310</v>
      </c>
      <c r="Y42" s="52">
        <f>Y45+Y46+Y50+Y49</f>
        <v>17604</v>
      </c>
      <c r="Z42" s="52">
        <f>Z45+Z46+Z50+Z49</f>
        <v>9140</v>
      </c>
      <c r="AA42" s="52">
        <f>AA45+AA46+AA50</f>
        <v>0</v>
      </c>
      <c r="AD42" s="67">
        <v>166</v>
      </c>
      <c r="AE42" s="118">
        <f t="shared" si="2"/>
        <v>197665.8</v>
      </c>
      <c r="AF42" s="2">
        <f t="shared" si="0"/>
        <v>1190.7578313253011</v>
      </c>
    </row>
    <row r="43" spans="1:32" s="2" customFormat="1" ht="30" hidden="1" customHeight="1" x14ac:dyDescent="0.25">
      <c r="A43" s="17" t="s">
        <v>182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94" t="s">
        <v>52</v>
      </c>
      <c r="B44" s="32">
        <f>B42/B41</f>
        <v>0.98344499982275158</v>
      </c>
      <c r="C44" s="32">
        <f>C42/C41</f>
        <v>0.89678153416560136</v>
      </c>
      <c r="D44" s="15">
        <f t="shared" si="14"/>
        <v>0.91187766913984025</v>
      </c>
      <c r="E44" s="114"/>
      <c r="F44" s="32">
        <f>F42/F41</f>
        <v>0.70051900687333424</v>
      </c>
      <c r="G44" s="32">
        <f t="shared" ref="G44:Z44" si="23">G42/G41</f>
        <v>1.0095761381475667</v>
      </c>
      <c r="H44" s="32">
        <f t="shared" si="23"/>
        <v>1</v>
      </c>
      <c r="I44" s="32">
        <f t="shared" si="23"/>
        <v>1.1306537025783487</v>
      </c>
      <c r="J44" s="32">
        <f t="shared" si="23"/>
        <v>1.1732625482625483</v>
      </c>
      <c r="K44" s="32">
        <f t="shared" si="23"/>
        <v>0.97425825910079256</v>
      </c>
      <c r="L44" s="32">
        <f t="shared" si="23"/>
        <v>0.90794747753973737</v>
      </c>
      <c r="M44" s="32">
        <f t="shared" si="23"/>
        <v>0.884381157084005</v>
      </c>
      <c r="N44" s="32">
        <f t="shared" si="23"/>
        <v>0.80088039711529457</v>
      </c>
      <c r="O44" s="32">
        <f t="shared" si="23"/>
        <v>1.0946633137747974</v>
      </c>
      <c r="P44" s="32">
        <f t="shared" si="23"/>
        <v>0.63190368698269372</v>
      </c>
      <c r="Q44" s="32">
        <f t="shared" si="23"/>
        <v>0.83346645367412142</v>
      </c>
      <c r="R44" s="32">
        <f t="shared" si="23"/>
        <v>0.81468452960107773</v>
      </c>
      <c r="S44" s="32">
        <f t="shared" si="23"/>
        <v>0.81216019603338696</v>
      </c>
      <c r="T44" s="32">
        <f t="shared" si="23"/>
        <v>1.0039208697201925</v>
      </c>
      <c r="U44" s="32">
        <f t="shared" si="23"/>
        <v>0.78891656288916567</v>
      </c>
      <c r="V44" s="32">
        <f t="shared" si="23"/>
        <v>0.93227234653583824</v>
      </c>
      <c r="W44" s="32">
        <f t="shared" si="23"/>
        <v>0.80916360492759887</v>
      </c>
      <c r="X44" s="32">
        <f t="shared" si="23"/>
        <v>0.83030440708768738</v>
      </c>
      <c r="Y44" s="32">
        <f t="shared" si="23"/>
        <v>0.97756552643269656</v>
      </c>
      <c r="Z44" s="32">
        <f t="shared" si="23"/>
        <v>0.9464637050843947</v>
      </c>
      <c r="AA44" s="21"/>
      <c r="AD44" s="67"/>
      <c r="AE44" s="118">
        <f t="shared" si="2"/>
        <v>0.89678153416560136</v>
      </c>
      <c r="AF44" s="2" t="e">
        <f t="shared" si="0"/>
        <v>#DIV/0!</v>
      </c>
    </row>
    <row r="45" spans="1:32" s="2" customFormat="1" ht="30" customHeight="1" x14ac:dyDescent="0.25">
      <c r="A45" s="18" t="s">
        <v>155</v>
      </c>
      <c r="B45" s="23">
        <v>96219</v>
      </c>
      <c r="C45" s="23">
        <f>SUM(F45:Z45)</f>
        <v>86373.5</v>
      </c>
      <c r="D45" s="15">
        <f t="shared" si="14"/>
        <v>0.89767613465116036</v>
      </c>
      <c r="E45" s="114">
        <v>21</v>
      </c>
      <c r="F45" s="33">
        <v>13500</v>
      </c>
      <c r="G45" s="33">
        <v>2644</v>
      </c>
      <c r="H45" s="33">
        <v>5587</v>
      </c>
      <c r="I45" s="33">
        <v>4472</v>
      </c>
      <c r="J45" s="33">
        <v>2283</v>
      </c>
      <c r="K45" s="33">
        <v>9120</v>
      </c>
      <c r="L45" s="33">
        <v>3349</v>
      </c>
      <c r="M45" s="33">
        <v>3458</v>
      </c>
      <c r="N45" s="33">
        <v>2836</v>
      </c>
      <c r="O45" s="33">
        <v>1010.5</v>
      </c>
      <c r="P45" s="33">
        <v>940</v>
      </c>
      <c r="Q45" s="33">
        <v>2813</v>
      </c>
      <c r="R45" s="33">
        <v>5589</v>
      </c>
      <c r="S45" s="33">
        <v>5986</v>
      </c>
      <c r="T45" s="33">
        <v>3510</v>
      </c>
      <c r="U45" s="33">
        <v>1957</v>
      </c>
      <c r="V45" s="33">
        <v>2990</v>
      </c>
      <c r="W45" s="33">
        <v>1067</v>
      </c>
      <c r="X45" s="33">
        <v>1648</v>
      </c>
      <c r="Y45" s="33">
        <v>7624</v>
      </c>
      <c r="Z45" s="33">
        <v>3990</v>
      </c>
      <c r="AA45" s="21"/>
      <c r="AD45" s="67"/>
      <c r="AE45" s="118">
        <f t="shared" si="2"/>
        <v>86373.5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97713</v>
      </c>
      <c r="C46" s="23">
        <f>SUM(F46:Z46)</f>
        <v>78685.5</v>
      </c>
      <c r="D46" s="15">
        <f t="shared" si="14"/>
        <v>0.80527156059070948</v>
      </c>
      <c r="E46" s="114">
        <v>21</v>
      </c>
      <c r="F46" s="26">
        <v>340</v>
      </c>
      <c r="G46" s="26">
        <v>2624</v>
      </c>
      <c r="H46" s="26">
        <v>6975</v>
      </c>
      <c r="I46" s="26">
        <v>7168</v>
      </c>
      <c r="J46" s="26">
        <v>2719</v>
      </c>
      <c r="K46" s="26">
        <v>4320</v>
      </c>
      <c r="L46" s="26">
        <v>2142</v>
      </c>
      <c r="M46" s="26">
        <f>4787+105</f>
        <v>4892</v>
      </c>
      <c r="N46" s="26">
        <v>2965</v>
      </c>
      <c r="O46" s="26">
        <v>1513.5</v>
      </c>
      <c r="P46" s="26">
        <v>2491</v>
      </c>
      <c r="Q46" s="26">
        <v>3895</v>
      </c>
      <c r="R46" s="26">
        <v>3686</v>
      </c>
      <c r="S46" s="26">
        <v>3959</v>
      </c>
      <c r="T46" s="26">
        <v>5347</v>
      </c>
      <c r="U46" s="26">
        <v>3565</v>
      </c>
      <c r="V46" s="26">
        <v>2827</v>
      </c>
      <c r="W46" s="26">
        <v>2078</v>
      </c>
      <c r="X46" s="26">
        <v>4040</v>
      </c>
      <c r="Y46" s="26">
        <v>6649</v>
      </c>
      <c r="Z46" s="26">
        <v>4490</v>
      </c>
      <c r="AA46" s="21"/>
      <c r="AD46" s="67">
        <v>166</v>
      </c>
      <c r="AE46" s="118">
        <f t="shared" si="2"/>
        <v>78519.5</v>
      </c>
      <c r="AF46" s="2">
        <f t="shared" si="0"/>
        <v>473.00903614457832</v>
      </c>
    </row>
    <row r="47" spans="1:32" s="2" customFormat="1" ht="30" hidden="1" customHeight="1" x14ac:dyDescent="0.25">
      <c r="A47" s="18" t="s">
        <v>55</v>
      </c>
      <c r="B47" s="23">
        <v>1835</v>
      </c>
      <c r="C47" s="23">
        <f t="shared" ref="C47:C49" si="24">SUM(F47:Z47)</f>
        <v>946</v>
      </c>
      <c r="D47" s="15">
        <f t="shared" si="14"/>
        <v>0.51553133514986371</v>
      </c>
      <c r="E47" s="114"/>
      <c r="F47" s="33">
        <v>306</v>
      </c>
      <c r="G47" s="33"/>
      <c r="H47" s="33">
        <v>50</v>
      </c>
      <c r="I47" s="33">
        <v>200</v>
      </c>
      <c r="J47" s="33"/>
      <c r="K47" s="33"/>
      <c r="L47" s="33"/>
      <c r="M47" s="33"/>
      <c r="N47" s="33">
        <v>110</v>
      </c>
      <c r="O47" s="33"/>
      <c r="P47" s="33"/>
      <c r="Q47" s="33"/>
      <c r="R47" s="33"/>
      <c r="S47" s="33"/>
      <c r="T47" s="33">
        <v>225</v>
      </c>
      <c r="U47" s="33"/>
      <c r="V47" s="33">
        <v>55</v>
      </c>
      <c r="W47" s="33"/>
      <c r="X47" s="33"/>
      <c r="Y47" s="33"/>
      <c r="Z47" s="33"/>
      <c r="AA47" s="21"/>
      <c r="AD47" s="67"/>
      <c r="AE47" s="118">
        <f t="shared" si="2"/>
        <v>946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998</v>
      </c>
      <c r="C48" s="23">
        <f t="shared" si="24"/>
        <v>474</v>
      </c>
      <c r="D48" s="15">
        <f t="shared" si="14"/>
        <v>0.47494989979959917</v>
      </c>
      <c r="E48" s="114">
        <v>2</v>
      </c>
      <c r="F48" s="33"/>
      <c r="G48" s="33"/>
      <c r="H48" s="33">
        <v>154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474</v>
      </c>
      <c r="AF48" s="2" t="e">
        <f t="shared" si="0"/>
        <v>#DIV/0!</v>
      </c>
    </row>
    <row r="49" spans="1:32" s="2" customFormat="1" ht="30" hidden="1" customHeight="1" x14ac:dyDescent="0.25">
      <c r="A49" s="18" t="s">
        <v>215</v>
      </c>
      <c r="B49" s="23"/>
      <c r="C49" s="23">
        <f t="shared" si="24"/>
        <v>10247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114</v>
      </c>
      <c r="J49" s="33">
        <v>613</v>
      </c>
      <c r="K49" s="33"/>
      <c r="L49" s="33">
        <v>589</v>
      </c>
      <c r="M49" s="33">
        <v>1134</v>
      </c>
      <c r="N49" s="33">
        <v>240</v>
      </c>
      <c r="O49" s="33">
        <v>542</v>
      </c>
      <c r="P49" s="33">
        <v>418</v>
      </c>
      <c r="Q49" s="33">
        <v>790</v>
      </c>
      <c r="R49" s="33">
        <v>919</v>
      </c>
      <c r="S49" s="33">
        <v>385</v>
      </c>
      <c r="T49" s="33">
        <v>70</v>
      </c>
      <c r="U49" s="33">
        <v>262</v>
      </c>
      <c r="V49" s="33">
        <v>628</v>
      </c>
      <c r="W49" s="33">
        <v>434</v>
      </c>
      <c r="X49" s="33">
        <v>472</v>
      </c>
      <c r="Y49" s="33">
        <v>721</v>
      </c>
      <c r="Z49" s="149">
        <v>480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13177</v>
      </c>
      <c r="C50" s="23">
        <f>SUM(F50:Z50)</f>
        <v>20589.7</v>
      </c>
      <c r="D50" s="15">
        <f t="shared" si="14"/>
        <v>1.5625483797525992</v>
      </c>
      <c r="E50" s="114">
        <v>21</v>
      </c>
      <c r="F50" s="26">
        <v>300</v>
      </c>
      <c r="G50" s="26">
        <v>895</v>
      </c>
      <c r="H50" s="26">
        <v>980</v>
      </c>
      <c r="I50" s="26">
        <v>1070</v>
      </c>
      <c r="J50" s="26">
        <v>1678</v>
      </c>
      <c r="K50" s="26">
        <v>450</v>
      </c>
      <c r="L50" s="26">
        <v>489</v>
      </c>
      <c r="M50" s="26">
        <v>391</v>
      </c>
      <c r="N50" s="26">
        <v>2400</v>
      </c>
      <c r="O50" s="26">
        <v>706</v>
      </c>
      <c r="P50" s="26">
        <v>350</v>
      </c>
      <c r="Q50" s="26">
        <v>850</v>
      </c>
      <c r="R50" s="26">
        <v>691</v>
      </c>
      <c r="S50" s="26">
        <v>276</v>
      </c>
      <c r="T50" s="26">
        <v>2114</v>
      </c>
      <c r="U50" s="26">
        <v>1818.7</v>
      </c>
      <c r="V50" s="26">
        <v>1126</v>
      </c>
      <c r="W50" s="26">
        <v>65</v>
      </c>
      <c r="X50" s="26">
        <v>1150</v>
      </c>
      <c r="Y50" s="26">
        <v>2610</v>
      </c>
      <c r="Z50" s="26">
        <v>180</v>
      </c>
      <c r="AA50" s="21"/>
      <c r="AD50" s="67"/>
      <c r="AE50" s="118">
        <f t="shared" si="2"/>
        <v>20589.7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157</v>
      </c>
      <c r="B52" s="23">
        <v>206236</v>
      </c>
      <c r="C52" s="23">
        <f>SUM(F52:Z52)</f>
        <v>120446</v>
      </c>
      <c r="D52" s="15">
        <f t="shared" si="14"/>
        <v>0.58402024864718094</v>
      </c>
      <c r="E52" s="114">
        <v>6</v>
      </c>
      <c r="F52" s="33">
        <v>13500</v>
      </c>
      <c r="G52" s="33">
        <v>3500</v>
      </c>
      <c r="H52" s="33">
        <v>13950</v>
      </c>
      <c r="I52" s="33">
        <v>6205</v>
      </c>
      <c r="J52" s="33">
        <v>235</v>
      </c>
      <c r="K52" s="33">
        <v>6100</v>
      </c>
      <c r="L52" s="33"/>
      <c r="M52" s="33">
        <v>2386</v>
      </c>
      <c r="N52" s="33">
        <v>6208</v>
      </c>
      <c r="O52" s="33">
        <v>1196</v>
      </c>
      <c r="P52" s="33">
        <v>1215</v>
      </c>
      <c r="Q52" s="33">
        <v>6220</v>
      </c>
      <c r="R52" s="33">
        <v>16800</v>
      </c>
      <c r="S52" s="33">
        <v>3089</v>
      </c>
      <c r="T52" s="33">
        <v>9284</v>
      </c>
      <c r="U52" s="33">
        <v>3182</v>
      </c>
      <c r="V52" s="33">
        <v>2714</v>
      </c>
      <c r="W52" s="33">
        <v>1562</v>
      </c>
      <c r="X52" s="33">
        <v>5450</v>
      </c>
      <c r="Y52" s="33">
        <v>15100</v>
      </c>
      <c r="Z52" s="33">
        <v>2550</v>
      </c>
      <c r="AA52" s="21"/>
      <c r="AD52" s="67"/>
      <c r="AE52" s="118">
        <f t="shared" si="2"/>
        <v>120446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158</v>
      </c>
      <c r="B53" s="23">
        <v>152713</v>
      </c>
      <c r="C53" s="23">
        <f>SUM(F53:Z53)</f>
        <v>91544</v>
      </c>
      <c r="D53" s="15">
        <f t="shared" si="14"/>
        <v>0.59945125824258572</v>
      </c>
      <c r="E53" s="114">
        <v>4</v>
      </c>
      <c r="F53" s="33">
        <v>13500</v>
      </c>
      <c r="G53" s="33">
        <v>3500</v>
      </c>
      <c r="H53" s="33">
        <v>13950</v>
      </c>
      <c r="I53" s="33"/>
      <c r="J53" s="33"/>
      <c r="K53" s="33"/>
      <c r="L53" s="33"/>
      <c r="M53" s="33">
        <v>2386</v>
      </c>
      <c r="N53" s="33">
        <v>4340</v>
      </c>
      <c r="O53" s="33"/>
      <c r="P53" s="33">
        <v>1215</v>
      </c>
      <c r="Q53" s="33">
        <v>6220</v>
      </c>
      <c r="R53" s="33">
        <v>16800</v>
      </c>
      <c r="S53" s="33">
        <v>3139</v>
      </c>
      <c r="T53" s="33">
        <v>1446</v>
      </c>
      <c r="U53" s="33">
        <v>1075</v>
      </c>
      <c r="V53" s="33">
        <v>2548</v>
      </c>
      <c r="W53" s="33"/>
      <c r="X53" s="33">
        <v>5450</v>
      </c>
      <c r="Y53" s="33">
        <v>15100</v>
      </c>
      <c r="Z53" s="33">
        <v>875</v>
      </c>
      <c r="AA53" s="21"/>
      <c r="AD53" s="67"/>
      <c r="AE53" s="118">
        <f t="shared" si="2"/>
        <v>91544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6">
        <v>5693</v>
      </c>
      <c r="D54" s="15" t="e">
        <f t="shared" si="14"/>
        <v>#DIV/0!</v>
      </c>
      <c r="E54" s="114"/>
      <c r="F54" s="165">
        <v>188</v>
      </c>
      <c r="G54" s="165">
        <v>112</v>
      </c>
      <c r="H54" s="165">
        <v>767</v>
      </c>
      <c r="I54" s="165">
        <v>350</v>
      </c>
      <c r="J54" s="165">
        <v>53</v>
      </c>
      <c r="K54" s="165">
        <v>143</v>
      </c>
      <c r="L54" s="165">
        <v>546</v>
      </c>
      <c r="M54" s="165">
        <v>767</v>
      </c>
      <c r="N54" s="165">
        <v>244</v>
      </c>
      <c r="O54" s="165">
        <v>23</v>
      </c>
      <c r="P54" s="165">
        <v>219</v>
      </c>
      <c r="Q54" s="165">
        <v>315</v>
      </c>
      <c r="R54" s="165">
        <v>13</v>
      </c>
      <c r="S54" s="165">
        <v>452</v>
      </c>
      <c r="T54" s="165">
        <v>157</v>
      </c>
      <c r="U54" s="165">
        <v>61</v>
      </c>
      <c r="V54" s="165">
        <v>83</v>
      </c>
      <c r="W54" s="165">
        <v>41</v>
      </c>
      <c r="X54" s="165">
        <v>253</v>
      </c>
      <c r="Y54" s="165">
        <v>371</v>
      </c>
      <c r="Z54" s="165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5061</v>
      </c>
      <c r="C55" s="23">
        <f t="shared" si="25"/>
        <v>4245.5</v>
      </c>
      <c r="D55" s="15">
        <f t="shared" si="14"/>
        <v>0.83886583679114801</v>
      </c>
      <c r="E55" s="114">
        <v>8</v>
      </c>
      <c r="F55" s="33">
        <v>66.5</v>
      </c>
      <c r="G55" s="33">
        <v>69</v>
      </c>
      <c r="H55" s="33">
        <v>650</v>
      </c>
      <c r="I55" s="33">
        <v>302</v>
      </c>
      <c r="J55" s="172"/>
      <c r="K55" s="33">
        <v>129</v>
      </c>
      <c r="L55" s="33">
        <v>424</v>
      </c>
      <c r="M55" s="33">
        <v>649</v>
      </c>
      <c r="N55" s="33">
        <v>244</v>
      </c>
      <c r="O55" s="33">
        <v>66</v>
      </c>
      <c r="P55" s="33">
        <v>158.5</v>
      </c>
      <c r="Q55" s="33">
        <v>242</v>
      </c>
      <c r="R55" s="33">
        <v>13</v>
      </c>
      <c r="S55" s="33">
        <v>424</v>
      </c>
      <c r="T55" s="33">
        <v>114</v>
      </c>
      <c r="U55" s="33">
        <v>10</v>
      </c>
      <c r="V55" s="33">
        <v>66</v>
      </c>
      <c r="W55" s="33">
        <v>9</v>
      </c>
      <c r="X55" s="33">
        <v>240</v>
      </c>
      <c r="Y55" s="33">
        <v>368</v>
      </c>
      <c r="Z55" s="33">
        <v>1.5</v>
      </c>
      <c r="AA55" s="20"/>
      <c r="AD55" s="67"/>
      <c r="AE55" s="118">
        <f t="shared" si="2"/>
        <v>4245.5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0.74574038292640088</v>
      </c>
      <c r="D56" s="15"/>
      <c r="E56" s="114"/>
      <c r="F56" s="34">
        <f t="shared" ref="F56:Y56" si="26">F55/F54</f>
        <v>0.35372340425531917</v>
      </c>
      <c r="G56" s="34">
        <f t="shared" si="26"/>
        <v>0.6160714285714286</v>
      </c>
      <c r="H56" s="34">
        <f t="shared" si="26"/>
        <v>0.84745762711864403</v>
      </c>
      <c r="I56" s="34">
        <f t="shared" si="26"/>
        <v>0.86285714285714288</v>
      </c>
      <c r="J56" s="34">
        <f t="shared" si="26"/>
        <v>0</v>
      </c>
      <c r="K56" s="34">
        <f t="shared" si="26"/>
        <v>0.90209790209790208</v>
      </c>
      <c r="L56" s="34">
        <f t="shared" si="26"/>
        <v>0.77655677655677657</v>
      </c>
      <c r="M56" s="34">
        <f t="shared" si="26"/>
        <v>0.84615384615384615</v>
      </c>
      <c r="N56" s="34">
        <f t="shared" si="26"/>
        <v>1</v>
      </c>
      <c r="O56" s="34">
        <f t="shared" si="26"/>
        <v>2.8695652173913042</v>
      </c>
      <c r="P56" s="34">
        <f t="shared" si="26"/>
        <v>0.72374429223744297</v>
      </c>
      <c r="Q56" s="34">
        <f t="shared" si="26"/>
        <v>0.7682539682539683</v>
      </c>
      <c r="R56" s="34">
        <f t="shared" si="26"/>
        <v>1</v>
      </c>
      <c r="S56" s="34">
        <f t="shared" si="26"/>
        <v>0.93805309734513276</v>
      </c>
      <c r="T56" s="34">
        <f t="shared" si="26"/>
        <v>0.72611464968152861</v>
      </c>
      <c r="U56" s="34">
        <f t="shared" si="26"/>
        <v>0.16393442622950818</v>
      </c>
      <c r="V56" s="34">
        <f t="shared" si="26"/>
        <v>0.79518072289156627</v>
      </c>
      <c r="W56" s="34">
        <f t="shared" si="26"/>
        <v>0.21951219512195122</v>
      </c>
      <c r="X56" s="34">
        <f t="shared" si="26"/>
        <v>0.9486166007905138</v>
      </c>
      <c r="Y56" s="34">
        <f t="shared" si="26"/>
        <v>0.99191374663072773</v>
      </c>
      <c r="Z56" s="34"/>
      <c r="AA56" s="21"/>
      <c r="AD56" s="67"/>
      <c r="AE56" s="118">
        <f t="shared" si="2"/>
        <v>0.74574038292640088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150</v>
      </c>
      <c r="B58" s="23"/>
      <c r="C58" s="166">
        <v>874</v>
      </c>
      <c r="D58" s="15" t="e">
        <f>C58/B58</f>
        <v>#DIV/0!</v>
      </c>
      <c r="E58" s="114"/>
      <c r="F58" s="165">
        <v>25</v>
      </c>
      <c r="G58" s="165">
        <v>68</v>
      </c>
      <c r="H58" s="165">
        <v>115</v>
      </c>
      <c r="I58" s="165">
        <v>0.5</v>
      </c>
      <c r="J58" s="165">
        <v>11</v>
      </c>
      <c r="K58" s="165">
        <v>10</v>
      </c>
      <c r="L58" s="165">
        <v>126</v>
      </c>
      <c r="M58" s="165">
        <v>53</v>
      </c>
      <c r="N58" s="165">
        <v>50</v>
      </c>
      <c r="O58" s="165">
        <v>4</v>
      </c>
      <c r="P58" s="165">
        <v>54</v>
      </c>
      <c r="Q58" s="165">
        <v>103</v>
      </c>
      <c r="R58" s="165"/>
      <c r="S58" s="165">
        <v>1</v>
      </c>
      <c r="T58" s="165">
        <v>31</v>
      </c>
      <c r="U58" s="165">
        <v>9</v>
      </c>
      <c r="V58" s="165"/>
      <c r="W58" s="165"/>
      <c r="X58" s="165">
        <v>95</v>
      </c>
      <c r="Y58" s="165">
        <v>95</v>
      </c>
      <c r="Z58" s="165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151</v>
      </c>
      <c r="B59" s="27">
        <v>787</v>
      </c>
      <c r="C59" s="27">
        <f t="shared" si="25"/>
        <v>761.7</v>
      </c>
      <c r="D59" s="15">
        <f>C59/B59</f>
        <v>0.96785260482846258</v>
      </c>
      <c r="E59" s="114">
        <v>8</v>
      </c>
      <c r="F59" s="26">
        <v>17</v>
      </c>
      <c r="G59" s="26">
        <v>33</v>
      </c>
      <c r="H59" s="98">
        <v>95</v>
      </c>
      <c r="I59" s="26"/>
      <c r="J59" s="26">
        <v>56</v>
      </c>
      <c r="K59" s="26">
        <v>30</v>
      </c>
      <c r="L59" s="26">
        <v>129</v>
      </c>
      <c r="M59" s="26">
        <v>69</v>
      </c>
      <c r="N59" s="26">
        <v>52</v>
      </c>
      <c r="O59" s="50">
        <v>5</v>
      </c>
      <c r="P59" s="26">
        <v>34.200000000000003</v>
      </c>
      <c r="Q59" s="26">
        <v>86</v>
      </c>
      <c r="R59" s="26"/>
      <c r="S59" s="26">
        <v>4</v>
      </c>
      <c r="T59" s="26">
        <v>10</v>
      </c>
      <c r="U59" s="26">
        <v>18</v>
      </c>
      <c r="V59" s="26"/>
      <c r="W59" s="26"/>
      <c r="X59" s="26">
        <v>74</v>
      </c>
      <c r="Y59" s="26">
        <v>47</v>
      </c>
      <c r="Z59" s="26">
        <v>2.5</v>
      </c>
      <c r="AA59" s="20"/>
      <c r="AD59" s="67"/>
      <c r="AE59" s="118">
        <f t="shared" si="2"/>
        <v>761.7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0.87151029748283759</v>
      </c>
      <c r="D60" s="15"/>
      <c r="E60" s="114"/>
      <c r="F60" s="87">
        <f>F59/F58</f>
        <v>0.68</v>
      </c>
      <c r="G60" s="87">
        <f t="shared" ref="G60:Z60" si="27">G59/G58</f>
        <v>0.48529411764705882</v>
      </c>
      <c r="H60" s="87">
        <f t="shared" si="27"/>
        <v>0.82608695652173914</v>
      </c>
      <c r="I60" s="87"/>
      <c r="J60" s="87">
        <f t="shared" si="27"/>
        <v>5.0909090909090908</v>
      </c>
      <c r="K60" s="87">
        <f t="shared" si="27"/>
        <v>3</v>
      </c>
      <c r="L60" s="87">
        <f t="shared" si="27"/>
        <v>1.0238095238095237</v>
      </c>
      <c r="M60" s="87">
        <f t="shared" si="27"/>
        <v>1.3018867924528301</v>
      </c>
      <c r="N60" s="87">
        <f t="shared" si="27"/>
        <v>1.04</v>
      </c>
      <c r="O60" s="87">
        <f t="shared" si="27"/>
        <v>1.25</v>
      </c>
      <c r="P60" s="87">
        <f t="shared" si="27"/>
        <v>0.63333333333333341</v>
      </c>
      <c r="Q60" s="87">
        <f t="shared" si="27"/>
        <v>0.83495145631067957</v>
      </c>
      <c r="R60" s="87"/>
      <c r="S60" s="87">
        <f t="shared" si="27"/>
        <v>4</v>
      </c>
      <c r="T60" s="87">
        <f t="shared" si="27"/>
        <v>0.32258064516129031</v>
      </c>
      <c r="U60" s="87">
        <f t="shared" si="27"/>
        <v>2</v>
      </c>
      <c r="V60" s="87"/>
      <c r="W60" s="87"/>
      <c r="X60" s="87">
        <f t="shared" si="27"/>
        <v>0.77894736842105261</v>
      </c>
      <c r="Y60" s="87">
        <f t="shared" si="27"/>
        <v>0.49473684210526314</v>
      </c>
      <c r="Z60" s="87">
        <f t="shared" si="27"/>
        <v>2.5</v>
      </c>
      <c r="AA60" s="20"/>
      <c r="AD60" s="67"/>
      <c r="AE60" s="118">
        <f t="shared" si="2"/>
        <v>0.87151029748283759</v>
      </c>
      <c r="AF60" s="2" t="e">
        <f t="shared" si="0"/>
        <v>#DIV/0!</v>
      </c>
    </row>
    <row r="61" spans="1:32" s="2" customFormat="1" ht="30" customHeight="1" x14ac:dyDescent="0.25">
      <c r="A61" s="13" t="s">
        <v>184</v>
      </c>
      <c r="B61" s="27">
        <v>621</v>
      </c>
      <c r="C61" s="27">
        <f t="shared" si="25"/>
        <v>712</v>
      </c>
      <c r="D61" s="15">
        <f t="shared" ref="D61:D74" si="28">C61/B61</f>
        <v>1.1465378421900161</v>
      </c>
      <c r="E61" s="114">
        <v>5</v>
      </c>
      <c r="F61" s="26"/>
      <c r="G61" s="26"/>
      <c r="H61" s="26">
        <v>605</v>
      </c>
      <c r="I61" s="50"/>
      <c r="J61" s="26">
        <v>30</v>
      </c>
      <c r="K61" s="26">
        <v>10</v>
      </c>
      <c r="L61" s="26"/>
      <c r="M61" s="26"/>
      <c r="N61" s="50"/>
      <c r="O61" s="26"/>
      <c r="P61" s="26"/>
      <c r="Q61" s="26"/>
      <c r="R61" s="26"/>
      <c r="S61" s="26">
        <v>1</v>
      </c>
      <c r="T61" s="26"/>
      <c r="U61" s="26"/>
      <c r="V61" s="26">
        <v>11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712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185</v>
      </c>
      <c r="B63" s="27">
        <v>31365</v>
      </c>
      <c r="C63" s="27">
        <f>SUM(F63:Z63)</f>
        <v>39868</v>
      </c>
      <c r="D63" s="15">
        <f t="shared" si="28"/>
        <v>1.271098358042404</v>
      </c>
      <c r="E63" s="114">
        <v>18</v>
      </c>
      <c r="F63" s="33">
        <v>7900</v>
      </c>
      <c r="G63" s="33">
        <v>977</v>
      </c>
      <c r="H63" s="33">
        <f>H66+H67+H73+H74+H65+H69</f>
        <v>1330</v>
      </c>
      <c r="I63" s="33">
        <f>I66+I67+I73+I74+I65+90</f>
        <v>1999</v>
      </c>
      <c r="J63" s="33">
        <f>J66+J67+J73+J74+J65</f>
        <v>1225</v>
      </c>
      <c r="K63" s="33">
        <f>K66+K67+K73+K74+K65</f>
        <v>4364</v>
      </c>
      <c r="L63" s="33">
        <f>L66+L67+L73+L74+L65+25</f>
        <v>506</v>
      </c>
      <c r="M63" s="33">
        <f>M66+M67+M73+M74+M65+M69+97</f>
        <v>1871</v>
      </c>
      <c r="N63" s="33">
        <f t="shared" ref="N63:X63" si="29">N66+N67+N73+N74+N65</f>
        <v>761</v>
      </c>
      <c r="O63" s="33">
        <f t="shared" si="29"/>
        <v>293</v>
      </c>
      <c r="P63" s="33">
        <f t="shared" si="29"/>
        <v>1851</v>
      </c>
      <c r="Q63" s="33">
        <f t="shared" si="29"/>
        <v>550</v>
      </c>
      <c r="R63" s="33">
        <f>R66+R67+R73+R74+R65</f>
        <v>3951</v>
      </c>
      <c r="S63" s="33">
        <f>S66+S67+S73+S74+S65+54</f>
        <v>2172</v>
      </c>
      <c r="T63" s="33">
        <f>T66+T67+T73+T74+T65</f>
        <v>1173</v>
      </c>
      <c r="U63" s="33">
        <v>1044</v>
      </c>
      <c r="V63" s="33">
        <v>2926</v>
      </c>
      <c r="W63" s="33">
        <f t="shared" si="29"/>
        <v>322</v>
      </c>
      <c r="X63" s="33">
        <f t="shared" si="29"/>
        <v>1366</v>
      </c>
      <c r="Y63" s="33">
        <v>2530</v>
      </c>
      <c r="Z63" s="33">
        <f>Z66+Z67+Z73+Z74+Z65+Z69</f>
        <v>757</v>
      </c>
      <c r="AA63" s="33">
        <f t="shared" ref="AA63" si="30">AA66+AA67+AA73+AA74+AA65</f>
        <v>0</v>
      </c>
      <c r="AD63" s="67"/>
      <c r="AE63" s="118">
        <f t="shared" si="2"/>
        <v>39868</v>
      </c>
      <c r="AF63" s="2" t="e">
        <f t="shared" si="0"/>
        <v>#DIV/0!</v>
      </c>
    </row>
    <row r="64" spans="1:32" s="2" customFormat="1" ht="30" customHeight="1" x14ac:dyDescent="0.25">
      <c r="A64" s="18" t="s">
        <v>186</v>
      </c>
      <c r="B64" s="27">
        <v>32995</v>
      </c>
      <c r="C64" s="27">
        <f>SUM(F64:Z64)</f>
        <v>44727.199999999997</v>
      </c>
      <c r="D64" s="15">
        <f t="shared" si="28"/>
        <v>1.3555750871344143</v>
      </c>
      <c r="E64" s="114">
        <v>18</v>
      </c>
      <c r="F64" s="33"/>
      <c r="G64" s="33">
        <f>G68+G70+G71+G75</f>
        <v>573</v>
      </c>
      <c r="H64" s="33">
        <f t="shared" ref="H64:Z64" si="31">H68+H70+H71+H75</f>
        <v>6261</v>
      </c>
      <c r="I64" s="33">
        <f t="shared" si="31"/>
        <v>2567</v>
      </c>
      <c r="J64" s="33">
        <f t="shared" si="31"/>
        <v>1160</v>
      </c>
      <c r="K64" s="33">
        <f t="shared" si="31"/>
        <v>1317</v>
      </c>
      <c r="L64" s="33">
        <f t="shared" si="31"/>
        <v>3719</v>
      </c>
      <c r="M64" s="33">
        <f t="shared" si="31"/>
        <v>2979</v>
      </c>
      <c r="N64" s="33">
        <f t="shared" si="31"/>
        <v>1780</v>
      </c>
      <c r="O64" s="33">
        <f t="shared" si="31"/>
        <v>1475</v>
      </c>
      <c r="P64" s="33">
        <f t="shared" si="31"/>
        <v>1612</v>
      </c>
      <c r="Q64" s="33">
        <f t="shared" si="31"/>
        <v>2550</v>
      </c>
      <c r="R64" s="33">
        <f t="shared" si="31"/>
        <v>2432</v>
      </c>
      <c r="S64" s="33">
        <f t="shared" si="31"/>
        <v>617.70000000000005</v>
      </c>
      <c r="T64" s="33">
        <f t="shared" si="31"/>
        <v>1458</v>
      </c>
      <c r="U64" s="33">
        <f>U68+U70+U71+U75</f>
        <v>2943</v>
      </c>
      <c r="V64" s="33">
        <f t="shared" si="31"/>
        <v>915</v>
      </c>
      <c r="W64" s="33">
        <f t="shared" ref="W64:X64" si="32">W68+W70+W71+W75</f>
        <v>932</v>
      </c>
      <c r="X64" s="33">
        <f t="shared" si="32"/>
        <v>1040</v>
      </c>
      <c r="Y64" s="33">
        <f t="shared" si="31"/>
        <v>5610.5</v>
      </c>
      <c r="Z64" s="33">
        <f t="shared" si="31"/>
        <v>2786</v>
      </c>
      <c r="AA64" s="21"/>
      <c r="AD64" s="67"/>
      <c r="AE64" s="118">
        <f t="shared" si="2"/>
        <v>44727.199999999997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890</v>
      </c>
      <c r="D65" s="15">
        <f t="shared" si="28"/>
        <v>0.94680851063829785</v>
      </c>
      <c r="E65" s="114">
        <v>2</v>
      </c>
      <c r="F65" s="33"/>
      <c r="G65" s="33"/>
      <c r="H65" s="33">
        <v>590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8">
        <f t="shared" si="2"/>
        <v>890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14625</v>
      </c>
      <c r="C66" s="23">
        <f t="shared" ref="C66:C77" si="33">SUM(F66:Z66)</f>
        <v>27115</v>
      </c>
      <c r="D66" s="15">
        <f t="shared" si="28"/>
        <v>1.8540170940170939</v>
      </c>
      <c r="E66" s="114">
        <v>15</v>
      </c>
      <c r="F66" s="125">
        <v>7330</v>
      </c>
      <c r="G66" s="35">
        <v>635</v>
      </c>
      <c r="H66" s="35">
        <v>250</v>
      </c>
      <c r="I66" s="35">
        <v>640</v>
      </c>
      <c r="J66" s="35">
        <v>226</v>
      </c>
      <c r="K66" s="35">
        <v>4074</v>
      </c>
      <c r="L66" s="35">
        <v>296</v>
      </c>
      <c r="M66" s="35">
        <v>1185</v>
      </c>
      <c r="N66" s="35"/>
      <c r="O66" s="35">
        <v>20</v>
      </c>
      <c r="P66" s="35">
        <v>1773</v>
      </c>
      <c r="Q66" s="35">
        <v>320</v>
      </c>
      <c r="R66" s="35">
        <v>3290</v>
      </c>
      <c r="S66" s="35">
        <v>1963</v>
      </c>
      <c r="T66" s="35">
        <v>1149</v>
      </c>
      <c r="U66" s="35">
        <v>434</v>
      </c>
      <c r="V66" s="35">
        <v>50</v>
      </c>
      <c r="W66" s="35">
        <v>322</v>
      </c>
      <c r="X66" s="35">
        <v>1344</v>
      </c>
      <c r="Y66" s="35">
        <v>1624</v>
      </c>
      <c r="Z66" s="35">
        <v>190</v>
      </c>
      <c r="AA66" s="21"/>
      <c r="AD66" s="67"/>
      <c r="AE66" s="118">
        <f t="shared" si="2"/>
        <v>27115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7755</v>
      </c>
      <c r="C67" s="23">
        <f t="shared" si="33"/>
        <v>4166</v>
      </c>
      <c r="D67" s="15">
        <f t="shared" si="28"/>
        <v>0.53720180528691164</v>
      </c>
      <c r="E67" s="114">
        <v>13</v>
      </c>
      <c r="F67" s="35">
        <v>40</v>
      </c>
      <c r="G67" s="35">
        <v>100</v>
      </c>
      <c r="H67" s="35">
        <v>150</v>
      </c>
      <c r="I67" s="35">
        <v>739</v>
      </c>
      <c r="J67" s="35">
        <v>599</v>
      </c>
      <c r="K67" s="35">
        <v>230</v>
      </c>
      <c r="L67" s="35">
        <v>185</v>
      </c>
      <c r="M67" s="35">
        <v>249</v>
      </c>
      <c r="N67" s="35">
        <v>761</v>
      </c>
      <c r="O67" s="35">
        <v>273</v>
      </c>
      <c r="P67" s="35">
        <v>78</v>
      </c>
      <c r="Q67" s="35"/>
      <c r="R67" s="35">
        <v>121</v>
      </c>
      <c r="S67" s="35">
        <v>20</v>
      </c>
      <c r="T67" s="35"/>
      <c r="U67" s="35">
        <v>360</v>
      </c>
      <c r="V67" s="35"/>
      <c r="W67" s="35"/>
      <c r="X67" s="35"/>
      <c r="Y67" s="35">
        <v>261</v>
      </c>
      <c r="Z67" s="35"/>
      <c r="AA67" s="21"/>
      <c r="AD67" s="67"/>
      <c r="AE67" s="118">
        <f t="shared" si="2"/>
        <v>4166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13443</v>
      </c>
      <c r="C68" s="23">
        <f t="shared" si="33"/>
        <v>16412</v>
      </c>
      <c r="D68" s="15">
        <f t="shared" si="28"/>
        <v>1.2208584393364577</v>
      </c>
      <c r="E68" s="114">
        <v>9</v>
      </c>
      <c r="F68" s="35"/>
      <c r="G68" s="35">
        <v>407</v>
      </c>
      <c r="H68" s="35">
        <v>950</v>
      </c>
      <c r="I68" s="35">
        <v>1096</v>
      </c>
      <c r="J68" s="35">
        <v>495</v>
      </c>
      <c r="K68" s="35">
        <v>290</v>
      </c>
      <c r="L68" s="35">
        <v>300</v>
      </c>
      <c r="M68" s="35">
        <v>1319</v>
      </c>
      <c r="N68" s="35">
        <v>1023</v>
      </c>
      <c r="O68" s="35">
        <v>715</v>
      </c>
      <c r="P68" s="35">
        <v>693</v>
      </c>
      <c r="Q68" s="35">
        <v>1305</v>
      </c>
      <c r="R68" s="35">
        <v>362</v>
      </c>
      <c r="S68" s="35">
        <v>181</v>
      </c>
      <c r="T68" s="35">
        <v>655</v>
      </c>
      <c r="U68" s="35">
        <v>2314</v>
      </c>
      <c r="V68" s="35">
        <v>480</v>
      </c>
      <c r="W68" s="35">
        <v>811</v>
      </c>
      <c r="X68" s="35">
        <v>534</v>
      </c>
      <c r="Y68" s="35">
        <v>1340</v>
      </c>
      <c r="Z68" s="35">
        <v>1142</v>
      </c>
      <c r="AA68" s="21"/>
      <c r="AD68" s="67"/>
      <c r="AE68" s="118">
        <f t="shared" si="2"/>
        <v>16412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5415</v>
      </c>
      <c r="C69" s="23">
        <f t="shared" si="33"/>
        <v>4063</v>
      </c>
      <c r="D69" s="15">
        <f t="shared" si="28"/>
        <v>0.75032317636195756</v>
      </c>
      <c r="E69" s="114">
        <v>3</v>
      </c>
      <c r="F69" s="35"/>
      <c r="G69" s="35"/>
      <c r="H69" s="35">
        <v>340</v>
      </c>
      <c r="I69" s="35"/>
      <c r="J69" s="35"/>
      <c r="K69" s="35"/>
      <c r="L69" s="35"/>
      <c r="M69" s="35">
        <v>340</v>
      </c>
      <c r="N69" s="35"/>
      <c r="O69" s="35">
        <v>140</v>
      </c>
      <c r="P69" s="35"/>
      <c r="Q69" s="35"/>
      <c r="R69" s="35"/>
      <c r="S69" s="35"/>
      <c r="T69" s="35"/>
      <c r="U69" s="35"/>
      <c r="V69" s="35">
        <v>2526</v>
      </c>
      <c r="W69" s="35"/>
      <c r="X69" s="35"/>
      <c r="Y69" s="35">
        <v>150</v>
      </c>
      <c r="Z69" s="35">
        <v>567</v>
      </c>
      <c r="AA69" s="21"/>
      <c r="AD69" s="67"/>
      <c r="AE69" s="118">
        <f t="shared" si="2"/>
        <v>4063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14749</v>
      </c>
      <c r="C70" s="23">
        <f t="shared" si="33"/>
        <v>18146.7</v>
      </c>
      <c r="D70" s="15">
        <f t="shared" si="28"/>
        <v>1.2303681605532579</v>
      </c>
      <c r="E70" s="114">
        <v>18</v>
      </c>
      <c r="F70" s="35"/>
      <c r="G70" s="35">
        <v>116</v>
      </c>
      <c r="H70" s="35">
        <v>4061</v>
      </c>
      <c r="I70" s="35">
        <v>984</v>
      </c>
      <c r="J70" s="35">
        <v>479</v>
      </c>
      <c r="K70" s="35">
        <v>275</v>
      </c>
      <c r="L70" s="35">
        <v>403</v>
      </c>
      <c r="M70" s="35">
        <v>1435</v>
      </c>
      <c r="N70" s="35">
        <v>62</v>
      </c>
      <c r="O70" s="35">
        <v>657</v>
      </c>
      <c r="P70" s="35">
        <v>570</v>
      </c>
      <c r="Q70" s="35">
        <v>765</v>
      </c>
      <c r="R70" s="35">
        <v>1914</v>
      </c>
      <c r="S70" s="35">
        <v>81.7</v>
      </c>
      <c r="T70" s="35">
        <v>428</v>
      </c>
      <c r="U70" s="35">
        <v>352</v>
      </c>
      <c r="V70" s="35">
        <v>281</v>
      </c>
      <c r="W70" s="35">
        <v>121</v>
      </c>
      <c r="X70" s="35">
        <v>211</v>
      </c>
      <c r="Y70" s="35">
        <v>3772</v>
      </c>
      <c r="Z70" s="35">
        <v>1179</v>
      </c>
      <c r="AA70" s="21"/>
      <c r="AD70" s="67"/>
      <c r="AE70" s="118">
        <f t="shared" si="2"/>
        <v>18146.7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4804</v>
      </c>
      <c r="C71" s="23">
        <f t="shared" si="33"/>
        <v>10166.5</v>
      </c>
      <c r="D71" s="15">
        <f t="shared" si="28"/>
        <v>2.1162572855953372</v>
      </c>
      <c r="E71" s="114">
        <v>16</v>
      </c>
      <c r="F71" s="35"/>
      <c r="G71" s="35">
        <v>50</v>
      </c>
      <c r="H71" s="35">
        <v>1250</v>
      </c>
      <c r="I71" s="35">
        <v>487</v>
      </c>
      <c r="J71" s="35">
        <v>186</v>
      </c>
      <c r="K71" s="35">
        <v>752</v>
      </c>
      <c r="L71" s="35">
        <v>3016</v>
      </c>
      <c r="M71" s="35">
        <v>225</v>
      </c>
      <c r="N71" s="35">
        <v>695</v>
      </c>
      <c r="O71" s="35">
        <v>103</v>
      </c>
      <c r="P71" s="35">
        <v>349</v>
      </c>
      <c r="Q71" s="106">
        <v>480</v>
      </c>
      <c r="R71" s="35">
        <v>156</v>
      </c>
      <c r="S71" s="35">
        <v>355</v>
      </c>
      <c r="T71" s="35">
        <v>375</v>
      </c>
      <c r="U71" s="35">
        <v>277</v>
      </c>
      <c r="V71" s="35">
        <v>154</v>
      </c>
      <c r="W71" s="35"/>
      <c r="X71" s="35">
        <v>295</v>
      </c>
      <c r="Y71" s="35">
        <v>496.5</v>
      </c>
      <c r="Z71" s="35">
        <v>465</v>
      </c>
      <c r="AA71" s="21"/>
      <c r="AD71" s="67"/>
      <c r="AE71" s="118">
        <f t="shared" ref="AE71:AE74" si="34">C71-AD71</f>
        <v>10166.5</v>
      </c>
      <c r="AF71" s="2" t="e">
        <f t="shared" ref="AF71:AF74" si="35">AE71/AD71</f>
        <v>#DIV/0!</v>
      </c>
    </row>
    <row r="72" spans="1:32" s="2" customFormat="1" ht="30" customHeight="1" x14ac:dyDescent="0.25">
      <c r="A72" s="18" t="s">
        <v>69</v>
      </c>
      <c r="B72" s="23">
        <v>1095</v>
      </c>
      <c r="C72" s="23">
        <f t="shared" si="33"/>
        <v>1176</v>
      </c>
      <c r="D72" s="15">
        <f t="shared" si="28"/>
        <v>1.0739726027397261</v>
      </c>
      <c r="E72" s="114"/>
      <c r="F72" s="35">
        <v>530</v>
      </c>
      <c r="G72" s="35"/>
      <c r="H72" s="35"/>
      <c r="I72" s="35"/>
      <c r="J72" s="35"/>
      <c r="K72" s="35"/>
      <c r="L72" s="35">
        <v>25</v>
      </c>
      <c r="M72" s="35"/>
      <c r="N72" s="35"/>
      <c r="O72" s="35">
        <v>100</v>
      </c>
      <c r="P72" s="35"/>
      <c r="Q72" s="107"/>
      <c r="R72" s="107"/>
      <c r="S72" s="45">
        <v>20</v>
      </c>
      <c r="T72" s="35">
        <v>142</v>
      </c>
      <c r="U72" s="35">
        <v>9</v>
      </c>
      <c r="V72" s="35">
        <v>350</v>
      </c>
      <c r="W72" s="35"/>
      <c r="X72" s="35"/>
      <c r="Y72" s="35"/>
      <c r="Z72" s="35"/>
      <c r="AA72" s="21"/>
      <c r="AD72" s="67"/>
      <c r="AE72" s="118">
        <f t="shared" si="34"/>
        <v>1176</v>
      </c>
      <c r="AF72" s="2" t="e">
        <f t="shared" si="35"/>
        <v>#DIV/0!</v>
      </c>
    </row>
    <row r="73" spans="1:32" s="2" customFormat="1" ht="30" customHeight="1" x14ac:dyDescent="0.25">
      <c r="A73" s="18" t="s">
        <v>70</v>
      </c>
      <c r="B73" s="23">
        <v>899</v>
      </c>
      <c r="C73" s="23">
        <f t="shared" si="33"/>
        <v>1673</v>
      </c>
      <c r="D73" s="15">
        <f t="shared" si="28"/>
        <v>1.8609566184649611</v>
      </c>
      <c r="E73" s="114">
        <v>5</v>
      </c>
      <c r="F73" s="35"/>
      <c r="G73" s="35"/>
      <c r="H73" s="23"/>
      <c r="I73" s="88">
        <v>157</v>
      </c>
      <c r="J73" s="88">
        <v>400</v>
      </c>
      <c r="K73" s="35">
        <v>60</v>
      </c>
      <c r="L73" s="35"/>
      <c r="M73" s="35"/>
      <c r="N73" s="35"/>
      <c r="O73" s="35"/>
      <c r="P73" s="35"/>
      <c r="Q73" s="107">
        <v>110</v>
      </c>
      <c r="R73" s="107">
        <v>540</v>
      </c>
      <c r="S73" s="35">
        <v>135</v>
      </c>
      <c r="T73" s="35">
        <v>24</v>
      </c>
      <c r="U73" s="35">
        <v>90</v>
      </c>
      <c r="V73" s="35"/>
      <c r="W73" s="35"/>
      <c r="X73" s="35">
        <v>22</v>
      </c>
      <c r="Y73" s="35">
        <v>135</v>
      </c>
      <c r="Z73" s="35"/>
      <c r="AA73" s="21"/>
      <c r="AD73" s="67"/>
      <c r="AE73" s="118">
        <f t="shared" si="34"/>
        <v>1673</v>
      </c>
      <c r="AF73" s="2" t="e">
        <f t="shared" si="35"/>
        <v>#DIV/0!</v>
      </c>
    </row>
    <row r="74" spans="1:32" s="2" customFormat="1" ht="30" customHeight="1" x14ac:dyDescent="0.25">
      <c r="A74" s="18" t="s">
        <v>71</v>
      </c>
      <c r="B74" s="23">
        <v>593</v>
      </c>
      <c r="C74" s="23">
        <f t="shared" si="33"/>
        <v>600</v>
      </c>
      <c r="D74" s="15">
        <f t="shared" si="28"/>
        <v>1.0118043844856661</v>
      </c>
      <c r="E74" s="114">
        <v>2</v>
      </c>
      <c r="F74" s="35"/>
      <c r="G74" s="35"/>
      <c r="H74" s="35"/>
      <c r="I74" s="35">
        <v>373</v>
      </c>
      <c r="J74" s="35"/>
      <c r="K74" s="35"/>
      <c r="L74" s="35"/>
      <c r="M74" s="35"/>
      <c r="N74" s="35"/>
      <c r="O74" s="35"/>
      <c r="P74" s="35"/>
      <c r="Q74" s="107">
        <v>120</v>
      </c>
      <c r="R74" s="107"/>
      <c r="S74" s="35"/>
      <c r="T74" s="35"/>
      <c r="U74" s="35">
        <v>47</v>
      </c>
      <c r="V74" s="35"/>
      <c r="W74" s="35"/>
      <c r="X74" s="35"/>
      <c r="Y74" s="35">
        <v>60</v>
      </c>
      <c r="Z74" s="35"/>
      <c r="AA74" s="21"/>
      <c r="AD74" s="67"/>
      <c r="AE74" s="118">
        <f t="shared" si="34"/>
        <v>600</v>
      </c>
      <c r="AF74" s="2" t="e">
        <f t="shared" si="35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3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123</v>
      </c>
      <c r="C76" s="23">
        <f t="shared" si="33"/>
        <v>136.69999999999999</v>
      </c>
      <c r="D76" s="15">
        <f t="shared" ref="D76:D83" si="36">C76/B76</f>
        <v>1.1113821138211382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15.7</v>
      </c>
      <c r="U76" s="35">
        <v>3</v>
      </c>
      <c r="V76" s="35"/>
      <c r="W76" s="35"/>
      <c r="X76" s="35">
        <v>54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3"/>
        <v>54</v>
      </c>
      <c r="D77" s="15" t="e">
        <f t="shared" si="36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3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123</v>
      </c>
      <c r="C78" s="23">
        <f>SUM(F78:Z78)</f>
        <v>134.80000000000001</v>
      </c>
      <c r="D78" s="15">
        <f t="shared" si="36"/>
        <v>1.0959349593495935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>
        <v>3</v>
      </c>
      <c r="Q78" s="107"/>
      <c r="R78" s="107"/>
      <c r="S78" s="35">
        <v>40</v>
      </c>
      <c r="T78" s="35">
        <v>14.8</v>
      </c>
      <c r="U78" s="35">
        <v>3</v>
      </c>
      <c r="V78" s="35"/>
      <c r="W78" s="35"/>
      <c r="X78" s="35">
        <v>54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6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6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6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6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6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hidden="1" customHeight="1" x14ac:dyDescent="0.25">
      <c r="A85" s="13" t="s">
        <v>78</v>
      </c>
      <c r="B85" s="38"/>
      <c r="C85" s="38">
        <f>SUM(F85:Z85)</f>
        <v>2372</v>
      </c>
      <c r="D85" s="15"/>
      <c r="E85" s="114">
        <v>20</v>
      </c>
      <c r="F85" s="109">
        <f t="shared" ref="F85:Z85" si="37">(F42-F86)</f>
        <v>0</v>
      </c>
      <c r="G85" s="109">
        <f t="shared" si="37"/>
        <v>0</v>
      </c>
      <c r="H85" s="109">
        <f t="shared" si="37"/>
        <v>0</v>
      </c>
      <c r="I85" s="109">
        <f t="shared" si="37"/>
        <v>1105</v>
      </c>
      <c r="J85" s="109">
        <f t="shared" si="37"/>
        <v>0</v>
      </c>
      <c r="K85" s="109">
        <f t="shared" si="37"/>
        <v>0</v>
      </c>
      <c r="L85" s="109">
        <f t="shared" si="37"/>
        <v>0</v>
      </c>
      <c r="M85" s="109">
        <f t="shared" si="37"/>
        <v>0</v>
      </c>
      <c r="N85" s="109">
        <f t="shared" si="37"/>
        <v>37</v>
      </c>
      <c r="O85" s="109">
        <f t="shared" si="37"/>
        <v>35</v>
      </c>
      <c r="P85" s="109">
        <f t="shared" si="37"/>
        <v>0</v>
      </c>
      <c r="Q85" s="109">
        <f t="shared" si="37"/>
        <v>193</v>
      </c>
      <c r="R85" s="109">
        <f t="shared" si="37"/>
        <v>0</v>
      </c>
      <c r="S85" s="109">
        <f t="shared" si="37"/>
        <v>220</v>
      </c>
      <c r="T85" s="109">
        <f t="shared" si="37"/>
        <v>24</v>
      </c>
      <c r="U85" s="109">
        <f t="shared" si="37"/>
        <v>340</v>
      </c>
      <c r="V85" s="109">
        <f t="shared" si="37"/>
        <v>0</v>
      </c>
      <c r="W85" s="109">
        <f t="shared" si="37"/>
        <v>0</v>
      </c>
      <c r="X85" s="109">
        <f t="shared" si="37"/>
        <v>418</v>
      </c>
      <c r="Y85" s="109">
        <f t="shared" si="37"/>
        <v>0</v>
      </c>
      <c r="Z85" s="109">
        <f t="shared" si="37"/>
        <v>0</v>
      </c>
      <c r="AD85" s="121"/>
      <c r="AE85" s="121"/>
    </row>
    <row r="86" spans="1:31" ht="30" hidden="1" customHeight="1" x14ac:dyDescent="0.25">
      <c r="A86" s="13" t="s">
        <v>79</v>
      </c>
      <c r="B86" s="23"/>
      <c r="C86" s="23">
        <f>SUM(F86:Z86)</f>
        <v>195459.8</v>
      </c>
      <c r="D86" s="15"/>
      <c r="E86" s="114">
        <v>21</v>
      </c>
      <c r="F86" s="30">
        <v>14982</v>
      </c>
      <c r="G86" s="30">
        <v>6431</v>
      </c>
      <c r="H86" s="30">
        <v>14804</v>
      </c>
      <c r="I86" s="30">
        <v>11919</v>
      </c>
      <c r="J86" s="30">
        <v>7293</v>
      </c>
      <c r="K86" s="30">
        <v>13890</v>
      </c>
      <c r="L86" s="30">
        <v>6569</v>
      </c>
      <c r="M86" s="30">
        <v>9875</v>
      </c>
      <c r="N86" s="30">
        <v>8514</v>
      </c>
      <c r="O86" s="30">
        <v>3882.8</v>
      </c>
      <c r="P86" s="30">
        <v>4199</v>
      </c>
      <c r="Q86" s="30">
        <v>8155</v>
      </c>
      <c r="R86" s="30">
        <v>10885</v>
      </c>
      <c r="S86" s="30">
        <v>10386</v>
      </c>
      <c r="T86" s="30">
        <v>11242</v>
      </c>
      <c r="U86" s="30">
        <v>7262</v>
      </c>
      <c r="V86" s="30">
        <v>7791</v>
      </c>
      <c r="W86" s="30">
        <v>3744</v>
      </c>
      <c r="X86" s="30">
        <v>6892</v>
      </c>
      <c r="Y86" s="30">
        <v>17604</v>
      </c>
      <c r="Z86" s="30">
        <v>9140</v>
      </c>
      <c r="AA86" s="20"/>
    </row>
    <row r="87" spans="1:31" ht="30" hidden="1" customHeight="1" x14ac:dyDescent="0.25">
      <c r="A87" s="13"/>
      <c r="B87" s="32"/>
      <c r="C87" s="23">
        <f t="shared" ref="C87:C150" si="38">SUM(F87:Z87)</f>
        <v>0</v>
      </c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23">
        <f t="shared" si="38"/>
        <v>0</v>
      </c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3">
        <f t="shared" si="38"/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23">
        <f t="shared" si="38"/>
        <v>0</v>
      </c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23">
        <f t="shared" si="38"/>
        <v>0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3">
        <f t="shared" si="38"/>
        <v>0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165</v>
      </c>
      <c r="B93" s="74"/>
      <c r="C93" s="23">
        <f t="shared" si="38"/>
        <v>0</v>
      </c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3">
        <f t="shared" si="38"/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3">
        <f t="shared" si="38"/>
        <v>0</v>
      </c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147</v>
      </c>
      <c r="B96" s="88"/>
      <c r="C96" s="23">
        <f t="shared" si="38"/>
        <v>0</v>
      </c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148</v>
      </c>
      <c r="B97" s="88"/>
      <c r="C97" s="23">
        <f t="shared" si="38"/>
        <v>0</v>
      </c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3">
        <f t="shared" si="38"/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3">
        <f t="shared" si="38"/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3">
        <f t="shared" si="38"/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3">
        <f t="shared" si="38"/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201</v>
      </c>
      <c r="B102" s="23"/>
      <c r="C102" s="23">
        <f t="shared" si="38"/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39">H100-H99</f>
        <v>17818</v>
      </c>
      <c r="I102" s="88">
        <v>18910</v>
      </c>
      <c r="J102" s="88">
        <f t="shared" si="39"/>
        <v>9522</v>
      </c>
      <c r="K102" s="88">
        <f t="shared" si="39"/>
        <v>22534</v>
      </c>
      <c r="L102" s="88">
        <f t="shared" si="39"/>
        <v>13480</v>
      </c>
      <c r="M102" s="88">
        <f t="shared" si="39"/>
        <v>13503</v>
      </c>
      <c r="N102" s="88">
        <f>N100-N99</f>
        <v>15249</v>
      </c>
      <c r="O102" s="88">
        <f t="shared" si="39"/>
        <v>5835</v>
      </c>
      <c r="P102" s="88">
        <f>P100-P99-P98</f>
        <v>8520</v>
      </c>
      <c r="Q102" s="88">
        <f t="shared" si="39"/>
        <v>14945</v>
      </c>
      <c r="R102" s="88">
        <f>R100-R98-R99</f>
        <v>16470</v>
      </c>
      <c r="S102" s="88">
        <v>17176</v>
      </c>
      <c r="T102" s="88">
        <f t="shared" si="39"/>
        <v>18511</v>
      </c>
      <c r="U102" s="88">
        <f>U100-U99</f>
        <v>13696</v>
      </c>
      <c r="V102" s="88">
        <f t="shared" si="39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171</v>
      </c>
      <c r="B103" s="29">
        <f>B101/B100</f>
        <v>0.98273240839371168</v>
      </c>
      <c r="C103" s="23">
        <f t="shared" si="38"/>
        <v>20.972642560204321</v>
      </c>
      <c r="D103" s="15">
        <f>C103/B103</f>
        <v>21.341152872412508</v>
      </c>
      <c r="E103" s="15"/>
      <c r="F103" s="29">
        <f>F101/F102</f>
        <v>1</v>
      </c>
      <c r="G103" s="29">
        <f t="shared" ref="G103:Z103" si="40">G101/G102</f>
        <v>1</v>
      </c>
      <c r="H103" s="29">
        <f t="shared" si="40"/>
        <v>1</v>
      </c>
      <c r="I103" s="29">
        <f t="shared" si="40"/>
        <v>1</v>
      </c>
      <c r="J103" s="29">
        <f t="shared" si="40"/>
        <v>1</v>
      </c>
      <c r="K103" s="29">
        <f t="shared" si="40"/>
        <v>1</v>
      </c>
      <c r="L103" s="29">
        <f t="shared" si="40"/>
        <v>1</v>
      </c>
      <c r="M103" s="29">
        <f t="shared" si="40"/>
        <v>0.99807450196252689</v>
      </c>
      <c r="N103" s="29">
        <f>N101/N102</f>
        <v>1</v>
      </c>
      <c r="O103" s="29">
        <f t="shared" si="40"/>
        <v>1</v>
      </c>
      <c r="P103" s="29">
        <f t="shared" si="40"/>
        <v>0.98802816901408452</v>
      </c>
      <c r="Q103" s="29">
        <f t="shared" si="40"/>
        <v>1</v>
      </c>
      <c r="R103" s="29">
        <f t="shared" si="40"/>
        <v>1</v>
      </c>
      <c r="S103" s="29">
        <f t="shared" si="40"/>
        <v>1</v>
      </c>
      <c r="T103" s="29">
        <f t="shared" si="40"/>
        <v>0.99675868402571444</v>
      </c>
      <c r="U103" s="29">
        <f t="shared" si="40"/>
        <v>0.99342873831775702</v>
      </c>
      <c r="V103" s="29">
        <f t="shared" si="40"/>
        <v>0.99635246688423884</v>
      </c>
      <c r="W103" s="29">
        <f t="shared" si="40"/>
        <v>1</v>
      </c>
      <c r="X103" s="29">
        <f t="shared" si="40"/>
        <v>1</v>
      </c>
      <c r="Y103" s="29">
        <f>Y101/Y102</f>
        <v>1</v>
      </c>
      <c r="Z103" s="29">
        <f t="shared" si="40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3">
        <f t="shared" si="38"/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1">G102-G101</f>
        <v>0</v>
      </c>
      <c r="H104" s="88">
        <f t="shared" si="41"/>
        <v>0</v>
      </c>
      <c r="I104" s="88">
        <f>I102-I101</f>
        <v>0</v>
      </c>
      <c r="J104" s="88">
        <f>J102-J101</f>
        <v>0</v>
      </c>
      <c r="K104" s="88">
        <f t="shared" si="41"/>
        <v>0</v>
      </c>
      <c r="L104" s="88">
        <f t="shared" si="41"/>
        <v>0</v>
      </c>
      <c r="M104" s="88">
        <f t="shared" si="41"/>
        <v>26</v>
      </c>
      <c r="N104" s="88">
        <f>N102-N101</f>
        <v>0</v>
      </c>
      <c r="O104" s="88">
        <f>O102-O101</f>
        <v>0</v>
      </c>
      <c r="P104" s="88">
        <f t="shared" ref="P104:Z104" si="42">P102-P101</f>
        <v>102</v>
      </c>
      <c r="Q104" s="88">
        <f t="shared" si="42"/>
        <v>0</v>
      </c>
      <c r="R104" s="88">
        <f>R102-R101</f>
        <v>0</v>
      </c>
      <c r="S104" s="88">
        <f t="shared" si="42"/>
        <v>0</v>
      </c>
      <c r="T104" s="88">
        <f t="shared" si="42"/>
        <v>60</v>
      </c>
      <c r="U104" s="88">
        <f t="shared" si="42"/>
        <v>90</v>
      </c>
      <c r="V104" s="88">
        <f t="shared" si="42"/>
        <v>38</v>
      </c>
      <c r="W104" s="88">
        <f t="shared" si="42"/>
        <v>0</v>
      </c>
      <c r="X104" s="88">
        <f>X102-X101</f>
        <v>0</v>
      </c>
      <c r="Y104" s="88">
        <f t="shared" si="42"/>
        <v>0</v>
      </c>
      <c r="Z104" s="88">
        <f t="shared" si="42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3">
        <f t="shared" si="38"/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3">
        <f t="shared" si="38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3">
        <f t="shared" si="38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3">
        <f t="shared" si="38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205</v>
      </c>
      <c r="B109" s="88"/>
      <c r="C109" s="23">
        <f t="shared" si="38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3">
        <f t="shared" si="38"/>
        <v>298518</v>
      </c>
      <c r="D110" s="15">
        <f t="shared" ref="D110:D135" si="43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171</v>
      </c>
      <c r="B111" s="29">
        <f>B110/B100</f>
        <v>0.98273240839371168</v>
      </c>
      <c r="C111" s="23">
        <f t="shared" si="38"/>
        <v>20.772796223822269</v>
      </c>
      <c r="D111" s="15">
        <f t="shared" si="43"/>
        <v>21.137795035960668</v>
      </c>
      <c r="E111" s="15"/>
      <c r="F111" s="29">
        <f t="shared" ref="F111" si="44">F110/F100</f>
        <v>1</v>
      </c>
      <c r="G111" s="29">
        <f>G110/G100</f>
        <v>0.9907904058293695</v>
      </c>
      <c r="H111" s="29">
        <f t="shared" ref="H111:Z111" si="45">H110/H100</f>
        <v>1</v>
      </c>
      <c r="I111" s="29">
        <f t="shared" si="45"/>
        <v>0.98700349705099433</v>
      </c>
      <c r="J111" s="29">
        <f t="shared" si="45"/>
        <v>1</v>
      </c>
      <c r="K111" s="29">
        <f t="shared" si="45"/>
        <v>1</v>
      </c>
      <c r="L111" s="29">
        <f t="shared" si="45"/>
        <v>1</v>
      </c>
      <c r="M111" s="29">
        <f t="shared" si="45"/>
        <v>0.99807450196252689</v>
      </c>
      <c r="N111" s="29">
        <f>N102/N101</f>
        <v>1</v>
      </c>
      <c r="O111" s="29">
        <f>O110/O100</f>
        <v>1</v>
      </c>
      <c r="P111" s="29">
        <f t="shared" si="45"/>
        <v>0.97127033575631705</v>
      </c>
      <c r="Q111" s="29">
        <f t="shared" si="45"/>
        <v>0.98679432155827007</v>
      </c>
      <c r="R111" s="29">
        <f t="shared" si="45"/>
        <v>0.94475993804852865</v>
      </c>
      <c r="S111" s="29">
        <f t="shared" si="45"/>
        <v>1.0122583686940123</v>
      </c>
      <c r="T111" s="29">
        <f t="shared" si="45"/>
        <v>0.98400085328782461</v>
      </c>
      <c r="U111" s="29">
        <f t="shared" si="45"/>
        <v>0.99342873831775702</v>
      </c>
      <c r="V111" s="29">
        <f t="shared" si="45"/>
        <v>0.99444337995784637</v>
      </c>
      <c r="W111" s="29">
        <f t="shared" si="45"/>
        <v>0.92868379653906663</v>
      </c>
      <c r="X111" s="29">
        <f t="shared" si="45"/>
        <v>0.99613077964790098</v>
      </c>
      <c r="Y111" s="29">
        <f t="shared" si="45"/>
        <v>0.9851573071718539</v>
      </c>
      <c r="Z111" s="29">
        <f t="shared" si="45"/>
        <v>1</v>
      </c>
      <c r="AD111" s="119"/>
      <c r="AE111" s="119"/>
    </row>
    <row r="112" spans="1:31" s="12" customFormat="1" ht="30" hidden="1" customHeight="1" x14ac:dyDescent="0.2">
      <c r="A112" s="11" t="s">
        <v>193</v>
      </c>
      <c r="B112" s="88">
        <v>167595</v>
      </c>
      <c r="C112" s="23">
        <f t="shared" si="38"/>
        <v>167628</v>
      </c>
      <c r="D112" s="15">
        <f t="shared" si="43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3">
        <f t="shared" si="38"/>
        <v>10625</v>
      </c>
      <c r="D113" s="15">
        <f t="shared" si="43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3">
        <f t="shared" si="38"/>
        <v>93152.8</v>
      </c>
      <c r="D114" s="15">
        <f t="shared" si="43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3">
        <f t="shared" si="38"/>
        <v>1145</v>
      </c>
      <c r="D115" s="15">
        <f t="shared" si="43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180</v>
      </c>
      <c r="B116" s="88"/>
      <c r="C116" s="23">
        <f t="shared" si="38"/>
        <v>0</v>
      </c>
      <c r="D116" s="15" t="e">
        <f t="shared" si="43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205</v>
      </c>
      <c r="B117" s="88">
        <v>1368</v>
      </c>
      <c r="C117" s="23">
        <f t="shared" si="38"/>
        <v>1023</v>
      </c>
      <c r="D117" s="15">
        <f t="shared" si="43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181</v>
      </c>
      <c r="B118" s="27">
        <v>582036</v>
      </c>
      <c r="C118" s="23">
        <f t="shared" si="38"/>
        <v>1016681.1000000001</v>
      </c>
      <c r="D118" s="15">
        <f t="shared" si="43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23" t="e">
        <f t="shared" si="38"/>
        <v>#DIV/0!</v>
      </c>
      <c r="D119" s="15" t="e">
        <f t="shared" si="43"/>
        <v>#DIV/0!</v>
      </c>
      <c r="E119" s="15"/>
      <c r="F119" s="87" t="e">
        <f t="shared" ref="F119:Z119" si="46">F118/F116</f>
        <v>#DIV/0!</v>
      </c>
      <c r="G119" s="87" t="e">
        <f t="shared" si="46"/>
        <v>#DIV/0!</v>
      </c>
      <c r="H119" s="88" t="e">
        <f t="shared" si="46"/>
        <v>#DIV/0!</v>
      </c>
      <c r="I119" s="88" t="e">
        <f t="shared" si="46"/>
        <v>#DIV/0!</v>
      </c>
      <c r="J119" s="88" t="e">
        <f t="shared" si="46"/>
        <v>#DIV/0!</v>
      </c>
      <c r="K119" s="88" t="e">
        <f t="shared" si="46"/>
        <v>#DIV/0!</v>
      </c>
      <c r="L119" s="88" t="e">
        <f t="shared" si="46"/>
        <v>#DIV/0!</v>
      </c>
      <c r="M119" s="88" t="e">
        <f t="shared" si="46"/>
        <v>#DIV/0!</v>
      </c>
      <c r="N119" s="88" t="e">
        <f t="shared" si="46"/>
        <v>#DIV/0!</v>
      </c>
      <c r="O119" s="88" t="e">
        <f t="shared" si="46"/>
        <v>#DIV/0!</v>
      </c>
      <c r="P119" s="88" t="e">
        <f t="shared" si="46"/>
        <v>#DIV/0!</v>
      </c>
      <c r="Q119" s="88" t="e">
        <f t="shared" si="46"/>
        <v>#DIV/0!</v>
      </c>
      <c r="R119" s="88" t="e">
        <f t="shared" si="46"/>
        <v>#DIV/0!</v>
      </c>
      <c r="S119" s="88" t="e">
        <f t="shared" si="46"/>
        <v>#DIV/0!</v>
      </c>
      <c r="T119" s="88" t="e">
        <f t="shared" si="46"/>
        <v>#DIV/0!</v>
      </c>
      <c r="U119" s="88" t="e">
        <f t="shared" si="46"/>
        <v>#DIV/0!</v>
      </c>
      <c r="V119" s="88" t="e">
        <f t="shared" si="46"/>
        <v>#DIV/0!</v>
      </c>
      <c r="W119" s="88" t="e">
        <f t="shared" si="46"/>
        <v>#DIV/0!</v>
      </c>
      <c r="X119" s="88" t="e">
        <f t="shared" si="46"/>
        <v>#DIV/0!</v>
      </c>
      <c r="Y119" s="88" t="e">
        <f t="shared" si="46"/>
        <v>#DIV/0!</v>
      </c>
      <c r="Z119" s="88" t="e">
        <f t="shared" si="46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3">
        <f t="shared" si="38"/>
        <v>581715.6100000001</v>
      </c>
      <c r="D120" s="15">
        <f t="shared" si="43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3">
        <f t="shared" si="38"/>
        <v>32792</v>
      </c>
      <c r="D121" s="15">
        <f t="shared" si="43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3">
        <f t="shared" si="38"/>
        <v>303410.90000000002</v>
      </c>
      <c r="D122" s="15">
        <f t="shared" si="43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3">
        <f t="shared" si="38"/>
        <v>4566.5</v>
      </c>
      <c r="D123" s="15">
        <f t="shared" si="43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205</v>
      </c>
      <c r="B124" s="88">
        <v>11367</v>
      </c>
      <c r="C124" s="23">
        <f t="shared" si="38"/>
        <v>6150</v>
      </c>
      <c r="D124" s="15">
        <f t="shared" si="43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23">
        <f t="shared" si="38"/>
        <v>699.12229064413111</v>
      </c>
      <c r="D125" s="15">
        <f t="shared" si="43"/>
        <v>35.793688107150636</v>
      </c>
      <c r="E125" s="15"/>
      <c r="F125" s="99">
        <f t="shared" ref="F125:H125" si="47">F118/F110*10</f>
        <v>48.629786144192593</v>
      </c>
      <c r="G125" s="99">
        <f t="shared" si="47"/>
        <v>30</v>
      </c>
      <c r="H125" s="99">
        <f t="shared" si="47"/>
        <v>35.006734762599621</v>
      </c>
      <c r="I125" s="99">
        <f t="shared" ref="I125:K125" si="48">I118/I110*10</f>
        <v>33.80750925436277</v>
      </c>
      <c r="J125" s="99">
        <f t="shared" si="48"/>
        <v>30.394875026254986</v>
      </c>
      <c r="K125" s="99">
        <f t="shared" si="48"/>
        <v>35.919943196946839</v>
      </c>
      <c r="L125" s="99">
        <f t="shared" ref="L125" si="49">L118/L110*10</f>
        <v>35.371513353115731</v>
      </c>
      <c r="M125" s="99">
        <f>M118/M110*10</f>
        <v>30.673740446686949</v>
      </c>
      <c r="N125" s="99">
        <f t="shared" ref="N125:T125" si="50">N118/N110*10</f>
        <v>34.044855400354123</v>
      </c>
      <c r="O125" s="99">
        <f t="shared" si="50"/>
        <v>29.295629820051413</v>
      </c>
      <c r="P125" s="99">
        <f t="shared" si="50"/>
        <v>30.736516987407935</v>
      </c>
      <c r="Q125" s="99">
        <f t="shared" si="50"/>
        <v>29.472064235530276</v>
      </c>
      <c r="R125" s="99">
        <f t="shared" si="50"/>
        <v>30.483910139647847</v>
      </c>
      <c r="S125" s="99">
        <f t="shared" si="50"/>
        <v>33.568933395435494</v>
      </c>
      <c r="T125" s="99">
        <f t="shared" si="50"/>
        <v>39.222426968727987</v>
      </c>
      <c r="U125" s="99">
        <f t="shared" ref="U125" si="51">U118/U110*10</f>
        <v>31.45965015434367</v>
      </c>
      <c r="V125" s="99">
        <f t="shared" ref="V125:Z125" si="52">V118/V110*10</f>
        <v>32.657032755298651</v>
      </c>
      <c r="W125" s="99">
        <f t="shared" si="52"/>
        <v>29.708262751741014</v>
      </c>
      <c r="X125" s="99">
        <f t="shared" si="52"/>
        <v>30.078979737165792</v>
      </c>
      <c r="Y125" s="99">
        <f>Y118/Y110*10</f>
        <v>38.391209168562476</v>
      </c>
      <c r="Z125" s="99">
        <f t="shared" si="52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B128" si="53">B120/B112*10</f>
        <v>20.248575434828009</v>
      </c>
      <c r="C126" s="23">
        <f t="shared" si="38"/>
        <v>702.7375437154592</v>
      </c>
      <c r="D126" s="15">
        <f t="shared" si="43"/>
        <v>34.705530074314993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4">H120/H112*10</f>
        <v>21.182547399124939</v>
      </c>
      <c r="I126" s="100">
        <f t="shared" ref="I126:K126" si="55">I120/I112*10</f>
        <v>34.243744301489215</v>
      </c>
      <c r="J126" s="100">
        <f t="shared" si="55"/>
        <v>31.350388651379713</v>
      </c>
      <c r="K126" s="100">
        <f t="shared" si="55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6">N120/N112*10</f>
        <v>34.36738619363112</v>
      </c>
      <c r="O126" s="100">
        <f t="shared" si="56"/>
        <v>28.955983994179704</v>
      </c>
      <c r="P126" s="100">
        <f t="shared" ref="P126:Z126" si="57">P120/P112*10</f>
        <v>34.034102511741878</v>
      </c>
      <c r="Q126" s="100">
        <f t="shared" si="57"/>
        <v>31.070482915143106</v>
      </c>
      <c r="R126" s="100">
        <f t="shared" si="57"/>
        <v>34.067059356592665</v>
      </c>
      <c r="S126" s="100">
        <f t="shared" si="57"/>
        <v>35.687318489835434</v>
      </c>
      <c r="T126" s="100">
        <f t="shared" si="57"/>
        <v>40.415645176382512</v>
      </c>
      <c r="U126" s="100">
        <f t="shared" si="57"/>
        <v>32.172877556738584</v>
      </c>
      <c r="V126" s="100">
        <f t="shared" si="57"/>
        <v>33.585025380710661</v>
      </c>
      <c r="W126" s="100">
        <f t="shared" si="57"/>
        <v>27.143280925541383</v>
      </c>
      <c r="X126" s="100">
        <f t="shared" si="57"/>
        <v>33.555192766545268</v>
      </c>
      <c r="Y126" s="98">
        <f t="shared" si="57"/>
        <v>39.161906461977864</v>
      </c>
      <c r="Z126" s="100">
        <f t="shared" si="57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3"/>
        <v>19.234021137393057</v>
      </c>
      <c r="C127" s="23">
        <f t="shared" si="38"/>
        <v>586.19624287900967</v>
      </c>
      <c r="D127" s="15">
        <f t="shared" si="43"/>
        <v>30.47705098646167</v>
      </c>
      <c r="E127" s="15"/>
      <c r="F127" s="98">
        <f>F121/F113*10</f>
        <v>30.416666666666664</v>
      </c>
      <c r="G127" s="98">
        <f t="shared" ref="G127" si="58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59">N121/N113*10</f>
        <v>15</v>
      </c>
      <c r="O127" s="98">
        <f t="shared" si="59"/>
        <v>27.906976744186046</v>
      </c>
      <c r="P127" s="98">
        <f t="shared" si="59"/>
        <v>28.751219512195121</v>
      </c>
      <c r="Q127" s="98">
        <f t="shared" si="59"/>
        <v>30</v>
      </c>
      <c r="R127" s="98">
        <f t="shared" si="59"/>
        <v>23.888888888888889</v>
      </c>
      <c r="S127" s="98">
        <f t="shared" si="59"/>
        <v>22.027027027027025</v>
      </c>
      <c r="T127" s="98">
        <f t="shared" si="59"/>
        <v>23.313373253493012</v>
      </c>
      <c r="U127" s="98">
        <f t="shared" si="59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3"/>
        <v>18.94015922391522</v>
      </c>
      <c r="C128" s="23">
        <f t="shared" si="38"/>
        <v>677.91122397561901</v>
      </c>
      <c r="D128" s="15">
        <f t="shared" si="43"/>
        <v>35.792266366992266</v>
      </c>
      <c r="E128" s="15"/>
      <c r="F128" s="98">
        <f t="shared" ref="F128:Z128" si="60">F122/F114*10</f>
        <v>43.006060606060608</v>
      </c>
      <c r="G128" s="98">
        <f t="shared" ref="G128" si="61">G122/G114*10</f>
        <v>31</v>
      </c>
      <c r="H128" s="98">
        <f t="shared" si="60"/>
        <v>28.930587337909994</v>
      </c>
      <c r="I128" s="98">
        <f t="shared" si="60"/>
        <v>33.764175433802428</v>
      </c>
      <c r="J128" s="98">
        <f t="shared" si="60"/>
        <v>29.222437137330751</v>
      </c>
      <c r="K128" s="98">
        <f t="shared" si="60"/>
        <v>37.399770904925546</v>
      </c>
      <c r="L128" s="98">
        <f t="shared" si="60"/>
        <v>36.15174506828528</v>
      </c>
      <c r="M128" s="98">
        <f t="shared" si="60"/>
        <v>30.825026511134674</v>
      </c>
      <c r="N128" s="98">
        <f t="shared" si="60"/>
        <v>32.962962962962962</v>
      </c>
      <c r="O128" s="98">
        <f t="shared" si="60"/>
        <v>28.515557847687809</v>
      </c>
      <c r="P128" s="98">
        <f t="shared" si="60"/>
        <v>34.423428920073214</v>
      </c>
      <c r="Q128" s="98">
        <f t="shared" si="60"/>
        <v>27.746187158727167</v>
      </c>
      <c r="R128" s="98">
        <f t="shared" si="60"/>
        <v>25.435793143521209</v>
      </c>
      <c r="S128" s="98">
        <f t="shared" si="60"/>
        <v>31.100455136540962</v>
      </c>
      <c r="T128" s="98">
        <f t="shared" si="60"/>
        <v>39.314484769928711</v>
      </c>
      <c r="U128" s="98">
        <f t="shared" si="60"/>
        <v>31.755359877488516</v>
      </c>
      <c r="V128" s="98">
        <f t="shared" si="60"/>
        <v>29.49984370115661</v>
      </c>
      <c r="W128" s="98">
        <f t="shared" si="60"/>
        <v>30.271800679501698</v>
      </c>
      <c r="X128" s="98">
        <f t="shared" si="60"/>
        <v>25.997719498289623</v>
      </c>
      <c r="Y128" s="98">
        <f t="shared" si="60"/>
        <v>40.033281825745874</v>
      </c>
      <c r="Z128" s="98">
        <f t="shared" si="60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23">
        <f t="shared" si="38"/>
        <v>142.04878964330183</v>
      </c>
      <c r="D129" s="15">
        <f t="shared" si="43"/>
        <v>9.1147973354452017</v>
      </c>
      <c r="E129" s="15"/>
      <c r="F129" s="98">
        <f>F123/F115*10</f>
        <v>99.3993993993994</v>
      </c>
      <c r="G129" s="50"/>
      <c r="H129" s="88">
        <f t="shared" ref="H129" si="62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3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204</v>
      </c>
      <c r="B130" s="50">
        <f>B124/B117*10</f>
        <v>83.09210526315789</v>
      </c>
      <c r="C130" s="23">
        <f t="shared" si="38"/>
        <v>355.29702650290886</v>
      </c>
      <c r="D130" s="15">
        <f t="shared" si="43"/>
        <v>4.2759420450072962</v>
      </c>
      <c r="E130" s="15"/>
      <c r="F130" s="50"/>
      <c r="G130" s="50"/>
      <c r="H130" s="88">
        <f>H124/H117*10</f>
        <v>46.923076923076927</v>
      </c>
      <c r="I130" s="88">
        <f t="shared" ref="I130" si="64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5">T124/T117*10</f>
        <v>45.588235294117645</v>
      </c>
      <c r="U130" s="88">
        <f t="shared" si="65"/>
        <v>79.285714285714292</v>
      </c>
      <c r="V130" s="88"/>
      <c r="W130" s="88"/>
      <c r="X130" s="88"/>
      <c r="Y130" s="88">
        <f t="shared" si="65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143</v>
      </c>
      <c r="B131" s="55"/>
      <c r="C131" s="23">
        <f t="shared" si="38"/>
        <v>288582</v>
      </c>
      <c r="D131" s="15" t="e">
        <f t="shared" si="43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23">
        <f t="shared" si="38"/>
        <v>4968</v>
      </c>
      <c r="D132" s="15">
        <f t="shared" si="43"/>
        <v>2.265389876880985</v>
      </c>
      <c r="E132" s="15"/>
      <c r="F132" s="47">
        <f t="shared" ref="F132:Z132" si="66">(F110-F131)/2</f>
        <v>159</v>
      </c>
      <c r="G132" s="47">
        <f t="shared" si="66"/>
        <v>50</v>
      </c>
      <c r="H132" s="47">
        <f t="shared" si="66"/>
        <v>466</v>
      </c>
      <c r="I132" s="47">
        <f t="shared" si="66"/>
        <v>518</v>
      </c>
      <c r="J132" s="47">
        <f t="shared" si="66"/>
        <v>388</v>
      </c>
      <c r="K132" s="47">
        <f t="shared" si="66"/>
        <v>175.5</v>
      </c>
      <c r="L132" s="47">
        <f t="shared" si="66"/>
        <v>207.5</v>
      </c>
      <c r="M132" s="47">
        <f t="shared" si="66"/>
        <v>604</v>
      </c>
      <c r="N132" s="47">
        <f t="shared" si="66"/>
        <v>255.5</v>
      </c>
      <c r="O132" s="47">
        <f t="shared" si="66"/>
        <v>94.5</v>
      </c>
      <c r="P132" s="47">
        <f t="shared" si="66"/>
        <v>355</v>
      </c>
      <c r="Q132" s="47">
        <f t="shared" si="66"/>
        <v>81</v>
      </c>
      <c r="R132" s="47">
        <f t="shared" si="66"/>
        <v>149</v>
      </c>
      <c r="S132" s="47">
        <f t="shared" si="66"/>
        <v>193.5</v>
      </c>
      <c r="T132" s="47">
        <f t="shared" si="66"/>
        <v>130</v>
      </c>
      <c r="U132" s="47">
        <f t="shared" si="66"/>
        <v>480</v>
      </c>
      <c r="V132" s="47">
        <f t="shared" si="66"/>
        <v>47.5</v>
      </c>
      <c r="W132" s="47">
        <f t="shared" si="66"/>
        <v>82.5</v>
      </c>
      <c r="X132" s="47">
        <f t="shared" si="66"/>
        <v>311.5</v>
      </c>
      <c r="Y132" s="47">
        <f t="shared" si="66"/>
        <v>159</v>
      </c>
      <c r="Z132" s="47">
        <f t="shared" si="66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3">
        <f t="shared" si="38"/>
        <v>317</v>
      </c>
      <c r="D133" s="15">
        <f t="shared" si="43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3">
        <f t="shared" si="38"/>
        <v>0</v>
      </c>
      <c r="D134" s="15" t="e">
        <f t="shared" si="43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3">
        <f t="shared" si="38"/>
        <v>5700</v>
      </c>
      <c r="D135" s="15">
        <f t="shared" si="43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3">
        <f t="shared" si="38"/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3">
        <f t="shared" si="38"/>
        <v>5178</v>
      </c>
      <c r="D137" s="15">
        <f>C137/B137</f>
        <v>1.0580302411115652</v>
      </c>
      <c r="E137" s="15"/>
      <c r="F137" s="47">
        <v>158</v>
      </c>
      <c r="G137" s="47">
        <f t="shared" ref="G137:Z137" si="67">G135-G136</f>
        <v>54</v>
      </c>
      <c r="H137" s="47">
        <f t="shared" si="67"/>
        <v>782</v>
      </c>
      <c r="I137" s="47">
        <f>377-I136</f>
        <v>343</v>
      </c>
      <c r="J137" s="47">
        <f t="shared" si="67"/>
        <v>10</v>
      </c>
      <c r="K137" s="47">
        <f t="shared" si="67"/>
        <v>144</v>
      </c>
      <c r="L137" s="47">
        <v>604.5</v>
      </c>
      <c r="M137" s="47">
        <f t="shared" si="67"/>
        <v>739</v>
      </c>
      <c r="N137" s="47">
        <f t="shared" si="67"/>
        <v>217</v>
      </c>
      <c r="O137" s="47">
        <f t="shared" si="67"/>
        <v>30</v>
      </c>
      <c r="P137" s="47">
        <v>194</v>
      </c>
      <c r="Q137" s="47">
        <f t="shared" si="67"/>
        <v>232</v>
      </c>
      <c r="R137" s="47">
        <v>14</v>
      </c>
      <c r="S137" s="47">
        <f t="shared" si="67"/>
        <v>679</v>
      </c>
      <c r="T137" s="47">
        <f t="shared" si="67"/>
        <v>154</v>
      </c>
      <c r="U137" s="47">
        <f>U135-U136</f>
        <v>46</v>
      </c>
      <c r="V137" s="47">
        <f t="shared" si="67"/>
        <v>115</v>
      </c>
      <c r="W137" s="47">
        <f>W135-W136</f>
        <v>23.5</v>
      </c>
      <c r="X137" s="47">
        <f>X135-X136</f>
        <v>256</v>
      </c>
      <c r="Y137" s="47">
        <f t="shared" si="67"/>
        <v>383</v>
      </c>
      <c r="Z137" s="47">
        <f t="shared" si="67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3">
        <f t="shared" si="38"/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175</v>
      </c>
      <c r="B139" s="32">
        <f>B138/B137</f>
        <v>1</v>
      </c>
      <c r="C139" s="23">
        <f t="shared" si="38"/>
        <v>19.808427466558495</v>
      </c>
      <c r="D139" s="15">
        <f>C139/B139</f>
        <v>19.808427466558495</v>
      </c>
      <c r="E139" s="15"/>
      <c r="F139" s="34">
        <f>F138/F137</f>
        <v>1</v>
      </c>
      <c r="G139" s="34">
        <f t="shared" ref="G139:Y139" si="68">G138/G137</f>
        <v>1</v>
      </c>
      <c r="H139" s="34">
        <f t="shared" si="68"/>
        <v>1</v>
      </c>
      <c r="I139" s="34">
        <f t="shared" si="68"/>
        <v>1</v>
      </c>
      <c r="J139" s="34">
        <f t="shared" si="68"/>
        <v>1</v>
      </c>
      <c r="K139" s="34">
        <f t="shared" si="68"/>
        <v>1</v>
      </c>
      <c r="L139" s="34">
        <f t="shared" si="68"/>
        <v>0.83788254755996694</v>
      </c>
      <c r="M139" s="34">
        <f t="shared" si="68"/>
        <v>1</v>
      </c>
      <c r="N139" s="34">
        <f t="shared" si="68"/>
        <v>1</v>
      </c>
      <c r="O139" s="34">
        <f t="shared" si="68"/>
        <v>1</v>
      </c>
      <c r="P139" s="34">
        <f t="shared" si="68"/>
        <v>1</v>
      </c>
      <c r="Q139" s="34">
        <f t="shared" si="68"/>
        <v>1</v>
      </c>
      <c r="R139" s="34">
        <f t="shared" si="68"/>
        <v>1</v>
      </c>
      <c r="S139" s="34">
        <f t="shared" si="68"/>
        <v>0.97054491899852724</v>
      </c>
      <c r="T139" s="34">
        <f t="shared" si="68"/>
        <v>1</v>
      </c>
      <c r="U139" s="34">
        <f t="shared" si="68"/>
        <v>1</v>
      </c>
      <c r="V139" s="34">
        <f t="shared" si="68"/>
        <v>1</v>
      </c>
      <c r="W139" s="34">
        <f t="shared" si="68"/>
        <v>1</v>
      </c>
      <c r="X139" s="34">
        <f t="shared" si="68"/>
        <v>1</v>
      </c>
      <c r="Y139" s="34">
        <f t="shared" si="68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23">
        <f t="shared" si="38"/>
        <v>20</v>
      </c>
      <c r="D140" s="15"/>
      <c r="E140" s="15"/>
      <c r="F140" s="30">
        <f>F137-F138</f>
        <v>0</v>
      </c>
      <c r="G140" s="30">
        <f t="shared" ref="G140:Z140" si="69">G137-G138</f>
        <v>0</v>
      </c>
      <c r="H140" s="30">
        <f t="shared" si="69"/>
        <v>0</v>
      </c>
      <c r="I140" s="30">
        <f t="shared" si="69"/>
        <v>0</v>
      </c>
      <c r="J140" s="30">
        <f t="shared" si="69"/>
        <v>0</v>
      </c>
      <c r="K140" s="30">
        <f t="shared" si="69"/>
        <v>0</v>
      </c>
      <c r="L140" s="30">
        <f>L137-L138-L136</f>
        <v>0</v>
      </c>
      <c r="M140" s="30">
        <f t="shared" si="69"/>
        <v>0</v>
      </c>
      <c r="N140" s="30">
        <f t="shared" si="69"/>
        <v>0</v>
      </c>
      <c r="O140" s="30">
        <f t="shared" si="69"/>
        <v>0</v>
      </c>
      <c r="P140" s="30">
        <f>P137-P138</f>
        <v>0</v>
      </c>
      <c r="Q140" s="30">
        <f t="shared" si="69"/>
        <v>0</v>
      </c>
      <c r="R140" s="30">
        <f t="shared" si="69"/>
        <v>0</v>
      </c>
      <c r="S140" s="30">
        <f>S137-S138</f>
        <v>20</v>
      </c>
      <c r="T140" s="30">
        <f t="shared" si="69"/>
        <v>0</v>
      </c>
      <c r="U140" s="30">
        <f>U137-U138</f>
        <v>0</v>
      </c>
      <c r="V140" s="30">
        <f t="shared" si="69"/>
        <v>0</v>
      </c>
      <c r="W140" s="30">
        <f>W137-W138</f>
        <v>0</v>
      </c>
      <c r="X140" s="30">
        <f t="shared" si="69"/>
        <v>0</v>
      </c>
      <c r="Y140" s="30">
        <f t="shared" si="69"/>
        <v>0</v>
      </c>
      <c r="Z140" s="30">
        <f t="shared" si="69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178</v>
      </c>
      <c r="B141" s="88"/>
      <c r="C141" s="23">
        <f t="shared" si="38"/>
        <v>0</v>
      </c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3">
        <f t="shared" si="38"/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23" t="e">
        <f t="shared" si="38"/>
        <v>#DIV/0!</v>
      </c>
      <c r="D143" s="15"/>
      <c r="E143" s="15"/>
      <c r="F143" s="29" t="e">
        <f t="shared" ref="F143:Z143" si="70">F142/F141</f>
        <v>#DIV/0!</v>
      </c>
      <c r="G143" s="29" t="e">
        <f t="shared" si="70"/>
        <v>#DIV/0!</v>
      </c>
      <c r="H143" s="88" t="e">
        <f t="shared" si="70"/>
        <v>#DIV/0!</v>
      </c>
      <c r="I143" s="88" t="e">
        <f t="shared" si="70"/>
        <v>#DIV/0!</v>
      </c>
      <c r="J143" s="88" t="e">
        <f t="shared" si="70"/>
        <v>#DIV/0!</v>
      </c>
      <c r="K143" s="88" t="e">
        <f t="shared" si="70"/>
        <v>#DIV/0!</v>
      </c>
      <c r="L143" s="88" t="e">
        <f t="shared" si="70"/>
        <v>#DIV/0!</v>
      </c>
      <c r="M143" s="88" t="e">
        <f t="shared" si="70"/>
        <v>#DIV/0!</v>
      </c>
      <c r="N143" s="88" t="e">
        <f t="shared" si="70"/>
        <v>#DIV/0!</v>
      </c>
      <c r="O143" s="88" t="e">
        <f t="shared" si="70"/>
        <v>#DIV/0!</v>
      </c>
      <c r="P143" s="88" t="e">
        <f t="shared" si="70"/>
        <v>#DIV/0!</v>
      </c>
      <c r="Q143" s="88" t="e">
        <f t="shared" si="70"/>
        <v>#DIV/0!</v>
      </c>
      <c r="R143" s="88" t="e">
        <f t="shared" si="70"/>
        <v>#DIV/0!</v>
      </c>
      <c r="S143" s="88" t="e">
        <f t="shared" si="70"/>
        <v>#DIV/0!</v>
      </c>
      <c r="T143" s="88" t="e">
        <f t="shared" si="70"/>
        <v>#DIV/0!</v>
      </c>
      <c r="U143" s="88" t="e">
        <f t="shared" si="70"/>
        <v>#DIV/0!</v>
      </c>
      <c r="V143" s="88" t="e">
        <f t="shared" si="70"/>
        <v>#DIV/0!</v>
      </c>
      <c r="W143" s="88" t="e">
        <f t="shared" si="70"/>
        <v>#DIV/0!</v>
      </c>
      <c r="X143" s="88" t="e">
        <f t="shared" si="70"/>
        <v>#DIV/0!</v>
      </c>
      <c r="Y143" s="88" t="e">
        <f t="shared" si="70"/>
        <v>#DIV/0!</v>
      </c>
      <c r="Z143" s="88" t="e">
        <f t="shared" si="70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23">
        <f t="shared" si="38"/>
        <v>4404.9140400754795</v>
      </c>
      <c r="D144" s="15">
        <f>C144/B144</f>
        <v>22.537347821949545</v>
      </c>
      <c r="E144" s="15"/>
      <c r="F144" s="99">
        <f t="shared" ref="F144" si="71">F142/F138*10</f>
        <v>179.62025316455697</v>
      </c>
      <c r="G144" s="99">
        <f t="shared" ref="G144:H144" si="72">G142/G138*10</f>
        <v>180.92592592592592</v>
      </c>
      <c r="H144" s="99">
        <f t="shared" si="72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3">N142/N138*10</f>
        <v>202.25806451612902</v>
      </c>
      <c r="O144" s="99">
        <f t="shared" si="73"/>
        <v>198</v>
      </c>
      <c r="P144" s="99">
        <f t="shared" si="73"/>
        <v>169.63917525773195</v>
      </c>
      <c r="Q144" s="99">
        <f t="shared" si="73"/>
        <v>229.78448275862067</v>
      </c>
      <c r="R144" s="99">
        <f t="shared" si="73"/>
        <v>231.42857142857142</v>
      </c>
      <c r="S144" s="99">
        <f t="shared" si="73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4">V142/V138*10</f>
        <v>200.95652173913044</v>
      </c>
      <c r="W144" s="99">
        <f t="shared" si="74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3">
        <f t="shared" si="38"/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3">
        <f t="shared" si="38"/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3">
        <f t="shared" si="38"/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23">
        <f t="shared" si="38"/>
        <v>900.1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166</v>
      </c>
      <c r="B149" s="23">
        <v>812</v>
      </c>
      <c r="C149" s="23">
        <f t="shared" si="38"/>
        <v>872.15</v>
      </c>
      <c r="D149" s="15">
        <f t="shared" ref="D149:D154" si="75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175</v>
      </c>
      <c r="B150" s="32">
        <f>B149/B148</f>
        <v>0.95529411764705885</v>
      </c>
      <c r="C150" s="23">
        <f t="shared" si="38"/>
        <v>17.642878047188724</v>
      </c>
      <c r="D150" s="15">
        <f t="shared" si="75"/>
        <v>18.468529975505437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6">M149/M148</f>
        <v>1</v>
      </c>
      <c r="N150" s="29">
        <f t="shared" si="76"/>
        <v>1</v>
      </c>
      <c r="O150" s="29">
        <f t="shared" si="76"/>
        <v>1</v>
      </c>
      <c r="P150" s="29">
        <f t="shared" si="76"/>
        <v>1</v>
      </c>
      <c r="Q150" s="29">
        <f t="shared" si="76"/>
        <v>0.8527131782945736</v>
      </c>
      <c r="R150" s="29"/>
      <c r="S150" s="29">
        <f t="shared" si="76"/>
        <v>1</v>
      </c>
      <c r="T150" s="29">
        <f t="shared" si="76"/>
        <v>0.80555555555555558</v>
      </c>
      <c r="U150" s="29">
        <f t="shared" si="76"/>
        <v>1</v>
      </c>
      <c r="V150" s="29"/>
      <c r="W150" s="29">
        <f t="shared" si="76"/>
        <v>1</v>
      </c>
      <c r="X150" s="29">
        <f t="shared" si="76"/>
        <v>1</v>
      </c>
      <c r="Y150" s="29">
        <f t="shared" si="76"/>
        <v>1</v>
      </c>
      <c r="Z150" s="29">
        <f t="shared" si="76"/>
        <v>1</v>
      </c>
      <c r="AD150" s="119"/>
      <c r="AE150" s="119"/>
    </row>
    <row r="151" spans="1:31" s="12" customFormat="1" ht="30.75" hidden="1" customHeight="1" x14ac:dyDescent="0.2">
      <c r="A151" s="13" t="s">
        <v>179</v>
      </c>
      <c r="B151" s="88"/>
      <c r="C151" s="23">
        <f t="shared" ref="C151:C213" si="77">SUM(F151:Z151)</f>
        <v>0</v>
      </c>
      <c r="D151" s="15" t="e">
        <f t="shared" si="75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3">
        <f t="shared" si="77"/>
        <v>34944.36</v>
      </c>
      <c r="D152" s="15">
        <f t="shared" si="75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23" t="e">
        <f t="shared" si="77"/>
        <v>#DIV/0!</v>
      </c>
      <c r="D153" s="15" t="e">
        <f t="shared" si="75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8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23">
        <f t="shared" si="77"/>
        <v>5812.5563839250708</v>
      </c>
      <c r="D154" s="15">
        <f t="shared" si="75"/>
        <v>18.203470316827978</v>
      </c>
      <c r="E154" s="15"/>
      <c r="F154" s="54">
        <f>F152/F149*10</f>
        <v>380.4545454545455</v>
      </c>
      <c r="G154" s="54">
        <f t="shared" ref="G154:H154" si="79">G152/G149*10</f>
        <v>484.18604651162786</v>
      </c>
      <c r="H154" s="54">
        <f t="shared" si="79"/>
        <v>278.09965237543457</v>
      </c>
      <c r="I154" s="54"/>
      <c r="J154" s="54">
        <f t="shared" ref="J154:O154" si="80">J152/J149*10</f>
        <v>94.375</v>
      </c>
      <c r="K154" s="54">
        <f t="shared" si="80"/>
        <v>320</v>
      </c>
      <c r="L154" s="54">
        <f t="shared" si="80"/>
        <v>605.29058116232466</v>
      </c>
      <c r="M154" s="54">
        <f>M152/M149*10</f>
        <v>543.936170212766</v>
      </c>
      <c r="N154" s="54">
        <f t="shared" si="80"/>
        <v>264.89361702127661</v>
      </c>
      <c r="O154" s="54">
        <f t="shared" si="80"/>
        <v>95.833333333333343</v>
      </c>
      <c r="P154" s="54">
        <f t="shared" ref="P154:Q154" si="81">P152/P149*10</f>
        <v>253</v>
      </c>
      <c r="Q154" s="54">
        <f t="shared" si="81"/>
        <v>358</v>
      </c>
      <c r="R154" s="54"/>
      <c r="S154" s="54">
        <f t="shared" ref="S154:Z154" si="82">S152/S149*10</f>
        <v>133.74647887323943</v>
      </c>
      <c r="T154" s="54">
        <f t="shared" si="82"/>
        <v>445.86206896551721</v>
      </c>
      <c r="U154" s="54">
        <f t="shared" si="82"/>
        <v>719.04761904761904</v>
      </c>
      <c r="V154" s="54"/>
      <c r="W154" s="54">
        <f t="shared" si="82"/>
        <v>186.36363636363637</v>
      </c>
      <c r="X154" s="54">
        <f t="shared" si="82"/>
        <v>455.78947368421052</v>
      </c>
      <c r="Y154" s="54">
        <f t="shared" si="82"/>
        <v>160.34482758620692</v>
      </c>
      <c r="Z154" s="54">
        <f t="shared" si="82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23">
        <f t="shared" si="77"/>
        <v>27.950000000000003</v>
      </c>
      <c r="D155" s="15"/>
      <c r="E155" s="15"/>
      <c r="F155" s="54">
        <f>F148-F149</f>
        <v>0</v>
      </c>
      <c r="G155" s="54">
        <f t="shared" ref="G155:Z155" si="83">G148-G149</f>
        <v>0</v>
      </c>
      <c r="H155" s="54">
        <f>H148-H149</f>
        <v>0</v>
      </c>
      <c r="I155" s="54">
        <f>I148-I149</f>
        <v>0</v>
      </c>
      <c r="J155" s="54">
        <f t="shared" si="83"/>
        <v>0</v>
      </c>
      <c r="K155" s="54">
        <f t="shared" si="83"/>
        <v>0</v>
      </c>
      <c r="L155" s="54">
        <f t="shared" si="83"/>
        <v>1.9500000000000028</v>
      </c>
      <c r="M155" s="54">
        <f t="shared" si="83"/>
        <v>0</v>
      </c>
      <c r="N155" s="54">
        <f t="shared" si="83"/>
        <v>0</v>
      </c>
      <c r="O155" s="54">
        <f t="shared" si="83"/>
        <v>0</v>
      </c>
      <c r="P155" s="54">
        <f t="shared" si="83"/>
        <v>0</v>
      </c>
      <c r="Q155" s="54">
        <f t="shared" si="83"/>
        <v>19</v>
      </c>
      <c r="R155" s="54">
        <f t="shared" si="83"/>
        <v>0</v>
      </c>
      <c r="S155" s="54">
        <f t="shared" si="83"/>
        <v>0</v>
      </c>
      <c r="T155" s="54">
        <f t="shared" si="83"/>
        <v>7</v>
      </c>
      <c r="U155" s="54">
        <f t="shared" si="83"/>
        <v>0</v>
      </c>
      <c r="V155" s="54">
        <f t="shared" si="83"/>
        <v>0</v>
      </c>
      <c r="W155" s="54">
        <f t="shared" si="83"/>
        <v>0</v>
      </c>
      <c r="X155" s="54">
        <f t="shared" si="83"/>
        <v>0</v>
      </c>
      <c r="Y155" s="54">
        <f t="shared" si="83"/>
        <v>0</v>
      </c>
      <c r="Z155" s="54">
        <f t="shared" si="83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167</v>
      </c>
      <c r="B156" s="23">
        <v>543</v>
      </c>
      <c r="C156" s="23">
        <f t="shared" si="77"/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168</v>
      </c>
      <c r="B157" s="23">
        <v>5773</v>
      </c>
      <c r="C157" s="23">
        <f t="shared" si="77"/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23">
        <f t="shared" si="77"/>
        <v>435.46678966789671</v>
      </c>
      <c r="D158" s="15">
        <f>C158/B158</f>
        <v>4.0959374119117946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4">S157/S156*10</f>
        <v>25</v>
      </c>
      <c r="T158" s="54"/>
      <c r="U158" s="54"/>
      <c r="V158" s="54">
        <f t="shared" ref="V158:Z158" si="85">V157/V156*10</f>
        <v>180</v>
      </c>
      <c r="W158" s="54"/>
      <c r="X158" s="54"/>
      <c r="Y158" s="54"/>
      <c r="Z158" s="54">
        <f t="shared" si="85"/>
        <v>60</v>
      </c>
      <c r="AD158" s="119"/>
      <c r="AE158" s="119"/>
    </row>
    <row r="159" spans="1:31" s="12" customFormat="1" ht="30" hidden="1" customHeight="1" x14ac:dyDescent="0.2">
      <c r="A159" s="11" t="s">
        <v>208</v>
      </c>
      <c r="B159" s="55"/>
      <c r="C159" s="23">
        <f t="shared" si="77"/>
        <v>34305.599999999999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23">
        <f t="shared" si="77"/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207</v>
      </c>
      <c r="B161" s="55"/>
      <c r="C161" s="23">
        <f t="shared" si="77"/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206</v>
      </c>
      <c r="B162" s="55"/>
      <c r="C162" s="23">
        <f t="shared" si="77"/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6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202</v>
      </c>
      <c r="B163" s="97">
        <f>B167+B170+B187+B173+B182</f>
        <v>14637</v>
      </c>
      <c r="C163" s="23">
        <f t="shared" si="77"/>
        <v>30810.399999999998</v>
      </c>
      <c r="D163" s="15">
        <f>C163/B163</f>
        <v>2.1049668647946982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7">Q167+Q170+Q187+Q173+Q176+Q182</f>
        <v>1189</v>
      </c>
      <c r="R163" s="101">
        <f t="shared" si="87"/>
        <v>4479</v>
      </c>
      <c r="S163" s="101">
        <f t="shared" si="87"/>
        <v>525.5</v>
      </c>
      <c r="T163" s="101">
        <f t="shared" si="87"/>
        <v>1005.6</v>
      </c>
      <c r="U163" s="101">
        <f t="shared" si="87"/>
        <v>913</v>
      </c>
      <c r="V163" s="101">
        <f t="shared" si="87"/>
        <v>1353</v>
      </c>
      <c r="W163" s="101">
        <f t="shared" si="87"/>
        <v>522</v>
      </c>
      <c r="X163" s="101">
        <f t="shared" si="87"/>
        <v>1453</v>
      </c>
      <c r="Y163" s="101">
        <f t="shared" si="87"/>
        <v>1377</v>
      </c>
      <c r="Z163" s="101">
        <f t="shared" si="87"/>
        <v>175</v>
      </c>
      <c r="AD163" s="119"/>
      <c r="AE163" s="119"/>
    </row>
    <row r="164" spans="1:31" s="12" customFormat="1" ht="31.5" hidden="1" customHeight="1" x14ac:dyDescent="0.2">
      <c r="A164" s="93" t="s">
        <v>203</v>
      </c>
      <c r="B164" s="97">
        <f>B168+B171+B188</f>
        <v>10047</v>
      </c>
      <c r="C164" s="23">
        <f t="shared" si="77"/>
        <v>40164.050000000003</v>
      </c>
      <c r="D164" s="15">
        <f>C164/B164</f>
        <v>3.9976162038419432</v>
      </c>
      <c r="E164" s="15"/>
      <c r="F164" s="53">
        <f t="shared" ref="F164:Z164" si="88">F168+F171+F174+F188+F177+F183</f>
        <v>8117</v>
      </c>
      <c r="G164" s="53">
        <f t="shared" si="88"/>
        <v>526</v>
      </c>
      <c r="H164" s="53">
        <f t="shared" si="88"/>
        <v>1341</v>
      </c>
      <c r="I164" s="53">
        <f t="shared" si="88"/>
        <v>1326</v>
      </c>
      <c r="J164" s="53">
        <f t="shared" si="88"/>
        <v>820.7</v>
      </c>
      <c r="K164" s="53">
        <f>K168+K171+K174+K188+K177+K183</f>
        <v>4881</v>
      </c>
      <c r="L164" s="53">
        <f t="shared" si="88"/>
        <v>671</v>
      </c>
      <c r="M164" s="53">
        <f t="shared" si="88"/>
        <v>1632</v>
      </c>
      <c r="N164" s="53">
        <f t="shared" si="88"/>
        <v>1046</v>
      </c>
      <c r="O164" s="53">
        <f t="shared" si="88"/>
        <v>79</v>
      </c>
      <c r="P164" s="53">
        <f t="shared" si="88"/>
        <v>735</v>
      </c>
      <c r="Q164" s="53">
        <f t="shared" si="88"/>
        <v>1697</v>
      </c>
      <c r="R164" s="53">
        <f t="shared" si="88"/>
        <v>5598</v>
      </c>
      <c r="S164" s="53">
        <f t="shared" si="88"/>
        <v>532.65000000000009</v>
      </c>
      <c r="T164" s="53">
        <f t="shared" si="88"/>
        <v>2262.6999999999998</v>
      </c>
      <c r="U164" s="53">
        <f t="shared" si="88"/>
        <v>813</v>
      </c>
      <c r="V164" s="53">
        <f t="shared" si="88"/>
        <v>2815</v>
      </c>
      <c r="W164" s="53">
        <f t="shared" si="88"/>
        <v>522</v>
      </c>
      <c r="X164" s="53">
        <f t="shared" si="88"/>
        <v>1741</v>
      </c>
      <c r="Y164" s="53">
        <f t="shared" si="88"/>
        <v>2605</v>
      </c>
      <c r="Z164" s="53">
        <f t="shared" si="88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23">
        <f t="shared" si="77"/>
        <v>300.22917793094126</v>
      </c>
      <c r="D165" s="15">
        <f>C165/B165</f>
        <v>43.738971607198039</v>
      </c>
      <c r="E165" s="15"/>
      <c r="F165" s="54">
        <f t="shared" ref="F165:Y165" si="89">F164/F163*10</f>
        <v>13.64201680672269</v>
      </c>
      <c r="G165" s="54">
        <f t="shared" si="89"/>
        <v>17.30263157894737</v>
      </c>
      <c r="H165" s="54">
        <f t="shared" si="89"/>
        <v>14.850498338870432</v>
      </c>
      <c r="I165" s="54">
        <f t="shared" si="89"/>
        <v>12.701149425287356</v>
      </c>
      <c r="J165" s="54">
        <f t="shared" si="89"/>
        <v>8.7401490947816836</v>
      </c>
      <c r="K165" s="54">
        <f t="shared" si="89"/>
        <v>8.8279978296256107</v>
      </c>
      <c r="L165" s="54">
        <f t="shared" si="89"/>
        <v>28.675213675213676</v>
      </c>
      <c r="M165" s="54">
        <f t="shared" si="89"/>
        <v>15.319628273725712</v>
      </c>
      <c r="N165" s="54">
        <f t="shared" si="89"/>
        <v>9.7848456501403174</v>
      </c>
      <c r="O165" s="54">
        <f t="shared" si="89"/>
        <v>6.0305343511450378</v>
      </c>
      <c r="P165" s="54">
        <f t="shared" si="89"/>
        <v>11.307692307692307</v>
      </c>
      <c r="Q165" s="54">
        <f t="shared" si="89"/>
        <v>14.272497897392766</v>
      </c>
      <c r="R165" s="54">
        <f t="shared" si="89"/>
        <v>12.498325519089082</v>
      </c>
      <c r="S165" s="54">
        <f t="shared" si="89"/>
        <v>10.136060894386301</v>
      </c>
      <c r="T165" s="54">
        <f t="shared" si="89"/>
        <v>22.500994431185362</v>
      </c>
      <c r="U165" s="54">
        <f t="shared" si="89"/>
        <v>8.904709748083242</v>
      </c>
      <c r="V165" s="54">
        <f t="shared" si="89"/>
        <v>20.805617147080561</v>
      </c>
      <c r="W165" s="54">
        <f t="shared" si="89"/>
        <v>10</v>
      </c>
      <c r="X165" s="54">
        <f t="shared" si="89"/>
        <v>11.982105987611838</v>
      </c>
      <c r="Y165" s="54">
        <f t="shared" si="89"/>
        <v>18.917937545388526</v>
      </c>
      <c r="Z165" s="54">
        <f t="shared" ref="Z165" si="90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23">
        <f t="shared" si="77"/>
        <v>3788.1</v>
      </c>
      <c r="D166" s="15"/>
      <c r="E166" s="15"/>
      <c r="F166" s="54">
        <f t="shared" ref="F166:V166" si="91">F162-F163</f>
        <v>500</v>
      </c>
      <c r="G166" s="54">
        <f t="shared" si="91"/>
        <v>275</v>
      </c>
      <c r="H166" s="54">
        <f>H162-H163</f>
        <v>259.59999999999991</v>
      </c>
      <c r="I166" s="54">
        <f>I162-I163</f>
        <v>0</v>
      </c>
      <c r="J166" s="54">
        <f t="shared" si="91"/>
        <v>50</v>
      </c>
      <c r="K166" s="54">
        <f t="shared" si="91"/>
        <v>24</v>
      </c>
      <c r="L166" s="54">
        <f t="shared" si="91"/>
        <v>160</v>
      </c>
      <c r="M166" s="54">
        <f t="shared" si="91"/>
        <v>415</v>
      </c>
      <c r="N166" s="54">
        <f t="shared" si="91"/>
        <v>0</v>
      </c>
      <c r="O166" s="54">
        <f t="shared" si="91"/>
        <v>87</v>
      </c>
      <c r="P166" s="54">
        <f t="shared" si="91"/>
        <v>0</v>
      </c>
      <c r="Q166" s="54">
        <f t="shared" si="91"/>
        <v>0</v>
      </c>
      <c r="R166" s="54">
        <f t="shared" si="91"/>
        <v>799</v>
      </c>
      <c r="S166" s="54">
        <f>S162-S163</f>
        <v>0</v>
      </c>
      <c r="T166" s="54">
        <f t="shared" si="91"/>
        <v>0</v>
      </c>
      <c r="U166" s="54">
        <f t="shared" si="91"/>
        <v>261.5</v>
      </c>
      <c r="V166" s="54">
        <f t="shared" si="91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3">
        <f t="shared" si="77"/>
        <v>14969.3</v>
      </c>
      <c r="D167" s="15">
        <f t="shared" ref="D167:D185" si="92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 t="shared" si="77"/>
        <v>21911</v>
      </c>
      <c r="D168" s="15">
        <f t="shared" si="92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23">
        <f t="shared" si="77"/>
        <v>247.04962381423564</v>
      </c>
      <c r="D169" s="15">
        <f t="shared" si="92"/>
        <v>28.201779544417484</v>
      </c>
      <c r="E169" s="15"/>
      <c r="F169" s="54">
        <f t="shared" ref="F169:G169" si="93">F168/F167*10</f>
        <v>14.019627887957473</v>
      </c>
      <c r="G169" s="54">
        <f t="shared" si="93"/>
        <v>28</v>
      </c>
      <c r="H169" s="54">
        <f t="shared" ref="H169:K169" si="94">H168/H167*10</f>
        <v>10.25</v>
      </c>
      <c r="I169" s="54">
        <f t="shared" si="94"/>
        <v>10</v>
      </c>
      <c r="J169" s="54">
        <f t="shared" si="94"/>
        <v>6</v>
      </c>
      <c r="K169" s="54">
        <f t="shared" si="94"/>
        <v>8.0018587360594786</v>
      </c>
      <c r="L169" s="54">
        <f t="shared" ref="L169:M169" si="95">L168/L167*10</f>
        <v>18</v>
      </c>
      <c r="M169" s="54">
        <f t="shared" si="95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6">T168/T167*10</f>
        <v>28.571428571428573</v>
      </c>
      <c r="U169" s="54"/>
      <c r="V169" s="54">
        <f t="shared" ref="V169:Y169" si="97">V168/V167*10</f>
        <v>14</v>
      </c>
      <c r="W169" s="54">
        <f t="shared" si="97"/>
        <v>10</v>
      </c>
      <c r="X169" s="54">
        <f t="shared" si="97"/>
        <v>13.32155477031802</v>
      </c>
      <c r="Y169" s="54">
        <f t="shared" si="97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173</v>
      </c>
      <c r="B170" s="27">
        <v>4088</v>
      </c>
      <c r="C170" s="23">
        <f t="shared" si="77"/>
        <v>5054</v>
      </c>
      <c r="D170" s="15">
        <f t="shared" si="92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174</v>
      </c>
      <c r="B171" s="27">
        <v>2763</v>
      </c>
      <c r="C171" s="23">
        <f t="shared" si="77"/>
        <v>4341.1000000000004</v>
      </c>
      <c r="D171" s="15">
        <f t="shared" si="92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23">
        <f t="shared" si="77"/>
        <v>86.965496326719062</v>
      </c>
      <c r="D172" s="15">
        <f t="shared" si="92"/>
        <v>12.866990553153368</v>
      </c>
      <c r="E172" s="15"/>
      <c r="F172" s="50"/>
      <c r="G172" s="50">
        <f t="shared" ref="G172" si="98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99">K171/K170*10</f>
        <v>7.799009200283086</v>
      </c>
      <c r="L172" s="50">
        <f t="shared" ref="L172:N172" si="100">L171/L170*10</f>
        <v>9.6491228070175445</v>
      </c>
      <c r="M172" s="50"/>
      <c r="N172" s="50">
        <f t="shared" si="100"/>
        <v>9.7848456501403174</v>
      </c>
      <c r="O172" s="50">
        <f t="shared" ref="O172:R172" si="101">O171/O170*10</f>
        <v>5.9689922480620154</v>
      </c>
      <c r="P172" s="50"/>
      <c r="Q172" s="50">
        <f t="shared" si="101"/>
        <v>10</v>
      </c>
      <c r="R172" s="50">
        <f t="shared" si="101"/>
        <v>1</v>
      </c>
      <c r="S172" s="50">
        <f>S171/S170*10</f>
        <v>6.7</v>
      </c>
      <c r="T172" s="50"/>
      <c r="U172" s="50">
        <f t="shared" ref="U172" si="102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199</v>
      </c>
      <c r="B173" s="49">
        <v>243</v>
      </c>
      <c r="C173" s="23">
        <f t="shared" si="77"/>
        <v>1183.0999999999999</v>
      </c>
      <c r="D173" s="15">
        <f t="shared" si="92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200</v>
      </c>
      <c r="B174" s="49">
        <v>419</v>
      </c>
      <c r="C174" s="23">
        <f t="shared" si="77"/>
        <v>2071.9499999999998</v>
      </c>
      <c r="D174" s="15">
        <f t="shared" si="92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23">
        <f t="shared" si="77"/>
        <v>135.97162851171382</v>
      </c>
      <c r="D175" s="15">
        <f t="shared" si="92"/>
        <v>6.0973824444714717</v>
      </c>
      <c r="E175" s="15"/>
      <c r="F175" s="50"/>
      <c r="G175" s="50">
        <f t="shared" ref="G175:H175" si="103">G174/G173*10</f>
        <v>16</v>
      </c>
      <c r="H175" s="50">
        <f t="shared" si="103"/>
        <v>18</v>
      </c>
      <c r="I175" s="50"/>
      <c r="J175" s="50">
        <f t="shared" ref="J175" si="104">J174/J173*10</f>
        <v>5.34</v>
      </c>
      <c r="K175" s="50"/>
      <c r="L175" s="50"/>
      <c r="M175" s="50"/>
      <c r="N175" s="50"/>
      <c r="O175" s="50">
        <f t="shared" ref="O175" si="105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169</v>
      </c>
      <c r="B176" s="27">
        <v>75</v>
      </c>
      <c r="C176" s="23">
        <f t="shared" si="77"/>
        <v>58</v>
      </c>
      <c r="D176" s="15">
        <f t="shared" si="92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170</v>
      </c>
      <c r="B177" s="27">
        <v>83</v>
      </c>
      <c r="C177" s="23">
        <f t="shared" si="77"/>
        <v>85</v>
      </c>
      <c r="D177" s="15">
        <f t="shared" si="92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23">
        <f t="shared" si="77"/>
        <v>14.655172413793103</v>
      </c>
      <c r="D178" s="15">
        <f t="shared" si="92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209</v>
      </c>
      <c r="B179" s="27">
        <v>617</v>
      </c>
      <c r="C179" s="23">
        <f t="shared" si="77"/>
        <v>867</v>
      </c>
      <c r="D179" s="15">
        <f t="shared" si="92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3">
        <f t="shared" si="77"/>
        <v>26430</v>
      </c>
      <c r="D180" s="15">
        <f t="shared" si="92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23">
        <f t="shared" si="77"/>
        <v>944.89208633093529</v>
      </c>
      <c r="D181" s="15">
        <f t="shared" si="92"/>
        <v>8.0137239486761107</v>
      </c>
      <c r="E181" s="15"/>
      <c r="F181" s="54"/>
      <c r="G181" s="54"/>
      <c r="H181" s="54">
        <f t="shared" ref="H181" si="106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7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3">
        <f t="shared" si="77"/>
        <v>4867</v>
      </c>
      <c r="D182" s="15">
        <f t="shared" si="92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3">
        <f t="shared" si="77"/>
        <v>7275</v>
      </c>
      <c r="D183" s="15">
        <f t="shared" si="92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23">
        <f t="shared" si="77"/>
        <v>170.73548636935814</v>
      </c>
      <c r="D184" s="15">
        <f t="shared" si="92"/>
        <v>12.110237027481014</v>
      </c>
      <c r="E184" s="15"/>
      <c r="F184" s="54">
        <f t="shared" ref="F184:H184" si="108">F183/F182*10</f>
        <v>20</v>
      </c>
      <c r="G184" s="54"/>
      <c r="H184" s="54">
        <f t="shared" si="108"/>
        <v>13.729372937293729</v>
      </c>
      <c r="I184" s="54"/>
      <c r="J184" s="54">
        <f t="shared" ref="J184:M184" si="109">J183/J182*10</f>
        <v>13.799999999999999</v>
      </c>
      <c r="K184" s="54">
        <f t="shared" si="109"/>
        <v>10.238853503184712</v>
      </c>
      <c r="L184" s="54">
        <f t="shared" si="109"/>
        <v>21.5625</v>
      </c>
      <c r="M184" s="54">
        <f t="shared" si="109"/>
        <v>16.46927374301676</v>
      </c>
      <c r="N184" s="54"/>
      <c r="O184" s="54"/>
      <c r="P184" s="54"/>
      <c r="Q184" s="54"/>
      <c r="R184" s="54"/>
      <c r="S184" s="54">
        <f t="shared" ref="S184" si="110">S183/S182*10</f>
        <v>9.9047619047619051</v>
      </c>
      <c r="T184" s="54"/>
      <c r="U184" s="54">
        <f t="shared" ref="U184:V184" si="111">U183/U182*10</f>
        <v>10</v>
      </c>
      <c r="V184" s="54">
        <f t="shared" si="111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3">
        <f t="shared" si="77"/>
        <v>12695</v>
      </c>
      <c r="D185" s="15">
        <f t="shared" si="92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3">
        <f t="shared" si="77"/>
        <v>7</v>
      </c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194</v>
      </c>
      <c r="B187" s="23"/>
      <c r="C187" s="23">
        <f t="shared" si="77"/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195</v>
      </c>
      <c r="B188" s="23"/>
      <c r="C188" s="23">
        <f t="shared" si="77"/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196</v>
      </c>
      <c r="B189" s="23"/>
      <c r="C189" s="23">
        <f t="shared" si="77"/>
        <v>134.80498725256098</v>
      </c>
      <c r="D189" s="15"/>
      <c r="E189" s="15"/>
      <c r="F189" s="56">
        <f t="shared" ref="F189:G189" si="112">F188/F187*10</f>
        <v>10.996852046169989</v>
      </c>
      <c r="G189" s="56">
        <f t="shared" si="112"/>
        <v>10</v>
      </c>
      <c r="H189" s="56"/>
      <c r="I189" s="56">
        <f>I188/I187*10</f>
        <v>10.748663101604279</v>
      </c>
      <c r="J189" s="56">
        <f t="shared" ref="J189:K189" si="113">J188/J187*10</f>
        <v>9.8739495798319332</v>
      </c>
      <c r="K189" s="56">
        <f t="shared" si="113"/>
        <v>16</v>
      </c>
      <c r="L189" s="56"/>
      <c r="M189" s="56"/>
      <c r="N189" s="56"/>
      <c r="O189" s="56"/>
      <c r="P189" s="56"/>
      <c r="Q189" s="56">
        <f t="shared" ref="Q189:Y189" si="114">Q188/Q187*10</f>
        <v>10.952380952380953</v>
      </c>
      <c r="R189" s="56">
        <f t="shared" si="114"/>
        <v>7.7245745943806892</v>
      </c>
      <c r="S189" s="56">
        <f t="shared" si="114"/>
        <v>10</v>
      </c>
      <c r="T189" s="56">
        <f t="shared" si="114"/>
        <v>5</v>
      </c>
      <c r="U189" s="56">
        <f t="shared" si="114"/>
        <v>10</v>
      </c>
      <c r="V189" s="56"/>
      <c r="W189" s="56"/>
      <c r="X189" s="56">
        <f t="shared" si="114"/>
        <v>7.2585669781931461</v>
      </c>
      <c r="Y189" s="56">
        <f t="shared" si="114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188</v>
      </c>
      <c r="B190" s="23"/>
      <c r="C190" s="23">
        <f t="shared" si="77"/>
        <v>39.299999999999997</v>
      </c>
      <c r="D190" s="15" t="e">
        <f t="shared" ref="D190:D206" si="115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6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190</v>
      </c>
      <c r="B191" s="23"/>
      <c r="C191" s="23">
        <f t="shared" si="77"/>
        <v>21.8</v>
      </c>
      <c r="D191" s="15" t="e">
        <f t="shared" si="115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189</v>
      </c>
      <c r="B192" s="23"/>
      <c r="C192" s="23">
        <f t="shared" si="77"/>
        <v>53.95</v>
      </c>
      <c r="D192" s="15" t="e">
        <f t="shared" si="115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7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192</v>
      </c>
      <c r="B193" s="23"/>
      <c r="C193" s="23">
        <f t="shared" si="77"/>
        <v>30.82</v>
      </c>
      <c r="D193" s="15" t="e">
        <f t="shared" si="115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3">
        <f t="shared" si="77"/>
        <v>79.357142857142861</v>
      </c>
      <c r="D194" s="15" t="e">
        <f t="shared" si="115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8">M195</f>
        <v>2.5</v>
      </c>
      <c r="N194" s="56"/>
      <c r="O194" s="56"/>
      <c r="P194" s="56"/>
      <c r="Q194" s="56">
        <f t="shared" ref="Q194" si="119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191</v>
      </c>
      <c r="B195" s="23"/>
      <c r="C195" s="23">
        <f t="shared" si="77"/>
        <v>98.707142857142856</v>
      </c>
      <c r="D195" s="15" t="e">
        <f t="shared" si="115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0">M193/M191*10</f>
        <v>2.5</v>
      </c>
      <c r="N195" s="91"/>
      <c r="O195" s="91"/>
      <c r="P195" s="91"/>
      <c r="Q195" s="91">
        <f t="shared" ref="Q195" si="121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197</v>
      </c>
      <c r="B196" s="19">
        <v>107.8</v>
      </c>
      <c r="C196" s="23">
        <f t="shared" si="77"/>
        <v>116.9</v>
      </c>
      <c r="D196" s="15">
        <f t="shared" si="115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198</v>
      </c>
      <c r="B197" s="19">
        <v>153.1</v>
      </c>
      <c r="C197" s="23">
        <f t="shared" si="77"/>
        <v>194.77999999999997</v>
      </c>
      <c r="D197" s="15">
        <f t="shared" si="115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23">
        <f t="shared" si="77"/>
        <v>82.038762511373989</v>
      </c>
      <c r="D198" s="15">
        <f t="shared" si="115"/>
        <v>5.7764719782665681</v>
      </c>
      <c r="E198" s="15"/>
      <c r="F198" s="90"/>
      <c r="G198" s="90"/>
      <c r="H198" s="91"/>
      <c r="I198" s="91">
        <f t="shared" ref="I198" si="122">I197/I196*10</f>
        <v>16</v>
      </c>
      <c r="J198" s="91"/>
      <c r="K198" s="91"/>
      <c r="L198" s="91"/>
      <c r="M198" s="91"/>
      <c r="N198" s="91"/>
      <c r="O198" s="91"/>
      <c r="P198" s="91">
        <f t="shared" ref="P198" si="123">P197/P196*10</f>
        <v>5.2</v>
      </c>
      <c r="Q198" s="91"/>
      <c r="R198" s="91"/>
      <c r="S198" s="91">
        <f t="shared" ref="S198:U198" si="124">S197/S196*10</f>
        <v>16.700000000000003</v>
      </c>
      <c r="T198" s="91">
        <f t="shared" si="124"/>
        <v>11.210191082802549</v>
      </c>
      <c r="U198" s="91">
        <f t="shared" si="124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3">
        <f t="shared" si="77"/>
        <v>95510</v>
      </c>
      <c r="D199" s="15">
        <f t="shared" si="115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23">
        <f t="shared" si="77"/>
        <v>18.694087559544084</v>
      </c>
      <c r="D200" s="15">
        <f t="shared" si="115"/>
        <v>20.337977202575082</v>
      </c>
      <c r="E200" s="15"/>
      <c r="F200" s="87">
        <f>F199/F202</f>
        <v>1.2756814824761649</v>
      </c>
      <c r="G200" s="87">
        <f t="shared" ref="G200:Z200" si="125">G199/G202</f>
        <v>0.65834557023984341</v>
      </c>
      <c r="H200" s="87">
        <f t="shared" si="125"/>
        <v>0.99909008189262971</v>
      </c>
      <c r="I200" s="87">
        <f>I199/I202</f>
        <v>0.70823529411764707</v>
      </c>
      <c r="J200" s="87">
        <f t="shared" si="125"/>
        <v>0.92702462177395428</v>
      </c>
      <c r="K200" s="87">
        <f t="shared" si="125"/>
        <v>1.0508474576271187</v>
      </c>
      <c r="L200" s="87">
        <f t="shared" si="125"/>
        <v>0.84554547569202143</v>
      </c>
      <c r="M200" s="87">
        <f t="shared" si="125"/>
        <v>0.85626608592357945</v>
      </c>
      <c r="N200" s="87">
        <f t="shared" si="125"/>
        <v>0.96660030966600308</v>
      </c>
      <c r="O200" s="87">
        <f t="shared" si="125"/>
        <v>0.91745177209510986</v>
      </c>
      <c r="P200" s="87">
        <f t="shared" si="125"/>
        <v>0.625</v>
      </c>
      <c r="Q200" s="87">
        <f t="shared" si="125"/>
        <v>0.80107755565007799</v>
      </c>
      <c r="R200" s="87">
        <f t="shared" si="125"/>
        <v>0.92377622377622381</v>
      </c>
      <c r="S200" s="87">
        <f t="shared" si="125"/>
        <v>1.0005871990604815</v>
      </c>
      <c r="T200" s="87">
        <f t="shared" si="125"/>
        <v>0.92522510766018529</v>
      </c>
      <c r="U200" s="87">
        <f t="shared" si="125"/>
        <v>0.99314565483476136</v>
      </c>
      <c r="V200" s="87">
        <f t="shared" si="125"/>
        <v>0.64378985727300331</v>
      </c>
      <c r="W200" s="87">
        <f t="shared" si="125"/>
        <v>0.92272727272727273</v>
      </c>
      <c r="X200" s="87">
        <f t="shared" si="125"/>
        <v>1.0491803278688525</v>
      </c>
      <c r="Y200" s="87">
        <f t="shared" si="125"/>
        <v>0.87740907114910882</v>
      </c>
      <c r="Z200" s="87">
        <f t="shared" si="125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3">
        <f t="shared" si="77"/>
        <v>148953</v>
      </c>
      <c r="D201" s="15">
        <f t="shared" si="115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3">
        <f t="shared" si="77"/>
        <v>105000</v>
      </c>
      <c r="D202" s="15">
        <f t="shared" si="115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3">
        <f t="shared" si="77"/>
        <v>81874.5</v>
      </c>
      <c r="D203" s="15">
        <f t="shared" si="115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23">
        <f t="shared" si="77"/>
        <v>15.861770792327436</v>
      </c>
      <c r="D204" s="15">
        <f t="shared" si="115"/>
        <v>18.712273840732326</v>
      </c>
      <c r="E204" s="15"/>
      <c r="F204" s="16">
        <f t="shared" ref="F204:Z204" si="126">F203/F202</f>
        <v>1.020545185980932</v>
      </c>
      <c r="G204" s="16">
        <f t="shared" si="126"/>
        <v>0.48507097405775818</v>
      </c>
      <c r="H204" s="16">
        <f t="shared" si="126"/>
        <v>0.80746132848043672</v>
      </c>
      <c r="I204" s="16">
        <f t="shared" si="126"/>
        <v>0.70823529411764707</v>
      </c>
      <c r="J204" s="16">
        <f t="shared" si="126"/>
        <v>0.92049836843666566</v>
      </c>
      <c r="K204" s="16">
        <f t="shared" si="126"/>
        <v>1</v>
      </c>
      <c r="L204" s="16">
        <f t="shared" si="126"/>
        <v>0.5664107932077227</v>
      </c>
      <c r="M204" s="16">
        <f t="shared" si="126"/>
        <v>0.5311819441694714</v>
      </c>
      <c r="N204" s="16">
        <f t="shared" si="126"/>
        <v>0.93541251935412517</v>
      </c>
      <c r="O204" s="16">
        <f t="shared" si="126"/>
        <v>0.6543292956482728</v>
      </c>
      <c r="P204" s="16">
        <f t="shared" si="126"/>
        <v>0.625</v>
      </c>
      <c r="Q204" s="16">
        <f t="shared" si="126"/>
        <v>0.74223734581029355</v>
      </c>
      <c r="R204" s="16">
        <f t="shared" si="126"/>
        <v>0.50979020979020984</v>
      </c>
      <c r="S204" s="16">
        <f t="shared" si="126"/>
        <v>1.0005871990604815</v>
      </c>
      <c r="T204" s="16">
        <f t="shared" si="126"/>
        <v>0.89129583713950145</v>
      </c>
      <c r="U204" s="16">
        <f t="shared" si="126"/>
        <v>0.86903304773561807</v>
      </c>
      <c r="V204" s="16">
        <f t="shared" si="126"/>
        <v>0.51412086243546917</v>
      </c>
      <c r="W204" s="16">
        <f t="shared" si="126"/>
        <v>0.51863636363636367</v>
      </c>
      <c r="X204" s="16">
        <f t="shared" si="126"/>
        <v>1.0390163934426229</v>
      </c>
      <c r="Y204" s="16">
        <f t="shared" si="126"/>
        <v>0.7958266917837995</v>
      </c>
      <c r="Z204" s="16">
        <f t="shared" si="126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3">
        <f t="shared" si="77"/>
        <v>71638</v>
      </c>
      <c r="D205" s="15">
        <f t="shared" si="115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3">
        <f t="shared" si="77"/>
        <v>9155</v>
      </c>
      <c r="D206" s="15">
        <f t="shared" si="115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144</v>
      </c>
      <c r="B207" s="23"/>
      <c r="C207" s="23">
        <f t="shared" si="77"/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187</v>
      </c>
      <c r="B208" s="27">
        <v>90210</v>
      </c>
      <c r="C208" s="23">
        <f t="shared" si="77"/>
        <v>85622</v>
      </c>
      <c r="D208" s="15">
        <f t="shared" ref="D208:D213" si="127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customHeight="1" outlineLevel="1" x14ac:dyDescent="0.2">
      <c r="A209" s="31" t="s">
        <v>218</v>
      </c>
      <c r="B209" s="27">
        <v>5744</v>
      </c>
      <c r="C209" s="23">
        <f>SUM(F209:Z209)</f>
        <v>1417</v>
      </c>
      <c r="D209" s="15">
        <f t="shared" si="127"/>
        <v>0.24669220055710306</v>
      </c>
      <c r="E209" s="15"/>
      <c r="F209" s="35"/>
      <c r="G209" s="35">
        <v>80</v>
      </c>
      <c r="H209" s="35">
        <v>340</v>
      </c>
      <c r="I209" s="35"/>
      <c r="J209" s="35"/>
      <c r="K209" s="35"/>
      <c r="L209" s="45"/>
      <c r="M209" s="35"/>
      <c r="N209" s="35">
        <v>230</v>
      </c>
      <c r="O209" s="35"/>
      <c r="P209" s="35"/>
      <c r="Q209" s="35"/>
      <c r="R209" s="35">
        <v>60</v>
      </c>
      <c r="S209" s="35"/>
      <c r="T209" s="35">
        <v>270</v>
      </c>
      <c r="U209" s="35">
        <v>437</v>
      </c>
      <c r="V209" s="35"/>
      <c r="W209" s="35"/>
      <c r="X209" s="35"/>
      <c r="Y209" s="35"/>
      <c r="Z209" s="35"/>
      <c r="AD209" s="123"/>
      <c r="AE209" s="123"/>
    </row>
    <row r="210" spans="1:36" s="46" customFormat="1" ht="30" hidden="1" customHeight="1" x14ac:dyDescent="0.2">
      <c r="A210" s="11" t="s">
        <v>123</v>
      </c>
      <c r="B210" s="48">
        <f>B209/B208</f>
        <v>6.3673650371355722E-2</v>
      </c>
      <c r="C210" s="23">
        <f t="shared" si="77"/>
        <v>0.38304593151090416</v>
      </c>
      <c r="D210" s="15">
        <f t="shared" si="127"/>
        <v>6.0157683637880686</v>
      </c>
      <c r="E210" s="15"/>
      <c r="F210" s="68">
        <f t="shared" ref="F210:Z210" si="128">F209/F208</f>
        <v>0</v>
      </c>
      <c r="G210" s="68">
        <f t="shared" si="128"/>
        <v>4.1343669250645997E-2</v>
      </c>
      <c r="H210" s="68">
        <f t="shared" si="128"/>
        <v>3.9306358381502891E-2</v>
      </c>
      <c r="I210" s="68">
        <f t="shared" si="128"/>
        <v>0</v>
      </c>
      <c r="J210" s="68">
        <f t="shared" si="128"/>
        <v>0</v>
      </c>
      <c r="K210" s="68">
        <f t="shared" si="128"/>
        <v>0</v>
      </c>
      <c r="L210" s="68">
        <f t="shared" si="128"/>
        <v>0</v>
      </c>
      <c r="M210" s="68">
        <f t="shared" si="128"/>
        <v>0</v>
      </c>
      <c r="N210" s="68">
        <f t="shared" si="128"/>
        <v>9.7789115646258501E-2</v>
      </c>
      <c r="O210" s="68">
        <f t="shared" si="128"/>
        <v>0</v>
      </c>
      <c r="P210" s="68">
        <f t="shared" si="128"/>
        <v>0</v>
      </c>
      <c r="Q210" s="68">
        <f t="shared" si="128"/>
        <v>0</v>
      </c>
      <c r="R210" s="68">
        <f t="shared" si="128"/>
        <v>1.330671989354624E-2</v>
      </c>
      <c r="S210" s="68">
        <f t="shared" si="128"/>
        <v>0</v>
      </c>
      <c r="T210" s="68">
        <f t="shared" si="128"/>
        <v>8.3051368809597043E-2</v>
      </c>
      <c r="U210" s="68">
        <f t="shared" si="128"/>
        <v>0.10824869952935348</v>
      </c>
      <c r="V210" s="68">
        <f t="shared" si="128"/>
        <v>0</v>
      </c>
      <c r="W210" s="68">
        <f t="shared" si="128"/>
        <v>0</v>
      </c>
      <c r="X210" s="68">
        <f t="shared" si="128"/>
        <v>0</v>
      </c>
      <c r="Y210" s="68">
        <f t="shared" si="128"/>
        <v>0</v>
      </c>
      <c r="Z210" s="68">
        <f t="shared" si="128"/>
        <v>0</v>
      </c>
      <c r="AD210" s="122"/>
      <c r="AE210" s="122"/>
    </row>
    <row r="211" spans="1:36" s="46" customFormat="1" ht="30" hidden="1" customHeight="1" outlineLevel="1" x14ac:dyDescent="0.2">
      <c r="A211" s="11" t="s">
        <v>124</v>
      </c>
      <c r="B211" s="27"/>
      <c r="C211" s="23">
        <f t="shared" si="77"/>
        <v>0</v>
      </c>
      <c r="D211" s="15" t="e">
        <f t="shared" si="127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customHeight="1" outlineLevel="1" x14ac:dyDescent="0.2">
      <c r="A212" s="31" t="s">
        <v>125</v>
      </c>
      <c r="B212" s="23">
        <v>66</v>
      </c>
      <c r="C212" s="23">
        <f>SUM(F212:Z212)</f>
        <v>656</v>
      </c>
      <c r="D212" s="15">
        <f t="shared" si="127"/>
        <v>9.9393939393939394</v>
      </c>
      <c r="E212" s="15"/>
      <c r="F212" s="45"/>
      <c r="G212" s="35"/>
      <c r="H212" s="35">
        <v>126</v>
      </c>
      <c r="I212" s="35"/>
      <c r="J212" s="35"/>
      <c r="K212" s="35"/>
      <c r="L212" s="35"/>
      <c r="M212" s="35"/>
      <c r="N212" s="35"/>
      <c r="O212" s="35"/>
      <c r="P212" s="45"/>
      <c r="Q212" s="35"/>
      <c r="R212" s="35"/>
      <c r="S212" s="35"/>
      <c r="T212" s="35"/>
      <c r="U212" s="35">
        <v>530</v>
      </c>
      <c r="V212" s="35"/>
      <c r="W212" s="35"/>
      <c r="X212" s="35"/>
      <c r="Y212" s="35"/>
      <c r="Z212" s="35"/>
      <c r="AD212" s="123"/>
      <c r="AE212" s="123"/>
    </row>
    <row r="213" spans="1:36" s="46" customFormat="1" ht="30" hidden="1" customHeight="1" x14ac:dyDescent="0.2">
      <c r="A213" s="11" t="s">
        <v>126</v>
      </c>
      <c r="B213" s="15"/>
      <c r="C213" s="23">
        <f t="shared" si="77"/>
        <v>0</v>
      </c>
      <c r="D213" s="15" t="e">
        <f t="shared" si="127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customHeight="1" x14ac:dyDescent="0.2">
      <c r="A214" s="13" t="s">
        <v>127</v>
      </c>
      <c r="B214" s="23"/>
      <c r="C214" s="23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hidden="1" customHeight="1" outlineLevel="1" x14ac:dyDescent="0.2">
      <c r="A215" s="51" t="s">
        <v>128</v>
      </c>
      <c r="B215" s="23">
        <v>552</v>
      </c>
      <c r="C215" s="23"/>
      <c r="D215" s="9">
        <f t="shared" ref="D215:D227" si="129">C215/B215</f>
        <v>0</v>
      </c>
      <c r="E215" s="9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D215" s="123"/>
      <c r="AE215" s="123"/>
    </row>
    <row r="216" spans="1:36" s="46" customFormat="1" ht="30" hidden="1" customHeight="1" outlineLevel="1" x14ac:dyDescent="0.2">
      <c r="A216" s="13" t="s">
        <v>129</v>
      </c>
      <c r="B216" s="23"/>
      <c r="C216" s="27">
        <f>SUM(F216:Z216)</f>
        <v>120307.47919999999</v>
      </c>
      <c r="D216" s="9" t="e">
        <f t="shared" si="129"/>
        <v>#DIV/0!</v>
      </c>
      <c r="E216" s="9"/>
      <c r="F216" s="30">
        <v>1207.7333333333333</v>
      </c>
      <c r="G216" s="30">
        <v>3157.7</v>
      </c>
      <c r="H216" s="30">
        <v>13421.670444444446</v>
      </c>
      <c r="I216" s="30">
        <v>16738.306666666664</v>
      </c>
      <c r="J216" s="30">
        <v>6738.656133333332</v>
      </c>
      <c r="K216" s="30">
        <v>4332.9066666666668</v>
      </c>
      <c r="L216" s="30">
        <v>4557.2115555555547</v>
      </c>
      <c r="M216" s="30">
        <v>7321.0106666666661</v>
      </c>
      <c r="N216" s="30">
        <v>5194.1657333333324</v>
      </c>
      <c r="O216" s="30">
        <v>4366.3360000000002</v>
      </c>
      <c r="P216" s="30">
        <v>3312.66</v>
      </c>
      <c r="Q216" s="30">
        <v>5970.848</v>
      </c>
      <c r="R216" s="30">
        <v>8346.2182222222218</v>
      </c>
      <c r="S216" s="30">
        <v>2807.9999999999995</v>
      </c>
      <c r="T216" s="30">
        <v>5640.8266666666668</v>
      </c>
      <c r="U216" s="30">
        <v>3639.125</v>
      </c>
      <c r="V216" s="30">
        <v>3434.9038888888881</v>
      </c>
      <c r="W216" s="30">
        <v>1069.5</v>
      </c>
      <c r="X216" s="30">
        <v>5788</v>
      </c>
      <c r="Y216" s="30">
        <v>6389.7499999999991</v>
      </c>
      <c r="Z216" s="30">
        <v>6871.9502222222209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130</v>
      </c>
      <c r="B217" s="27"/>
      <c r="C217" s="27">
        <f>C215*0.45</f>
        <v>0</v>
      </c>
      <c r="D217" s="9" t="e">
        <f t="shared" si="129"/>
        <v>#DIV/0!</v>
      </c>
      <c r="E217" s="9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59"/>
      <c r="AD217" s="122"/>
      <c r="AE217" s="122"/>
    </row>
    <row r="218" spans="1:36" s="46" customFormat="1" ht="30" hidden="1" customHeight="1" collapsed="1" x14ac:dyDescent="0.2">
      <c r="A218" s="13" t="s">
        <v>131</v>
      </c>
      <c r="B218" s="48">
        <v>5.0000000000000001E-3</v>
      </c>
      <c r="C218" s="48">
        <f>C215/C216</f>
        <v>0</v>
      </c>
      <c r="D218" s="9">
        <f t="shared" si="129"/>
        <v>0</v>
      </c>
      <c r="E218" s="9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D218" s="122"/>
      <c r="AE218" s="122"/>
    </row>
    <row r="219" spans="1:36" s="58" customFormat="1" ht="30" customHeight="1" outlineLevel="1" x14ac:dyDescent="0.2">
      <c r="A219" s="51" t="s">
        <v>132</v>
      </c>
      <c r="B219" s="23">
        <v>19331</v>
      </c>
      <c r="C219" s="27">
        <f>SUM(F219:Z219)</f>
        <v>9908</v>
      </c>
      <c r="D219" s="9">
        <f t="shared" si="129"/>
        <v>0.51254461745383062</v>
      </c>
      <c r="E219" s="9"/>
      <c r="F219" s="26"/>
      <c r="G219" s="26"/>
      <c r="H219" s="26">
        <v>2700</v>
      </c>
      <c r="I219" s="26"/>
      <c r="J219" s="26"/>
      <c r="K219" s="26"/>
      <c r="L219" s="26"/>
      <c r="M219" s="26"/>
      <c r="N219" s="26">
        <v>1400</v>
      </c>
      <c r="O219" s="26"/>
      <c r="P219" s="26"/>
      <c r="Q219" s="26"/>
      <c r="R219" s="26">
        <v>100</v>
      </c>
      <c r="S219" s="26"/>
      <c r="T219" s="26">
        <v>300</v>
      </c>
      <c r="U219" s="26">
        <v>5408</v>
      </c>
      <c r="V219" s="26"/>
      <c r="W219" s="26"/>
      <c r="X219" s="26"/>
      <c r="Y219" s="26"/>
      <c r="Z219" s="26"/>
      <c r="AD219" s="123"/>
      <c r="AE219" s="123"/>
    </row>
    <row r="220" spans="1:36" s="46" customFormat="1" ht="28.15" hidden="1" customHeight="1" outlineLevel="1" x14ac:dyDescent="0.2">
      <c r="A220" s="13" t="s">
        <v>129</v>
      </c>
      <c r="B220" s="23"/>
      <c r="C220" s="27">
        <f>SUM(F220:Z220)</f>
        <v>308691.75513333338</v>
      </c>
      <c r="D220" s="9" t="e">
        <f t="shared" si="129"/>
        <v>#DIV/0!</v>
      </c>
      <c r="E220" s="9"/>
      <c r="F220" s="30">
        <v>345.06666666666666</v>
      </c>
      <c r="G220" s="30">
        <v>8525.7899999999991</v>
      </c>
      <c r="H220" s="30">
        <v>27768.973333333332</v>
      </c>
      <c r="I220" s="30">
        <v>19000.239999999998</v>
      </c>
      <c r="J220" s="30">
        <v>9167.7065999999995</v>
      </c>
      <c r="K220" s="30">
        <v>11327.456</v>
      </c>
      <c r="L220" s="30">
        <v>749.13066666666668</v>
      </c>
      <c r="M220" s="30">
        <v>18161.738000000001</v>
      </c>
      <c r="N220" s="30">
        <v>14325.844200000001</v>
      </c>
      <c r="O220" s="30">
        <v>15009.280000000002</v>
      </c>
      <c r="P220" s="30">
        <v>8026.83</v>
      </c>
      <c r="Q220" s="30">
        <v>17539.366000000002</v>
      </c>
      <c r="R220" s="30">
        <v>2601.4186666666669</v>
      </c>
      <c r="S220" s="30">
        <v>3285.3599999999997</v>
      </c>
      <c r="T220" s="30">
        <v>12194.140000000001</v>
      </c>
      <c r="U220" s="30">
        <v>65504.250000000007</v>
      </c>
      <c r="V220" s="30">
        <v>5888.4066666666649</v>
      </c>
      <c r="W220" s="30">
        <v>534.75000000000011</v>
      </c>
      <c r="X220" s="30">
        <v>7379.7</v>
      </c>
      <c r="Y220" s="30">
        <v>41533.375000000007</v>
      </c>
      <c r="Z220" s="30">
        <v>19822.933333333331</v>
      </c>
      <c r="AD220" s="122"/>
      <c r="AE220" s="122"/>
    </row>
    <row r="221" spans="1:36" s="46" customFormat="1" ht="27" hidden="1" customHeight="1" outlineLevel="1" x14ac:dyDescent="0.2">
      <c r="A221" s="13" t="s">
        <v>130</v>
      </c>
      <c r="B221" s="27"/>
      <c r="C221" s="27">
        <f>C219*0.3</f>
        <v>2972.4</v>
      </c>
      <c r="D221" s="9" t="e">
        <f t="shared" si="129"/>
        <v>#DIV/0!</v>
      </c>
      <c r="E221" s="9"/>
      <c r="F221" s="26">
        <f>F219*0.3</f>
        <v>0</v>
      </c>
      <c r="G221" s="26">
        <f t="shared" ref="G221:Z221" si="130">G219*0.3</f>
        <v>0</v>
      </c>
      <c r="H221" s="26">
        <f t="shared" si="130"/>
        <v>810</v>
      </c>
      <c r="I221" s="26">
        <f t="shared" si="130"/>
        <v>0</v>
      </c>
      <c r="J221" s="26">
        <f t="shared" si="130"/>
        <v>0</v>
      </c>
      <c r="K221" s="26">
        <f t="shared" si="130"/>
        <v>0</v>
      </c>
      <c r="L221" s="26">
        <f t="shared" si="130"/>
        <v>0</v>
      </c>
      <c r="M221" s="26">
        <f t="shared" si="130"/>
        <v>0</v>
      </c>
      <c r="N221" s="26">
        <f t="shared" si="130"/>
        <v>420</v>
      </c>
      <c r="O221" s="26">
        <f t="shared" si="130"/>
        <v>0</v>
      </c>
      <c r="P221" s="26">
        <f t="shared" si="130"/>
        <v>0</v>
      </c>
      <c r="Q221" s="26">
        <f t="shared" si="130"/>
        <v>0</v>
      </c>
      <c r="R221" s="26">
        <f t="shared" si="130"/>
        <v>30</v>
      </c>
      <c r="S221" s="26">
        <f t="shared" si="130"/>
        <v>0</v>
      </c>
      <c r="T221" s="26">
        <f t="shared" si="130"/>
        <v>90</v>
      </c>
      <c r="U221" s="26">
        <f t="shared" si="130"/>
        <v>1622.3999999999999</v>
      </c>
      <c r="V221" s="26">
        <f t="shared" si="130"/>
        <v>0</v>
      </c>
      <c r="W221" s="26">
        <f t="shared" si="130"/>
        <v>0</v>
      </c>
      <c r="X221" s="26">
        <f t="shared" si="130"/>
        <v>0</v>
      </c>
      <c r="Y221" s="26">
        <f t="shared" si="130"/>
        <v>0</v>
      </c>
      <c r="Z221" s="26">
        <f t="shared" si="130"/>
        <v>0</v>
      </c>
      <c r="AD221" s="122"/>
      <c r="AE221" s="122"/>
    </row>
    <row r="222" spans="1:36" s="58" customFormat="1" ht="30" customHeight="1" collapsed="1" x14ac:dyDescent="0.2">
      <c r="A222" s="13" t="s">
        <v>131</v>
      </c>
      <c r="B222" s="9">
        <v>0.64400000000000002</v>
      </c>
      <c r="C222" s="9">
        <f>C219/C220</f>
        <v>3.2096743224387166E-2</v>
      </c>
      <c r="D222" s="9">
        <f t="shared" si="129"/>
        <v>4.9839663391905535E-2</v>
      </c>
      <c r="E222" s="9"/>
      <c r="F222" s="87">
        <f t="shared" ref="F222:Z222" si="131">F219/F220</f>
        <v>0</v>
      </c>
      <c r="G222" s="87">
        <f t="shared" si="131"/>
        <v>0</v>
      </c>
      <c r="H222" s="87">
        <f t="shared" si="131"/>
        <v>9.7230818280162085E-2</v>
      </c>
      <c r="I222" s="87">
        <f t="shared" si="131"/>
        <v>0</v>
      </c>
      <c r="J222" s="87">
        <f t="shared" si="131"/>
        <v>0</v>
      </c>
      <c r="K222" s="87">
        <f t="shared" si="131"/>
        <v>0</v>
      </c>
      <c r="L222" s="87">
        <f t="shared" si="131"/>
        <v>0</v>
      </c>
      <c r="M222" s="87">
        <f t="shared" si="131"/>
        <v>0</v>
      </c>
      <c r="N222" s="87">
        <f t="shared" si="131"/>
        <v>9.7725479940651588E-2</v>
      </c>
      <c r="O222" s="87">
        <f t="shared" si="131"/>
        <v>0</v>
      </c>
      <c r="P222" s="87">
        <f t="shared" si="131"/>
        <v>0</v>
      </c>
      <c r="Q222" s="87">
        <f t="shared" si="131"/>
        <v>0</v>
      </c>
      <c r="R222" s="87">
        <f t="shared" si="131"/>
        <v>3.8440563712927915E-2</v>
      </c>
      <c r="S222" s="87">
        <f t="shared" si="131"/>
        <v>0</v>
      </c>
      <c r="T222" s="87">
        <f t="shared" si="131"/>
        <v>2.4601980951506213E-2</v>
      </c>
      <c r="U222" s="87">
        <f t="shared" si="131"/>
        <v>8.2559528580206612E-2</v>
      </c>
      <c r="V222" s="87">
        <f t="shared" si="131"/>
        <v>0</v>
      </c>
      <c r="W222" s="87">
        <f t="shared" si="131"/>
        <v>0</v>
      </c>
      <c r="X222" s="87">
        <f t="shared" si="131"/>
        <v>0</v>
      </c>
      <c r="Y222" s="87">
        <f t="shared" si="131"/>
        <v>0</v>
      </c>
      <c r="Z222" s="87">
        <f t="shared" si="131"/>
        <v>0</v>
      </c>
      <c r="AD222" s="123"/>
      <c r="AE222" s="123"/>
    </row>
    <row r="223" spans="1:36" s="58" customFormat="1" ht="30" hidden="1" customHeight="1" outlineLevel="1" x14ac:dyDescent="0.2">
      <c r="A223" s="51" t="s">
        <v>133</v>
      </c>
      <c r="B223" s="23"/>
      <c r="C223" s="27">
        <f>SUM(F223:Z223)</f>
        <v>0</v>
      </c>
      <c r="D223" s="9"/>
      <c r="E223" s="9"/>
      <c r="F223" s="26"/>
      <c r="G223" s="89"/>
      <c r="H223" s="26"/>
      <c r="I223" s="92"/>
      <c r="J223" s="92"/>
      <c r="K223" s="89"/>
      <c r="L223" s="89"/>
      <c r="M223" s="26"/>
      <c r="N223" s="89"/>
      <c r="O223" s="89"/>
      <c r="P223" s="26"/>
      <c r="Q223" s="26"/>
      <c r="R223" s="89"/>
      <c r="S223" s="89"/>
      <c r="T223" s="89"/>
      <c r="U223" s="89"/>
      <c r="V223" s="89"/>
      <c r="W223" s="89"/>
      <c r="X223" s="26"/>
      <c r="Y223" s="89"/>
      <c r="Z223" s="26"/>
      <c r="AD223" s="123"/>
      <c r="AE223" s="123"/>
    </row>
    <row r="224" spans="1:36" s="46" customFormat="1" ht="30" hidden="1" customHeight="1" outlineLevel="1" x14ac:dyDescent="0.2">
      <c r="A224" s="13" t="s">
        <v>129</v>
      </c>
      <c r="B224" s="23"/>
      <c r="C224" s="27">
        <f>SUM(F224:Z224)</f>
        <v>287684.26566666662</v>
      </c>
      <c r="D224" s="9"/>
      <c r="E224" s="9"/>
      <c r="F224" s="30"/>
      <c r="G224" s="30">
        <v>9473.1</v>
      </c>
      <c r="H224" s="30">
        <v>35868.257222222222</v>
      </c>
      <c r="I224" s="30">
        <v>39583.833333333328</v>
      </c>
      <c r="J224" s="30">
        <v>7052.0819999999994</v>
      </c>
      <c r="K224" s="30">
        <v>1237.9733333333334</v>
      </c>
      <c r="L224" s="30">
        <v>2965.3088888888888</v>
      </c>
      <c r="M224" s="30">
        <v>21822.243333333336</v>
      </c>
      <c r="N224" s="30">
        <v>5026.6120000000001</v>
      </c>
      <c r="O224" s="30">
        <v>9551.36</v>
      </c>
      <c r="P224" s="30">
        <v>10192.799999999999</v>
      </c>
      <c r="Q224" s="30">
        <v>18036.936666666668</v>
      </c>
      <c r="R224" s="30">
        <v>1896.8677777777775</v>
      </c>
      <c r="S224" s="30">
        <v>1544.3999999999999</v>
      </c>
      <c r="T224" s="30">
        <v>7051.0333333333347</v>
      </c>
      <c r="U224" s="30">
        <v>63684.6875</v>
      </c>
      <c r="V224" s="30">
        <v>6133.7569444444425</v>
      </c>
      <c r="W224" s="30">
        <v>0</v>
      </c>
      <c r="X224" s="30">
        <v>9405.5</v>
      </c>
      <c r="Y224" s="30">
        <v>21299.166666666668</v>
      </c>
      <c r="Z224" s="30">
        <v>15858.346666666666</v>
      </c>
      <c r="AD224" s="122"/>
      <c r="AE224" s="122"/>
    </row>
    <row r="225" spans="1:31" s="46" customFormat="1" ht="30" hidden="1" customHeight="1" outlineLevel="1" x14ac:dyDescent="0.2">
      <c r="A225" s="13" t="s">
        <v>134</v>
      </c>
      <c r="B225" s="23"/>
      <c r="C225" s="27">
        <f>C223*0.19</f>
        <v>0</v>
      </c>
      <c r="D225" s="9"/>
      <c r="E225" s="9"/>
      <c r="F225" s="26"/>
      <c r="G225" s="26">
        <f t="shared" ref="G225:Z225" si="132">G223*0.19</f>
        <v>0</v>
      </c>
      <c r="H225" s="26">
        <f t="shared" si="132"/>
        <v>0</v>
      </c>
      <c r="I225" s="26">
        <f t="shared" si="132"/>
        <v>0</v>
      </c>
      <c r="J225" s="26">
        <f t="shared" si="132"/>
        <v>0</v>
      </c>
      <c r="K225" s="26">
        <f t="shared" si="132"/>
        <v>0</v>
      </c>
      <c r="L225" s="26">
        <f t="shared" si="132"/>
        <v>0</v>
      </c>
      <c r="M225" s="26">
        <f t="shared" si="132"/>
        <v>0</v>
      </c>
      <c r="N225" s="26">
        <f t="shared" si="132"/>
        <v>0</v>
      </c>
      <c r="O225" s="26">
        <f t="shared" si="132"/>
        <v>0</v>
      </c>
      <c r="P225" s="26">
        <f t="shared" si="132"/>
        <v>0</v>
      </c>
      <c r="Q225" s="26">
        <f t="shared" si="132"/>
        <v>0</v>
      </c>
      <c r="R225" s="26">
        <f t="shared" si="132"/>
        <v>0</v>
      </c>
      <c r="S225" s="26">
        <f t="shared" si="132"/>
        <v>0</v>
      </c>
      <c r="T225" s="26">
        <f t="shared" si="132"/>
        <v>0</v>
      </c>
      <c r="U225" s="26">
        <f t="shared" si="132"/>
        <v>0</v>
      </c>
      <c r="V225" s="26">
        <f t="shared" si="132"/>
        <v>0</v>
      </c>
      <c r="W225" s="26"/>
      <c r="X225" s="26">
        <f t="shared" si="132"/>
        <v>0</v>
      </c>
      <c r="Y225" s="26">
        <f t="shared" si="132"/>
        <v>0</v>
      </c>
      <c r="Z225" s="26">
        <f t="shared" si="132"/>
        <v>0</v>
      </c>
      <c r="AD225" s="122"/>
      <c r="AE225" s="122"/>
    </row>
    <row r="226" spans="1:31" s="58" customFormat="1" ht="30" hidden="1" customHeight="1" collapsed="1" x14ac:dyDescent="0.2">
      <c r="A226" s="13" t="s">
        <v>135</v>
      </c>
      <c r="B226" s="9"/>
      <c r="C226" s="9">
        <f>C223/C224</f>
        <v>0</v>
      </c>
      <c r="D226" s="9"/>
      <c r="E226" s="9"/>
      <c r="F226" s="87"/>
      <c r="G226" s="87">
        <f>G223/G224</f>
        <v>0</v>
      </c>
      <c r="H226" s="87">
        <f>H223/H224</f>
        <v>0</v>
      </c>
      <c r="I226" s="87">
        <f>I223/I224</f>
        <v>0</v>
      </c>
      <c r="J226" s="87">
        <f t="shared" ref="J226" si="133">J223/J224</f>
        <v>0</v>
      </c>
      <c r="K226" s="87">
        <f t="shared" ref="K226:Q226" si="134">K223/K224</f>
        <v>0</v>
      </c>
      <c r="L226" s="87">
        <f t="shared" si="134"/>
        <v>0</v>
      </c>
      <c r="M226" s="87">
        <f t="shared" si="134"/>
        <v>0</v>
      </c>
      <c r="N226" s="87">
        <f t="shared" si="134"/>
        <v>0</v>
      </c>
      <c r="O226" s="87">
        <f t="shared" si="134"/>
        <v>0</v>
      </c>
      <c r="P226" s="87">
        <f t="shared" si="134"/>
        <v>0</v>
      </c>
      <c r="Q226" s="87">
        <f t="shared" si="134"/>
        <v>0</v>
      </c>
      <c r="R226" s="87">
        <f t="shared" ref="R226" si="135">R223/R224</f>
        <v>0</v>
      </c>
      <c r="S226" s="87">
        <f>S223/S224</f>
        <v>0</v>
      </c>
      <c r="T226" s="87">
        <f>T223/T224</f>
        <v>0</v>
      </c>
      <c r="U226" s="87">
        <f>U223/U224</f>
        <v>0</v>
      </c>
      <c r="V226" s="87">
        <f t="shared" ref="V226:Z226" si="136">V223/V224</f>
        <v>0</v>
      </c>
      <c r="W226" s="87"/>
      <c r="X226" s="87">
        <f t="shared" si="136"/>
        <v>0</v>
      </c>
      <c r="Y226" s="87">
        <f t="shared" si="136"/>
        <v>0</v>
      </c>
      <c r="Z226" s="87">
        <f t="shared" si="136"/>
        <v>0</v>
      </c>
      <c r="AD226" s="123"/>
      <c r="AE226" s="123"/>
    </row>
    <row r="227" spans="1:31" s="46" customFormat="1" ht="30" hidden="1" customHeight="1" x14ac:dyDescent="0.2">
      <c r="A227" s="51" t="s">
        <v>136</v>
      </c>
      <c r="B227" s="27"/>
      <c r="C227" s="27">
        <f>SUM(F227:Z227)</f>
        <v>0</v>
      </c>
      <c r="D227" s="9" t="e">
        <f t="shared" si="129"/>
        <v>#DIV/0!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/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134</v>
      </c>
      <c r="B228" s="27"/>
      <c r="C228" s="27">
        <f>C227*0.7</f>
        <v>0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/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137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134</v>
      </c>
      <c r="B230" s="27"/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154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138</v>
      </c>
      <c r="B232" s="27"/>
      <c r="C232" s="27">
        <f>C230+C228+C225+C221+C217</f>
        <v>2972.4</v>
      </c>
      <c r="D232" s="9" t="e">
        <f>C232/B232</f>
        <v>#DIV/0!</v>
      </c>
      <c r="E232" s="9"/>
      <c r="F232" s="26">
        <f>F230+F228+F225+F221+F217</f>
        <v>0</v>
      </c>
      <c r="G232" s="26">
        <f t="shared" ref="G232:Z232" si="137">G230+G228+G225+G221+G217</f>
        <v>0</v>
      </c>
      <c r="H232" s="26">
        <f t="shared" si="137"/>
        <v>810</v>
      </c>
      <c r="I232" s="26">
        <f t="shared" si="137"/>
        <v>0</v>
      </c>
      <c r="J232" s="26">
        <f t="shared" si="137"/>
        <v>0</v>
      </c>
      <c r="K232" s="26">
        <f t="shared" si="137"/>
        <v>0</v>
      </c>
      <c r="L232" s="26">
        <f t="shared" si="137"/>
        <v>0</v>
      </c>
      <c r="M232" s="26">
        <f t="shared" si="137"/>
        <v>0</v>
      </c>
      <c r="N232" s="26">
        <f t="shared" si="137"/>
        <v>420</v>
      </c>
      <c r="O232" s="26">
        <f t="shared" si="137"/>
        <v>0</v>
      </c>
      <c r="P232" s="26">
        <f t="shared" si="137"/>
        <v>0</v>
      </c>
      <c r="Q232" s="26">
        <f t="shared" si="137"/>
        <v>0</v>
      </c>
      <c r="R232" s="26">
        <f t="shared" si="137"/>
        <v>30</v>
      </c>
      <c r="S232" s="26">
        <f t="shared" si="137"/>
        <v>0</v>
      </c>
      <c r="T232" s="26">
        <f t="shared" si="137"/>
        <v>90</v>
      </c>
      <c r="U232" s="26">
        <f t="shared" si="137"/>
        <v>1622.3999999999999</v>
      </c>
      <c r="V232" s="26">
        <f t="shared" si="137"/>
        <v>0</v>
      </c>
      <c r="W232" s="26">
        <f t="shared" si="137"/>
        <v>0</v>
      </c>
      <c r="X232" s="26">
        <f t="shared" si="137"/>
        <v>0</v>
      </c>
      <c r="Y232" s="26">
        <f t="shared" si="137"/>
        <v>0</v>
      </c>
      <c r="Z232" s="26">
        <f t="shared" si="137"/>
        <v>0</v>
      </c>
      <c r="AD232" s="122"/>
      <c r="AE232" s="122"/>
    </row>
    <row r="233" spans="1:31" s="46" customFormat="1" ht="45" x14ac:dyDescent="0.2">
      <c r="A233" s="13" t="s">
        <v>159</v>
      </c>
      <c r="B233" s="26"/>
      <c r="C233" s="26">
        <f>SUM(F233:Z233)</f>
        <v>74461.299999999988</v>
      </c>
      <c r="D233" s="9"/>
      <c r="E233" s="9"/>
      <c r="F233" s="26">
        <v>323.5</v>
      </c>
      <c r="G233" s="26">
        <v>2186.1</v>
      </c>
      <c r="H233" s="26">
        <v>6718.2999999999993</v>
      </c>
      <c r="I233" s="26">
        <v>7270.4999999999991</v>
      </c>
      <c r="J233" s="26">
        <v>2681.3999999999996</v>
      </c>
      <c r="K233" s="26">
        <v>2652.8</v>
      </c>
      <c r="L233" s="26">
        <v>1003.3</v>
      </c>
      <c r="M233" s="26">
        <v>6033.8</v>
      </c>
      <c r="N233" s="26">
        <v>3181.3999999999996</v>
      </c>
      <c r="O233" s="26">
        <v>3148.8</v>
      </c>
      <c r="P233" s="26">
        <v>2123.5</v>
      </c>
      <c r="Q233" s="45">
        <v>4305.8999999999996</v>
      </c>
      <c r="R233" s="26">
        <v>2075.6</v>
      </c>
      <c r="S233" s="26">
        <v>1263.5999999999999</v>
      </c>
      <c r="T233" s="26">
        <v>2488.6</v>
      </c>
      <c r="U233" s="26">
        <v>10397.5</v>
      </c>
      <c r="V233" s="26">
        <v>1318.2999999999997</v>
      </c>
      <c r="W233" s="26">
        <v>279</v>
      </c>
      <c r="X233" s="26">
        <v>2170.5</v>
      </c>
      <c r="Y233" s="26">
        <v>7667.7</v>
      </c>
      <c r="Z233" s="26">
        <v>5171.2</v>
      </c>
      <c r="AD233" s="122"/>
      <c r="AE233" s="122"/>
    </row>
    <row r="234" spans="1:31" s="46" customFormat="1" ht="22.5" x14ac:dyDescent="0.2">
      <c r="A234" s="51" t="s">
        <v>153</v>
      </c>
      <c r="B234" s="49"/>
      <c r="C234" s="49">
        <f>C232/C233*10</f>
        <v>0.3991872288020758</v>
      </c>
      <c r="D234" s="9"/>
      <c r="E234" s="9"/>
      <c r="F234" s="50">
        <f>F232/F233*10</f>
        <v>0</v>
      </c>
      <c r="G234" s="50">
        <f>G232/G233*10</f>
        <v>0</v>
      </c>
      <c r="H234" s="50">
        <f t="shared" ref="H234:Z234" si="138">H232/H233*10</f>
        <v>1.2056621466740098</v>
      </c>
      <c r="I234" s="50">
        <f>I232/I233*10</f>
        <v>0</v>
      </c>
      <c r="J234" s="50">
        <f t="shared" si="138"/>
        <v>0</v>
      </c>
      <c r="K234" s="50">
        <f t="shared" si="138"/>
        <v>0</v>
      </c>
      <c r="L234" s="50">
        <f t="shared" si="138"/>
        <v>0</v>
      </c>
      <c r="M234" s="50">
        <f t="shared" si="138"/>
        <v>0</v>
      </c>
      <c r="N234" s="50">
        <f>N232/N233*10</f>
        <v>1.3201735085182627</v>
      </c>
      <c r="O234" s="50">
        <f t="shared" si="138"/>
        <v>0</v>
      </c>
      <c r="P234" s="50">
        <f>P232/P233*10</f>
        <v>0</v>
      </c>
      <c r="Q234" s="50">
        <f t="shared" si="138"/>
        <v>0</v>
      </c>
      <c r="R234" s="50">
        <f t="shared" si="138"/>
        <v>0.14453651956060898</v>
      </c>
      <c r="S234" s="50">
        <f t="shared" si="138"/>
        <v>0</v>
      </c>
      <c r="T234" s="50">
        <f t="shared" si="138"/>
        <v>0.36164911998714139</v>
      </c>
      <c r="U234" s="50">
        <f>U232/U233*10</f>
        <v>1.5603750901659053</v>
      </c>
      <c r="V234" s="50">
        <f t="shared" si="138"/>
        <v>0</v>
      </c>
      <c r="W234" s="50">
        <f t="shared" si="138"/>
        <v>0</v>
      </c>
      <c r="X234" s="50">
        <f t="shared" si="138"/>
        <v>0</v>
      </c>
      <c r="Y234" s="50">
        <f t="shared" si="138"/>
        <v>0</v>
      </c>
      <c r="Z234" s="50">
        <f t="shared" si="138"/>
        <v>0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172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176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139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140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141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142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76"/>
      <c r="B244" s="176"/>
      <c r="C244" s="176"/>
      <c r="D244" s="176"/>
      <c r="E244" s="176"/>
      <c r="F244" s="176"/>
      <c r="G244" s="176"/>
      <c r="H244" s="176"/>
      <c r="I244" s="176"/>
      <c r="J244" s="176"/>
      <c r="K244" s="176"/>
      <c r="L244" s="176"/>
      <c r="M244" s="176"/>
      <c r="N244" s="176"/>
      <c r="O244" s="176"/>
      <c r="P244" s="176"/>
      <c r="Q244" s="176"/>
      <c r="R244" s="176"/>
      <c r="S244" s="176"/>
      <c r="T244" s="176"/>
      <c r="U244" s="176"/>
      <c r="V244" s="176"/>
      <c r="W244" s="176"/>
      <c r="X244" s="176"/>
      <c r="Y244" s="176"/>
      <c r="Z244" s="176"/>
    </row>
    <row r="245" spans="1:32" ht="20.25" hidden="1" customHeight="1" x14ac:dyDescent="0.25">
      <c r="A245" s="174"/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143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145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146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146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149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152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161</v>
      </c>
      <c r="T260" s="1" t="s">
        <v>164</v>
      </c>
      <c r="V260" s="1" t="s">
        <v>162</v>
      </c>
      <c r="Y260" s="1" t="s">
        <v>163</v>
      </c>
      <c r="Z260" s="1" t="s">
        <v>160</v>
      </c>
    </row>
    <row r="261" spans="1:26" ht="16.5" hidden="1" customHeight="1" x14ac:dyDescent="0.25"/>
    <row r="262" spans="1:26" ht="22.5" hidden="1" customHeight="1" x14ac:dyDescent="0.25">
      <c r="A262" s="13" t="s">
        <v>177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50">
        <v>7450</v>
      </c>
      <c r="G269" s="150">
        <v>2273</v>
      </c>
      <c r="H269" s="150">
        <v>2632</v>
      </c>
      <c r="I269" s="150">
        <v>5776</v>
      </c>
      <c r="J269" s="150">
        <v>2995</v>
      </c>
      <c r="K269" s="151">
        <v>5799</v>
      </c>
      <c r="L269" s="150">
        <v>4262</v>
      </c>
      <c r="M269" s="150">
        <v>3174</v>
      </c>
      <c r="N269" s="150">
        <v>5009</v>
      </c>
      <c r="O269" s="150">
        <v>1437</v>
      </c>
      <c r="P269" s="150">
        <v>1895</v>
      </c>
      <c r="Q269" s="151">
        <v>7055</v>
      </c>
      <c r="R269" s="150">
        <v>6899</v>
      </c>
      <c r="S269" s="150">
        <v>4489</v>
      </c>
      <c r="T269" s="151">
        <v>7908</v>
      </c>
      <c r="U269" s="150">
        <v>4099</v>
      </c>
      <c r="V269" s="150">
        <v>2782</v>
      </c>
      <c r="W269" s="150">
        <v>2085</v>
      </c>
      <c r="X269" s="150">
        <v>6228</v>
      </c>
      <c r="Y269" s="150">
        <v>5162</v>
      </c>
      <c r="Z269" s="152">
        <v>2584</v>
      </c>
    </row>
    <row r="270" spans="1:26" hidden="1" x14ac:dyDescent="0.25">
      <c r="C270" s="2">
        <f>SUM(F270:Z270)</f>
        <v>4424</v>
      </c>
      <c r="F270" s="153">
        <f t="shared" ref="F270:Z270" si="139">F20-F269</f>
        <v>0</v>
      </c>
      <c r="G270" s="153">
        <f t="shared" si="139"/>
        <v>887</v>
      </c>
      <c r="H270" s="153">
        <f t="shared" si="139"/>
        <v>2868</v>
      </c>
      <c r="I270" s="153">
        <f t="shared" si="139"/>
        <v>0</v>
      </c>
      <c r="J270" s="153">
        <f t="shared" si="139"/>
        <v>0</v>
      </c>
      <c r="K270" s="153">
        <f t="shared" si="139"/>
        <v>151</v>
      </c>
      <c r="L270" s="153">
        <f t="shared" si="139"/>
        <v>0</v>
      </c>
      <c r="M270" s="153">
        <f t="shared" si="139"/>
        <v>286</v>
      </c>
      <c r="N270" s="153">
        <f t="shared" si="139"/>
        <v>0</v>
      </c>
      <c r="O270" s="153">
        <f t="shared" si="139"/>
        <v>0</v>
      </c>
      <c r="P270" s="153">
        <f t="shared" si="139"/>
        <v>213</v>
      </c>
      <c r="Q270" s="153">
        <f t="shared" si="139"/>
        <v>0</v>
      </c>
      <c r="R270" s="153">
        <f t="shared" si="139"/>
        <v>144</v>
      </c>
      <c r="S270" s="153">
        <f t="shared" si="139"/>
        <v>-9</v>
      </c>
      <c r="T270" s="153">
        <f t="shared" si="139"/>
        <v>150</v>
      </c>
      <c r="U270" s="153">
        <f t="shared" si="139"/>
        <v>314</v>
      </c>
      <c r="V270" s="153">
        <f t="shared" si="139"/>
        <v>18</v>
      </c>
      <c r="W270" s="153">
        <f t="shared" si="139"/>
        <v>-573</v>
      </c>
      <c r="X270" s="153">
        <f t="shared" si="139"/>
        <v>-44</v>
      </c>
      <c r="Y270" s="153">
        <f t="shared" si="139"/>
        <v>0</v>
      </c>
      <c r="Z270" s="153">
        <f t="shared" si="139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216</v>
      </c>
      <c r="B274" s="156">
        <f t="shared" ref="B274:Z274" si="140">B42/$C42</f>
        <v>1.1218418879067977</v>
      </c>
      <c r="C274" s="156">
        <f t="shared" si="140"/>
        <v>1</v>
      </c>
      <c r="D274" s="156">
        <f t="shared" si="140"/>
        <v>4.5058034748756396E-6</v>
      </c>
      <c r="E274" s="156">
        <f t="shared" si="140"/>
        <v>1.0615078061262144E-4</v>
      </c>
      <c r="F274" s="157">
        <f t="shared" si="140"/>
        <v>7.5730999768490209E-2</v>
      </c>
      <c r="G274" s="157">
        <f t="shared" si="140"/>
        <v>3.2507412862846113E-2</v>
      </c>
      <c r="H274" s="157">
        <f t="shared" si="140"/>
        <v>7.4831245532821319E-2</v>
      </c>
      <c r="I274" s="157">
        <f t="shared" si="140"/>
        <v>6.5833703176132449E-2</v>
      </c>
      <c r="J274" s="157">
        <f t="shared" si="140"/>
        <v>3.6864649667040388E-2</v>
      </c>
      <c r="K274" s="157">
        <f t="shared" si="140"/>
        <v>7.0211159176633897E-2</v>
      </c>
      <c r="L274" s="157">
        <f t="shared" si="140"/>
        <v>3.3204975135443342E-2</v>
      </c>
      <c r="M274" s="157">
        <f t="shared" si="140"/>
        <v>4.9916140883316029E-2</v>
      </c>
      <c r="N274" s="157">
        <f t="shared" si="140"/>
        <v>4.3223586905644089E-2</v>
      </c>
      <c r="O274" s="157">
        <f t="shared" si="140"/>
        <v>1.9803691823053728E-2</v>
      </c>
      <c r="P274" s="157">
        <f t="shared" si="140"/>
        <v>2.1225101323447494E-2</v>
      </c>
      <c r="Q274" s="157">
        <f t="shared" si="140"/>
        <v>4.2197462693055417E-2</v>
      </c>
      <c r="R274" s="157">
        <f t="shared" si="140"/>
        <v>5.5021487950875442E-2</v>
      </c>
      <c r="S274" s="157">
        <f t="shared" si="140"/>
        <v>5.3611199008450613E-2</v>
      </c>
      <c r="T274" s="157">
        <f t="shared" si="140"/>
        <v>5.6947366399133004E-2</v>
      </c>
      <c r="U274" s="157">
        <f t="shared" si="140"/>
        <v>3.842658258176896E-2</v>
      </c>
      <c r="V274" s="157">
        <f t="shared" si="140"/>
        <v>3.9381939607282555E-2</v>
      </c>
      <c r="W274" s="157">
        <f t="shared" si="140"/>
        <v>1.8925167743507363E-2</v>
      </c>
      <c r="X274" s="157">
        <f t="shared" si="140"/>
        <v>3.6950581251345843E-2</v>
      </c>
      <c r="Y274" s="157">
        <f t="shared" si="140"/>
        <v>8.8984682947837512E-2</v>
      </c>
      <c r="Z274" s="157">
        <f t="shared" si="140"/>
        <v>4.6200863561874285E-2</v>
      </c>
    </row>
    <row r="275" spans="1:27" hidden="1" x14ac:dyDescent="0.25">
      <c r="C275" s="2">
        <v>222344</v>
      </c>
    </row>
    <row r="276" spans="1:27" hidden="1" x14ac:dyDescent="0.25">
      <c r="C276" s="155">
        <f>C275-C42</f>
        <v>24512.200000000012</v>
      </c>
    </row>
    <row r="277" spans="1:27" hidden="1" x14ac:dyDescent="0.25">
      <c r="C277" s="2">
        <f>C276/6000</f>
        <v>4.085366666666669</v>
      </c>
    </row>
    <row r="278" spans="1:27" hidden="1" x14ac:dyDescent="0.25"/>
    <row r="279" spans="1:27" hidden="1" x14ac:dyDescent="0.25">
      <c r="F279" s="157">
        <f>F64/$C64</f>
        <v>0</v>
      </c>
      <c r="G279" s="157">
        <f t="shared" ref="G279:AA279" si="141">G64/$C64</f>
        <v>1.281099644064462E-2</v>
      </c>
      <c r="H279" s="157">
        <f t="shared" si="141"/>
        <v>0.13998193492997552</v>
      </c>
      <c r="I279" s="157">
        <f t="shared" si="141"/>
        <v>5.7392369743690642E-2</v>
      </c>
      <c r="J279" s="157">
        <f t="shared" si="141"/>
        <v>2.5935001520327676E-2</v>
      </c>
      <c r="K279" s="157">
        <f t="shared" si="141"/>
        <v>2.944516982954444E-2</v>
      </c>
      <c r="L279" s="157">
        <f t="shared" si="141"/>
        <v>8.3148509184567787E-2</v>
      </c>
      <c r="M279" s="157">
        <f t="shared" si="141"/>
        <v>6.6603766835393236E-2</v>
      </c>
      <c r="N279" s="157">
        <f>N64/$C64</f>
        <v>3.9796812677744195E-2</v>
      </c>
      <c r="O279" s="157">
        <f t="shared" si="141"/>
        <v>3.2977695898692518E-2</v>
      </c>
      <c r="P279" s="157">
        <f t="shared" si="141"/>
        <v>3.6040709009282947E-2</v>
      </c>
      <c r="Q279" s="157">
        <f t="shared" si="141"/>
        <v>5.7012287824858253E-2</v>
      </c>
      <c r="R279" s="157">
        <f t="shared" si="141"/>
        <v>5.4374072152962853E-2</v>
      </c>
      <c r="S279" s="157">
        <f t="shared" si="141"/>
        <v>1.3810388309574489E-2</v>
      </c>
      <c r="T279" s="157">
        <f>T64/$C64</f>
        <v>3.2597613979860135E-2</v>
      </c>
      <c r="U279" s="157">
        <f>U64/$C64</f>
        <v>6.5798887477865817E-2</v>
      </c>
      <c r="V279" s="157">
        <f t="shared" si="141"/>
        <v>2.0457350337155022E-2</v>
      </c>
      <c r="W279" s="157">
        <f t="shared" si="141"/>
        <v>2.0837432255987408E-2</v>
      </c>
      <c r="X279" s="157">
        <f t="shared" si="141"/>
        <v>2.325207032856964E-2</v>
      </c>
      <c r="Y279" s="157">
        <f t="shared" si="141"/>
        <v>0.12543821209465383</v>
      </c>
      <c r="Z279" s="157">
        <f t="shared" si="141"/>
        <v>6.2288719168649059E-2</v>
      </c>
      <c r="AA279" s="157">
        <f t="shared" si="141"/>
        <v>0</v>
      </c>
    </row>
    <row r="280" spans="1:27" hidden="1" x14ac:dyDescent="0.25">
      <c r="H280" s="157">
        <f>H70/$C70</f>
        <v>0.22378724506384079</v>
      </c>
      <c r="I280" s="157">
        <f t="shared" ref="I280:Z280" si="142">I70/$C70</f>
        <v>5.4224735075798905E-2</v>
      </c>
      <c r="J280" s="157">
        <f t="shared" si="142"/>
        <v>2.6395983842792351E-2</v>
      </c>
      <c r="K280" s="157">
        <f t="shared" si="142"/>
        <v>1.5154270473419409E-2</v>
      </c>
      <c r="L280" s="157">
        <f t="shared" si="142"/>
        <v>2.2207894548320079E-2</v>
      </c>
      <c r="M280" s="157">
        <f t="shared" si="142"/>
        <v>7.9077738652206728E-2</v>
      </c>
      <c r="N280" s="157">
        <f>N70/$C70</f>
        <v>3.4165991612800121E-3</v>
      </c>
      <c r="O280" s="157">
        <f t="shared" si="142"/>
        <v>3.6204929821951094E-2</v>
      </c>
      <c r="P280" s="157">
        <f t="shared" si="142"/>
        <v>3.1410669708542047E-2</v>
      </c>
      <c r="Q280" s="157">
        <f t="shared" si="142"/>
        <v>4.2156425135148536E-2</v>
      </c>
      <c r="R280" s="157">
        <f t="shared" si="142"/>
        <v>0.10547372249499909</v>
      </c>
      <c r="S280" s="157">
        <f t="shared" si="142"/>
        <v>4.5021959915576941E-3</v>
      </c>
      <c r="T280" s="157">
        <f t="shared" si="142"/>
        <v>2.3585555500449117E-2</v>
      </c>
      <c r="U280" s="157">
        <f t="shared" si="142"/>
        <v>1.9397466205976842E-2</v>
      </c>
      <c r="V280" s="157">
        <f t="shared" si="142"/>
        <v>1.5484909101930377E-2</v>
      </c>
      <c r="W280" s="157">
        <f t="shared" si="142"/>
        <v>6.66787900830454E-3</v>
      </c>
      <c r="X280" s="157">
        <f t="shared" si="142"/>
        <v>1.1627458435969074E-2</v>
      </c>
      <c r="Y280" s="157">
        <f t="shared" si="142"/>
        <v>0.20786148445722913</v>
      </c>
      <c r="Z280" s="157">
        <f t="shared" si="142"/>
        <v>6.4970490502405387E-2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>
      <c r="C284" s="155">
        <f>SUM(F284:Z284)</f>
        <v>288146.2</v>
      </c>
      <c r="F284" s="153">
        <f>F42+F55+F59+F61+F63++F64</f>
        <v>22965.5</v>
      </c>
      <c r="G284" s="153">
        <f t="shared" ref="G284:Z284" si="143">G42+G55+G59+G61+G63++G64</f>
        <v>8083</v>
      </c>
      <c r="H284" s="153">
        <f t="shared" si="143"/>
        <v>23745</v>
      </c>
      <c r="I284" s="153">
        <f t="shared" si="143"/>
        <v>17892</v>
      </c>
      <c r="J284" s="153">
        <f t="shared" si="143"/>
        <v>9764</v>
      </c>
      <c r="K284" s="153">
        <f t="shared" si="143"/>
        <v>19740</v>
      </c>
      <c r="L284" s="153">
        <f t="shared" si="143"/>
        <v>11347</v>
      </c>
      <c r="M284" s="153">
        <f t="shared" si="143"/>
        <v>15443</v>
      </c>
      <c r="N284" s="153">
        <f t="shared" si="143"/>
        <v>11388</v>
      </c>
      <c r="O284" s="153">
        <f t="shared" si="143"/>
        <v>5756.8</v>
      </c>
      <c r="P284" s="153">
        <f t="shared" si="143"/>
        <v>7854.7</v>
      </c>
      <c r="Q284" s="153">
        <f t="shared" si="143"/>
        <v>11776</v>
      </c>
      <c r="R284" s="153">
        <f t="shared" si="143"/>
        <v>17281</v>
      </c>
      <c r="S284" s="153">
        <f t="shared" si="143"/>
        <v>13824.7</v>
      </c>
      <c r="T284" s="153">
        <f t="shared" si="143"/>
        <v>14021</v>
      </c>
      <c r="U284" s="153">
        <f t="shared" si="143"/>
        <v>11617</v>
      </c>
      <c r="V284" s="153">
        <f t="shared" si="143"/>
        <v>11709</v>
      </c>
      <c r="W284" s="153">
        <f t="shared" si="143"/>
        <v>5007</v>
      </c>
      <c r="X284" s="153">
        <f t="shared" si="143"/>
        <v>10030</v>
      </c>
      <c r="Y284" s="153">
        <f t="shared" si="143"/>
        <v>26209.5</v>
      </c>
      <c r="Z284" s="153">
        <f t="shared" si="143"/>
        <v>12692</v>
      </c>
    </row>
    <row r="289" spans="1:31" s="170" customFormat="1" x14ac:dyDescent="0.25">
      <c r="A289" s="167"/>
      <c r="B289" s="168"/>
      <c r="C289" s="168"/>
      <c r="D289" s="168"/>
      <c r="E289" s="168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>
        <f t="shared" ref="AA289" si="144">AA41-AA20</f>
        <v>0</v>
      </c>
      <c r="AD289" s="171"/>
      <c r="AE289" s="171"/>
    </row>
  </sheetData>
  <dataConsolidate/>
  <mergeCells count="30"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2024-06-07T11:12:01Z</cp:lastPrinted>
  <dcterms:created xsi:type="dcterms:W3CDTF">2017-06-08T05:54:08Z</dcterms:created>
  <dcterms:modified xsi:type="dcterms:W3CDTF">2024-06-07T11:52:04Z</dcterms:modified>
</cp:coreProperties>
</file>