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510" yWindow="600" windowWidth="24615" windowHeight="11955"/>
  </bookViews>
  <sheets>
    <sheet name="Форма 2 (часть 11 статьи 16)" sheetId="1" r:id="rId1"/>
    <sheet name="Форма 3 (Контракты_Свод по МО)" sheetId="2" r:id="rId2"/>
    <sheet name="Форма 3.1 (Выплаты гражданам)" sheetId="3" r:id="rId3"/>
    <sheet name="Форма 3.2 (Стр-во_Приобретение)" sheetId="4" r:id="rId4"/>
    <sheet name="Форма 3.3 (ДРЗТ и ДКРТ)" sheetId="5" r:id="rId5"/>
    <sheet name="Форма 3.4 (СЖФ)" sheetId="6" r:id="rId6"/>
    <sheet name="Форма 4.1 (В разрезе по МО)" sheetId="7" r:id="rId7"/>
    <sheet name="Форма 4.2. (В разрезе по МКД)" sheetId="8" r:id="rId8"/>
    <sheet name="Форма 4.3. (Иные программы)" sheetId="9" r:id="rId9"/>
    <sheet name="Форма 5" sheetId="10" r:id="rId10"/>
    <sheet name="Форма 6 (Построенные дома)" sheetId="11" r:id="rId11"/>
    <sheet name="Форма 7 (Найм дома_маневр фонд)" sheetId="12" r:id="rId12"/>
  </sheets>
  <definedNames>
    <definedName name="JR_PAGE_ANCHOR_0_5_0" localSheetId="8">'Форма 4.3. (Иные программы)'!$A$2</definedName>
    <definedName name="Print_Area_0_0_0_0_4" localSheetId="10">'Форма 6 (Построенные дома)'!$A:$N</definedName>
    <definedName name="Print_Area_0_0_0_3" localSheetId="10">'Форма 6 (Построенные дома)'!$A:$N</definedName>
    <definedName name="Print_Area_0_0_2" localSheetId="10">'Форма 6 (Построенные дома)'!$A:$N</definedName>
    <definedName name="Print_Area_0_1" localSheetId="10">'Форма 6 (Построенные дома)'!$A:$N</definedName>
    <definedName name="zz_5" localSheetId="10">'Форма 6 (Построенные дома)'!$A:$N</definedName>
    <definedName name="_xlnm.Print_Area" localSheetId="0">'Форма 2 (часть 11 статьи 16)'!$A$1:$F$107</definedName>
    <definedName name="_xlnm.Print_Area" localSheetId="1">'Форма 3 (Контракты_Свод по МО)'!$A$1:$I$105</definedName>
    <definedName name="_xlnm.Print_Area" localSheetId="2">'Форма 3.1 (Выплаты гражданам)'!$A$1:$V$61</definedName>
    <definedName name="_xlnm.Print_Area" localSheetId="3">'Форма 3.2 (Стр-во_Приобретение)'!$A$1:$S$167</definedName>
    <definedName name="_xlnm.Print_Area" localSheetId="4">'Форма 3.3 (ДРЗТ и ДКРТ)'!$A$1:$M$33</definedName>
    <definedName name="_xlnm.Print_Area" localSheetId="5">'Форма 3.4 (СЖФ)'!$A$1:$N$33</definedName>
    <definedName name="_xlnm.Print_Area" localSheetId="6">'Форма 4.1 (В разрезе по МО)'!$A$1:$T$64</definedName>
    <definedName name="_xlnm.Print_Area" localSheetId="7">'Форма 4.2. (В разрезе по МКД)'!$A$1:$S$104</definedName>
    <definedName name="_xlnm.Print_Area" localSheetId="8">'Форма 4.3. (Иные программы)'!$A$1:$S$45</definedName>
    <definedName name="_xlnm.Print_Area" localSheetId="9">'Форма 5'!$A$1:$M$63</definedName>
    <definedName name="_xlnm.Print_Area" localSheetId="10">'Форма 6 (Построенные дома)'!$A$1:$N$48</definedName>
    <definedName name="_xlnm.Print_Area" localSheetId="11">'Форма 7 (Найм дома_маневр фонд)'!$A$1:$P$30</definedName>
  </definedNames>
  <calcPr calcId="999999"/>
</workbook>
</file>

<file path=xl/calcChain.xml><?xml version="1.0" encoding="utf-8"?>
<calcChain xmlns="http://schemas.openxmlformats.org/spreadsheetml/2006/main">
  <c r="E26" i="11" l="1"/>
  <c r="C26" i="11"/>
  <c r="E24" i="11"/>
  <c r="C24" i="11"/>
  <c r="E22" i="11"/>
  <c r="C22" i="11"/>
  <c r="E19" i="11"/>
  <c r="C19" i="11"/>
  <c r="E15" i="11"/>
  <c r="C15" i="11"/>
  <c r="E13" i="11"/>
  <c r="C13" i="11"/>
  <c r="E10" i="11"/>
  <c r="C10" i="11"/>
  <c r="E9" i="11"/>
  <c r="C9" i="11"/>
  <c r="E41" i="10"/>
  <c r="D41" i="10"/>
  <c r="C41" i="10"/>
  <c r="E39" i="10"/>
  <c r="D39" i="10"/>
  <c r="C39" i="10"/>
  <c r="E38" i="10"/>
  <c r="D38" i="10"/>
  <c r="C38" i="10"/>
  <c r="E37" i="10"/>
  <c r="D37" i="10"/>
  <c r="C37" i="10"/>
  <c r="E34" i="10"/>
  <c r="D34" i="10"/>
  <c r="C34" i="10"/>
  <c r="E32" i="10"/>
  <c r="D32" i="10"/>
  <c r="C32" i="10"/>
  <c r="E30" i="10"/>
  <c r="D30" i="10"/>
  <c r="C30" i="10"/>
  <c r="E29" i="10"/>
  <c r="D29" i="10"/>
  <c r="C29" i="10"/>
  <c r="E28" i="10"/>
  <c r="D28" i="10"/>
  <c r="C28" i="10"/>
  <c r="E24" i="10"/>
  <c r="D24" i="10"/>
  <c r="C24" i="10"/>
  <c r="E23" i="10"/>
  <c r="D23" i="10"/>
  <c r="C23" i="10"/>
  <c r="E22" i="10"/>
  <c r="D22" i="10"/>
  <c r="C22" i="10"/>
  <c r="E19" i="10"/>
  <c r="D19" i="10"/>
  <c r="C19" i="10"/>
  <c r="E18" i="10"/>
  <c r="D18" i="10"/>
  <c r="C18" i="10"/>
  <c r="E17" i="10"/>
  <c r="D17" i="10"/>
  <c r="C17" i="10"/>
  <c r="E10" i="10"/>
  <c r="D10" i="10"/>
  <c r="C10" i="10"/>
  <c r="E24" i="9"/>
  <c r="D24" i="9"/>
  <c r="C24" i="9"/>
  <c r="E23" i="9"/>
  <c r="D23" i="9"/>
  <c r="C23" i="9"/>
  <c r="E22" i="9"/>
  <c r="D22" i="9"/>
  <c r="C22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E18" i="9"/>
  <c r="D18" i="9"/>
  <c r="C18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P42" i="7"/>
  <c r="M42" i="7"/>
  <c r="I42" i="7"/>
  <c r="P41" i="7"/>
  <c r="M41" i="7"/>
  <c r="I41" i="7"/>
  <c r="P40" i="7"/>
  <c r="M40" i="7"/>
  <c r="I40" i="7"/>
  <c r="P39" i="7"/>
  <c r="M39" i="7"/>
  <c r="I39" i="7"/>
  <c r="P38" i="7"/>
  <c r="M38" i="7"/>
  <c r="I38" i="7"/>
  <c r="P37" i="7"/>
  <c r="M37" i="7"/>
  <c r="I37" i="7"/>
  <c r="P36" i="7"/>
  <c r="M36" i="7"/>
  <c r="I36" i="7"/>
  <c r="P35" i="7"/>
  <c r="M35" i="7"/>
  <c r="I35" i="7"/>
  <c r="P34" i="7"/>
  <c r="M34" i="7"/>
  <c r="I34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P30" i="7"/>
  <c r="M30" i="7"/>
  <c r="I30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P26" i="7"/>
  <c r="M26" i="7"/>
  <c r="I26" i="7"/>
  <c r="P25" i="7"/>
  <c r="M25" i="7"/>
  <c r="I25" i="7"/>
  <c r="P24" i="7"/>
  <c r="M24" i="7"/>
  <c r="I24" i="7"/>
  <c r="P23" i="7"/>
  <c r="M23" i="7"/>
  <c r="I23" i="7"/>
  <c r="P22" i="7"/>
  <c r="M22" i="7"/>
  <c r="I22" i="7"/>
  <c r="P21" i="7"/>
  <c r="M21" i="7"/>
  <c r="I21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P143" i="4"/>
  <c r="K143" i="4"/>
  <c r="O142" i="4"/>
  <c r="N142" i="4"/>
  <c r="M142" i="4"/>
  <c r="L142" i="4"/>
  <c r="K142" i="4"/>
  <c r="J142" i="4"/>
  <c r="I142" i="4"/>
  <c r="H142" i="4"/>
  <c r="P141" i="4"/>
  <c r="K141" i="4"/>
  <c r="P140" i="4"/>
  <c r="K140" i="4"/>
  <c r="O139" i="4"/>
  <c r="N139" i="4"/>
  <c r="M139" i="4"/>
  <c r="L139" i="4"/>
  <c r="K139" i="4"/>
  <c r="J139" i="4"/>
  <c r="I139" i="4"/>
  <c r="H139" i="4"/>
  <c r="P138" i="4"/>
  <c r="K138" i="4"/>
  <c r="O137" i="4"/>
  <c r="N137" i="4"/>
  <c r="M137" i="4"/>
  <c r="L137" i="4"/>
  <c r="K137" i="4"/>
  <c r="J137" i="4"/>
  <c r="I137" i="4"/>
  <c r="H137" i="4"/>
  <c r="P136" i="4"/>
  <c r="K136" i="4"/>
  <c r="P135" i="4"/>
  <c r="K135" i="4"/>
  <c r="P134" i="4"/>
  <c r="K134" i="4"/>
  <c r="P133" i="4"/>
  <c r="K133" i="4"/>
  <c r="P132" i="4"/>
  <c r="K132" i="4"/>
  <c r="P131" i="4"/>
  <c r="K131" i="4"/>
  <c r="P130" i="4"/>
  <c r="K130" i="4"/>
  <c r="P129" i="4"/>
  <c r="K129" i="4"/>
  <c r="O128" i="4"/>
  <c r="N128" i="4"/>
  <c r="M128" i="4"/>
  <c r="L128" i="4"/>
  <c r="K128" i="4"/>
  <c r="J128" i="4"/>
  <c r="I128" i="4"/>
  <c r="H128" i="4"/>
  <c r="P127" i="4"/>
  <c r="K127" i="4"/>
  <c r="P126" i="4"/>
  <c r="K126" i="4"/>
  <c r="P125" i="4"/>
  <c r="K125" i="4"/>
  <c r="P124" i="4"/>
  <c r="K124" i="4"/>
  <c r="P123" i="4"/>
  <c r="K123" i="4"/>
  <c r="P122" i="4"/>
  <c r="K122" i="4"/>
  <c r="P121" i="4"/>
  <c r="K121" i="4"/>
  <c r="P120" i="4"/>
  <c r="K120" i="4"/>
  <c r="P119" i="4"/>
  <c r="K119" i="4"/>
  <c r="O118" i="4"/>
  <c r="N118" i="4"/>
  <c r="M118" i="4"/>
  <c r="L118" i="4"/>
  <c r="K118" i="4"/>
  <c r="J118" i="4"/>
  <c r="I118" i="4"/>
  <c r="H118" i="4"/>
  <c r="P117" i="4"/>
  <c r="K117" i="4"/>
  <c r="P116" i="4"/>
  <c r="K116" i="4"/>
  <c r="P115" i="4"/>
  <c r="K115" i="4"/>
  <c r="P114" i="4"/>
  <c r="K114" i="4"/>
  <c r="P113" i="4"/>
  <c r="K113" i="4"/>
  <c r="P112" i="4"/>
  <c r="K112" i="4"/>
  <c r="O111" i="4"/>
  <c r="N111" i="4"/>
  <c r="M111" i="4"/>
  <c r="L111" i="4"/>
  <c r="K111" i="4"/>
  <c r="J111" i="4"/>
  <c r="I111" i="4"/>
  <c r="H111" i="4"/>
  <c r="P110" i="4"/>
  <c r="K110" i="4"/>
  <c r="P109" i="4"/>
  <c r="K109" i="4"/>
  <c r="O108" i="4"/>
  <c r="N108" i="4"/>
  <c r="M108" i="4"/>
  <c r="L108" i="4"/>
  <c r="K108" i="4"/>
  <c r="J108" i="4"/>
  <c r="I108" i="4"/>
  <c r="H108" i="4"/>
  <c r="P107" i="4"/>
  <c r="K107" i="4"/>
  <c r="P106" i="4"/>
  <c r="K106" i="4"/>
  <c r="P105" i="4"/>
  <c r="K105" i="4"/>
  <c r="P104" i="4"/>
  <c r="K104" i="4"/>
  <c r="O103" i="4"/>
  <c r="N103" i="4"/>
  <c r="M103" i="4"/>
  <c r="L103" i="4"/>
  <c r="K103" i="4"/>
  <c r="J103" i="4"/>
  <c r="I103" i="4"/>
  <c r="H103" i="4"/>
  <c r="P102" i="4"/>
  <c r="K102" i="4"/>
  <c r="O101" i="4"/>
  <c r="N101" i="4"/>
  <c r="M101" i="4"/>
  <c r="L101" i="4"/>
  <c r="K101" i="4"/>
  <c r="J101" i="4"/>
  <c r="I101" i="4"/>
  <c r="H101" i="4"/>
  <c r="O100" i="4"/>
  <c r="N100" i="4"/>
  <c r="M100" i="4"/>
  <c r="L100" i="4"/>
  <c r="K100" i="4"/>
  <c r="J100" i="4"/>
  <c r="I100" i="4"/>
  <c r="H100" i="4"/>
  <c r="O98" i="4"/>
  <c r="N98" i="4"/>
  <c r="M98" i="4"/>
  <c r="L98" i="4"/>
  <c r="K98" i="4"/>
  <c r="J98" i="4"/>
  <c r="I98" i="4"/>
  <c r="H98" i="4"/>
  <c r="P97" i="4"/>
  <c r="K97" i="4"/>
  <c r="O96" i="4"/>
  <c r="N96" i="4"/>
  <c r="M96" i="4"/>
  <c r="L96" i="4"/>
  <c r="K96" i="4"/>
  <c r="J96" i="4"/>
  <c r="I96" i="4"/>
  <c r="H96" i="4"/>
  <c r="O95" i="4"/>
  <c r="N95" i="4"/>
  <c r="M95" i="4"/>
  <c r="L95" i="4"/>
  <c r="K95" i="4"/>
  <c r="J95" i="4"/>
  <c r="I95" i="4"/>
  <c r="H95" i="4"/>
  <c r="O93" i="4"/>
  <c r="N93" i="4"/>
  <c r="M93" i="4"/>
  <c r="L93" i="4"/>
  <c r="K93" i="4"/>
  <c r="J93" i="4"/>
  <c r="I93" i="4"/>
  <c r="H93" i="4"/>
  <c r="P92" i="4"/>
  <c r="K92" i="4"/>
  <c r="P91" i="4"/>
  <c r="K91" i="4"/>
  <c r="P90" i="4"/>
  <c r="K90" i="4"/>
  <c r="P89" i="4"/>
  <c r="K89" i="4"/>
  <c r="P88" i="4"/>
  <c r="K88" i="4"/>
  <c r="P87" i="4"/>
  <c r="K87" i="4"/>
  <c r="P86" i="4"/>
  <c r="K86" i="4"/>
  <c r="P85" i="4"/>
  <c r="K85" i="4"/>
  <c r="P84" i="4"/>
  <c r="K84" i="4"/>
  <c r="P83" i="4"/>
  <c r="K83" i="4"/>
  <c r="P82" i="4"/>
  <c r="K82" i="4"/>
  <c r="P81" i="4"/>
  <c r="K81" i="4"/>
  <c r="P80" i="4"/>
  <c r="K80" i="4"/>
  <c r="P79" i="4"/>
  <c r="K79" i="4"/>
  <c r="P78" i="4"/>
  <c r="K78" i="4"/>
  <c r="P77" i="4"/>
  <c r="K77" i="4"/>
  <c r="P76" i="4"/>
  <c r="K76" i="4"/>
  <c r="P75" i="4"/>
  <c r="K75" i="4"/>
  <c r="O74" i="4"/>
  <c r="N74" i="4"/>
  <c r="M74" i="4"/>
  <c r="L74" i="4"/>
  <c r="K74" i="4"/>
  <c r="J74" i="4"/>
  <c r="I74" i="4"/>
  <c r="H74" i="4"/>
  <c r="P73" i="4"/>
  <c r="K73" i="4"/>
  <c r="P72" i="4"/>
  <c r="K72" i="4"/>
  <c r="P71" i="4"/>
  <c r="K71" i="4"/>
  <c r="P70" i="4"/>
  <c r="K70" i="4"/>
  <c r="P69" i="4"/>
  <c r="K69" i="4"/>
  <c r="P68" i="4"/>
  <c r="K68" i="4"/>
  <c r="P67" i="4"/>
  <c r="K67" i="4"/>
  <c r="P66" i="4"/>
  <c r="K66" i="4"/>
  <c r="O65" i="4"/>
  <c r="N65" i="4"/>
  <c r="M65" i="4"/>
  <c r="L65" i="4"/>
  <c r="K65" i="4"/>
  <c r="J65" i="4"/>
  <c r="I65" i="4"/>
  <c r="H65" i="4"/>
  <c r="P64" i="4"/>
  <c r="K64" i="4"/>
  <c r="P63" i="4"/>
  <c r="K63" i="4"/>
  <c r="P62" i="4"/>
  <c r="K62" i="4"/>
  <c r="O61" i="4"/>
  <c r="N61" i="4"/>
  <c r="M61" i="4"/>
  <c r="L61" i="4"/>
  <c r="K61" i="4"/>
  <c r="J61" i="4"/>
  <c r="I61" i="4"/>
  <c r="H61" i="4"/>
  <c r="P60" i="4"/>
  <c r="K60" i="4"/>
  <c r="P59" i="4"/>
  <c r="K59" i="4"/>
  <c r="P58" i="4"/>
  <c r="K58" i="4"/>
  <c r="P57" i="4"/>
  <c r="K57" i="4"/>
  <c r="P56" i="4"/>
  <c r="K56" i="4"/>
  <c r="P55" i="4"/>
  <c r="K55" i="4"/>
  <c r="P54" i="4"/>
  <c r="K54" i="4"/>
  <c r="P53" i="4"/>
  <c r="K53" i="4"/>
  <c r="O52" i="4"/>
  <c r="N52" i="4"/>
  <c r="M52" i="4"/>
  <c r="L52" i="4"/>
  <c r="K52" i="4"/>
  <c r="J52" i="4"/>
  <c r="I52" i="4"/>
  <c r="H52" i="4"/>
  <c r="P51" i="4"/>
  <c r="K51" i="4"/>
  <c r="P50" i="4"/>
  <c r="K50" i="4"/>
  <c r="P49" i="4"/>
  <c r="K49" i="4"/>
  <c r="P48" i="4"/>
  <c r="K48" i="4"/>
  <c r="P47" i="4"/>
  <c r="K47" i="4"/>
  <c r="P46" i="4"/>
  <c r="K46" i="4"/>
  <c r="P45" i="4"/>
  <c r="K45" i="4"/>
  <c r="P44" i="4"/>
  <c r="K44" i="4"/>
  <c r="P43" i="4"/>
  <c r="K43" i="4"/>
  <c r="P42" i="4"/>
  <c r="K42" i="4"/>
  <c r="P41" i="4"/>
  <c r="K41" i="4"/>
  <c r="P40" i="4"/>
  <c r="K40" i="4"/>
  <c r="P39" i="4"/>
  <c r="K39" i="4"/>
  <c r="P38" i="4"/>
  <c r="K38" i="4"/>
  <c r="P37" i="4"/>
  <c r="K37" i="4"/>
  <c r="P36" i="4"/>
  <c r="K36" i="4"/>
  <c r="P35" i="4"/>
  <c r="K35" i="4"/>
  <c r="P34" i="4"/>
  <c r="K34" i="4"/>
  <c r="P33" i="4"/>
  <c r="K33" i="4"/>
  <c r="P32" i="4"/>
  <c r="K32" i="4"/>
  <c r="P31" i="4"/>
  <c r="K31" i="4"/>
  <c r="P30" i="4"/>
  <c r="K30" i="4"/>
  <c r="P29" i="4"/>
  <c r="K29" i="4"/>
  <c r="P28" i="4"/>
  <c r="K28" i="4"/>
  <c r="P27" i="4"/>
  <c r="K27" i="4"/>
  <c r="P26" i="4"/>
  <c r="K26" i="4"/>
  <c r="P25" i="4"/>
  <c r="K25" i="4"/>
  <c r="P24" i="4"/>
  <c r="K24" i="4"/>
  <c r="P23" i="4"/>
  <c r="K23" i="4"/>
  <c r="P22" i="4"/>
  <c r="K22" i="4"/>
  <c r="P21" i="4"/>
  <c r="K21" i="4"/>
  <c r="O20" i="4"/>
  <c r="N20" i="4"/>
  <c r="M20" i="4"/>
  <c r="L20" i="4"/>
  <c r="K20" i="4"/>
  <c r="J20" i="4"/>
  <c r="I20" i="4"/>
  <c r="H20" i="4"/>
  <c r="P19" i="4"/>
  <c r="K19" i="4"/>
  <c r="O18" i="4"/>
  <c r="N18" i="4"/>
  <c r="M18" i="4"/>
  <c r="L18" i="4"/>
  <c r="K18" i="4"/>
  <c r="J18" i="4"/>
  <c r="I18" i="4"/>
  <c r="H18" i="4"/>
  <c r="O17" i="4"/>
  <c r="N17" i="4"/>
  <c r="M17" i="4"/>
  <c r="L17" i="4"/>
  <c r="K17" i="4"/>
  <c r="J17" i="4"/>
  <c r="I17" i="4"/>
  <c r="H17" i="4"/>
  <c r="O15" i="4"/>
  <c r="N15" i="4"/>
  <c r="M15" i="4"/>
  <c r="L15" i="4"/>
  <c r="K15" i="4"/>
  <c r="J15" i="4"/>
  <c r="I15" i="4"/>
  <c r="H15" i="4"/>
  <c r="O14" i="4"/>
  <c r="N14" i="4"/>
  <c r="M14" i="4"/>
  <c r="L14" i="4"/>
  <c r="K14" i="4"/>
  <c r="J14" i="4"/>
  <c r="I14" i="4"/>
  <c r="H14" i="4"/>
  <c r="S40" i="3"/>
  <c r="O40" i="3"/>
  <c r="N40" i="3"/>
  <c r="M40" i="3"/>
  <c r="L40" i="3"/>
  <c r="K40" i="3"/>
  <c r="G40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S35" i="3"/>
  <c r="O35" i="3"/>
  <c r="N35" i="3"/>
  <c r="M35" i="3"/>
  <c r="L35" i="3"/>
  <c r="K35" i="3"/>
  <c r="G35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S30" i="3"/>
  <c r="O30" i="3"/>
  <c r="N30" i="3"/>
  <c r="M30" i="3"/>
  <c r="L30" i="3"/>
  <c r="K30" i="3"/>
  <c r="G30" i="3"/>
  <c r="S29" i="3"/>
  <c r="O29" i="3"/>
  <c r="N29" i="3"/>
  <c r="M29" i="3"/>
  <c r="L29" i="3"/>
  <c r="K29" i="3"/>
  <c r="G29" i="3"/>
  <c r="S28" i="3"/>
  <c r="O28" i="3"/>
  <c r="N28" i="3"/>
  <c r="M28" i="3"/>
  <c r="L28" i="3"/>
  <c r="K28" i="3"/>
  <c r="G28" i="3"/>
  <c r="S27" i="3"/>
  <c r="O27" i="3"/>
  <c r="N27" i="3"/>
  <c r="M27" i="3"/>
  <c r="L27" i="3"/>
  <c r="K27" i="3"/>
  <c r="G27" i="3"/>
  <c r="S26" i="3"/>
  <c r="O26" i="3"/>
  <c r="N26" i="3"/>
  <c r="M26" i="3"/>
  <c r="L26" i="3"/>
  <c r="K26" i="3"/>
  <c r="G26" i="3"/>
  <c r="S25" i="3"/>
  <c r="O25" i="3"/>
  <c r="N25" i="3"/>
  <c r="M25" i="3"/>
  <c r="L25" i="3"/>
  <c r="K25" i="3"/>
  <c r="G25" i="3"/>
  <c r="S24" i="3"/>
  <c r="O24" i="3"/>
  <c r="N24" i="3"/>
  <c r="M24" i="3"/>
  <c r="L24" i="3"/>
  <c r="K24" i="3"/>
  <c r="G24" i="3"/>
  <c r="S23" i="3"/>
  <c r="O23" i="3"/>
  <c r="N23" i="3"/>
  <c r="M23" i="3"/>
  <c r="L23" i="3"/>
  <c r="K23" i="3"/>
  <c r="G23" i="3"/>
  <c r="S22" i="3"/>
  <c r="O22" i="3"/>
  <c r="N22" i="3"/>
  <c r="M22" i="3"/>
  <c r="L22" i="3"/>
  <c r="K22" i="3"/>
  <c r="G22" i="3"/>
  <c r="S21" i="3"/>
  <c r="O21" i="3"/>
  <c r="N21" i="3"/>
  <c r="M21" i="3"/>
  <c r="L21" i="3"/>
  <c r="K21" i="3"/>
  <c r="G21" i="3"/>
  <c r="S20" i="3"/>
  <c r="O20" i="3"/>
  <c r="N20" i="3"/>
  <c r="M20" i="3"/>
  <c r="L20" i="3"/>
  <c r="K20" i="3"/>
  <c r="G20" i="3"/>
  <c r="S19" i="3"/>
  <c r="O19" i="3"/>
  <c r="N19" i="3"/>
  <c r="M19" i="3"/>
  <c r="L19" i="3"/>
  <c r="K19" i="3"/>
  <c r="G19" i="3"/>
  <c r="S18" i="3"/>
  <c r="O18" i="3"/>
  <c r="N18" i="3"/>
  <c r="M18" i="3"/>
  <c r="L18" i="3"/>
  <c r="K18" i="3"/>
  <c r="G18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E83" i="2"/>
  <c r="I82" i="2"/>
  <c r="H82" i="2"/>
  <c r="G82" i="2"/>
  <c r="F82" i="2"/>
  <c r="E82" i="2"/>
  <c r="D82" i="2"/>
  <c r="C82" i="2"/>
  <c r="B82" i="2"/>
  <c r="E81" i="2"/>
  <c r="E80" i="2"/>
  <c r="I79" i="2"/>
  <c r="H79" i="2"/>
  <c r="G79" i="2"/>
  <c r="F79" i="2"/>
  <c r="E79" i="2"/>
  <c r="D79" i="2"/>
  <c r="C79" i="2"/>
  <c r="B79" i="2"/>
  <c r="E78" i="2"/>
  <c r="I77" i="2"/>
  <c r="H77" i="2"/>
  <c r="G77" i="2"/>
  <c r="F77" i="2"/>
  <c r="E77" i="2"/>
  <c r="D77" i="2"/>
  <c r="C77" i="2"/>
  <c r="B77" i="2"/>
  <c r="E76" i="2"/>
  <c r="I75" i="2"/>
  <c r="H75" i="2"/>
  <c r="G75" i="2"/>
  <c r="F75" i="2"/>
  <c r="E75" i="2"/>
  <c r="D75" i="2"/>
  <c r="C75" i="2"/>
  <c r="B75" i="2"/>
  <c r="E74" i="2"/>
  <c r="E73" i="2"/>
  <c r="I72" i="2"/>
  <c r="H72" i="2"/>
  <c r="G72" i="2"/>
  <c r="F72" i="2"/>
  <c r="E72" i="2"/>
  <c r="D72" i="2"/>
  <c r="C72" i="2"/>
  <c r="B72" i="2"/>
  <c r="E71" i="2"/>
  <c r="I70" i="2"/>
  <c r="H70" i="2"/>
  <c r="G70" i="2"/>
  <c r="F70" i="2"/>
  <c r="E70" i="2"/>
  <c r="D70" i="2"/>
  <c r="C70" i="2"/>
  <c r="B70" i="2"/>
  <c r="E69" i="2"/>
  <c r="E68" i="2"/>
  <c r="E67" i="2"/>
  <c r="E66" i="2"/>
  <c r="I65" i="2"/>
  <c r="H65" i="2"/>
  <c r="G65" i="2"/>
  <c r="F65" i="2"/>
  <c r="E65" i="2"/>
  <c r="D65" i="2"/>
  <c r="C65" i="2"/>
  <c r="B65" i="2"/>
  <c r="E64" i="2"/>
  <c r="I63" i="2"/>
  <c r="H63" i="2"/>
  <c r="G63" i="2"/>
  <c r="F63" i="2"/>
  <c r="E63" i="2"/>
  <c r="D63" i="2"/>
  <c r="C63" i="2"/>
  <c r="B63" i="2"/>
  <c r="E62" i="2"/>
  <c r="E61" i="2"/>
  <c r="I60" i="2"/>
  <c r="H60" i="2"/>
  <c r="G60" i="2"/>
  <c r="F60" i="2"/>
  <c r="E60" i="2"/>
  <c r="D60" i="2"/>
  <c r="C60" i="2"/>
  <c r="B60" i="2"/>
  <c r="I59" i="2"/>
  <c r="H59" i="2"/>
  <c r="G59" i="2"/>
  <c r="F59" i="2"/>
  <c r="E59" i="2"/>
  <c r="D59" i="2"/>
  <c r="C59" i="2"/>
  <c r="B59" i="2"/>
  <c r="I57" i="2"/>
  <c r="H57" i="2"/>
  <c r="G57" i="2"/>
  <c r="F57" i="2"/>
  <c r="E57" i="2"/>
  <c r="D57" i="2"/>
  <c r="C57" i="2"/>
  <c r="B57" i="2"/>
  <c r="I56" i="2"/>
  <c r="H56" i="2"/>
  <c r="G56" i="2"/>
  <c r="F56" i="2"/>
  <c r="E56" i="2"/>
  <c r="D56" i="2"/>
  <c r="C56" i="2"/>
  <c r="B56" i="2"/>
  <c r="I55" i="2"/>
  <c r="H55" i="2"/>
  <c r="G55" i="2"/>
  <c r="F55" i="2"/>
  <c r="E55" i="2"/>
  <c r="D55" i="2"/>
  <c r="C55" i="2"/>
  <c r="B55" i="2"/>
  <c r="I54" i="2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E50" i="2"/>
  <c r="E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E42" i="2"/>
  <c r="E41" i="2"/>
  <c r="I40" i="2"/>
  <c r="H40" i="2"/>
  <c r="G40" i="2"/>
  <c r="F40" i="2"/>
  <c r="E40" i="2"/>
  <c r="D40" i="2"/>
  <c r="C40" i="2"/>
  <c r="B40" i="2"/>
  <c r="E39" i="2"/>
  <c r="I38" i="2"/>
  <c r="H38" i="2"/>
  <c r="G38" i="2"/>
  <c r="F38" i="2"/>
  <c r="E38" i="2"/>
  <c r="D38" i="2"/>
  <c r="C38" i="2"/>
  <c r="B38" i="2"/>
  <c r="E37" i="2"/>
  <c r="E36" i="2"/>
  <c r="E35" i="2"/>
  <c r="I34" i="2"/>
  <c r="H34" i="2"/>
  <c r="G34" i="2"/>
  <c r="F34" i="2"/>
  <c r="E34" i="2"/>
  <c r="D34" i="2"/>
  <c r="C34" i="2"/>
  <c r="B34" i="2"/>
  <c r="E33" i="2"/>
  <c r="E32" i="2"/>
  <c r="I31" i="2"/>
  <c r="H31" i="2"/>
  <c r="G31" i="2"/>
  <c r="F31" i="2"/>
  <c r="E31" i="2"/>
  <c r="D31" i="2"/>
  <c r="C31" i="2"/>
  <c r="B31" i="2"/>
  <c r="E30" i="2"/>
  <c r="E29" i="2"/>
  <c r="I28" i="2"/>
  <c r="H28" i="2"/>
  <c r="G28" i="2"/>
  <c r="F28" i="2"/>
  <c r="E28" i="2"/>
  <c r="D28" i="2"/>
  <c r="C28" i="2"/>
  <c r="B28" i="2"/>
  <c r="E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F83" i="1"/>
  <c r="F82" i="1"/>
  <c r="F78" i="1"/>
  <c r="F77" i="1"/>
  <c r="F76" i="1"/>
  <c r="E74" i="1"/>
  <c r="D74" i="1"/>
  <c r="E73" i="1"/>
  <c r="D73" i="1"/>
  <c r="F72" i="1"/>
  <c r="E72" i="1"/>
  <c r="D72" i="1"/>
  <c r="F71" i="1"/>
  <c r="E71" i="1"/>
  <c r="D71" i="1"/>
  <c r="E70" i="1"/>
  <c r="E69" i="1"/>
  <c r="E68" i="1"/>
  <c r="F67" i="1"/>
  <c r="E67" i="1"/>
  <c r="D67" i="1"/>
  <c r="F66" i="1"/>
  <c r="E66" i="1"/>
  <c r="D66" i="1"/>
  <c r="F65" i="1"/>
  <c r="E65" i="1"/>
  <c r="D65" i="1"/>
  <c r="F61" i="1"/>
  <c r="F60" i="1"/>
  <c r="F56" i="1"/>
  <c r="F55" i="1"/>
  <c r="F54" i="1"/>
  <c r="E52" i="1"/>
  <c r="D52" i="1"/>
  <c r="E51" i="1"/>
  <c r="D51" i="1"/>
  <c r="F50" i="1"/>
  <c r="E50" i="1"/>
  <c r="D50" i="1"/>
  <c r="F49" i="1"/>
  <c r="E49" i="1"/>
  <c r="D49" i="1"/>
  <c r="E48" i="1"/>
  <c r="E47" i="1"/>
  <c r="E46" i="1"/>
  <c r="F45" i="1"/>
  <c r="E45" i="1"/>
  <c r="D45" i="1"/>
  <c r="F44" i="1"/>
  <c r="E44" i="1"/>
  <c r="D44" i="1"/>
  <c r="F43" i="1"/>
  <c r="E43" i="1"/>
  <c r="D43" i="1"/>
  <c r="F39" i="1"/>
  <c r="F38" i="1"/>
  <c r="F34" i="1"/>
  <c r="F33" i="1"/>
  <c r="F32" i="1"/>
  <c r="E30" i="1"/>
  <c r="D30" i="1"/>
  <c r="E29" i="1"/>
  <c r="D29" i="1"/>
  <c r="F28" i="1"/>
  <c r="E28" i="1"/>
  <c r="D28" i="1"/>
  <c r="F27" i="1"/>
  <c r="E27" i="1"/>
  <c r="D27" i="1"/>
  <c r="E26" i="1"/>
  <c r="E25" i="1"/>
  <c r="E24" i="1"/>
  <c r="F23" i="1"/>
  <c r="E23" i="1"/>
  <c r="D23" i="1"/>
  <c r="F22" i="1"/>
  <c r="E22" i="1"/>
  <c r="D22" i="1"/>
  <c r="F21" i="1"/>
  <c r="E21" i="1"/>
  <c r="D21" i="1"/>
  <c r="E19" i="1"/>
  <c r="D19" i="1"/>
  <c r="E18" i="1"/>
  <c r="D18" i="1"/>
  <c r="F17" i="1"/>
  <c r="E17" i="1"/>
  <c r="D17" i="1"/>
  <c r="F16" i="1"/>
  <c r="E16" i="1"/>
  <c r="D16" i="1"/>
  <c r="E15" i="1"/>
  <c r="E14" i="1"/>
  <c r="E13" i="1"/>
  <c r="F12" i="1"/>
  <c r="E12" i="1"/>
  <c r="D12" i="1"/>
  <c r="F11" i="1"/>
  <c r="E11" i="1"/>
  <c r="D11" i="1"/>
  <c r="F10" i="1"/>
  <c r="E10" i="1"/>
  <c r="D10" i="1"/>
</calcChain>
</file>

<file path=xl/sharedStrings.xml><?xml version="1.0" encoding="utf-8"?>
<sst xmlns="http://schemas.openxmlformats.org/spreadsheetml/2006/main" count="1937" uniqueCount="569">
  <si>
    <t>Форма 2 Приложения 1 к 
Порядку мониторинга
реализации региональных адресных
программ по переселению граждан из
аварийного жилищного фонда</t>
  </si>
  <si>
    <t>О Т Ч Е Т
о выполнении части 11 статьи 16 Федерального закона № 185-ФЗ по программе переселения граждан из аварийного жилищного фонда, признанного таковым до 1 января 2017 года и подлежащего расселению в 2019-2025 гг.</t>
  </si>
  <si>
    <t>Наименование субъекта Российской Федерации:</t>
  </si>
  <si>
    <t>Чувашская Республика</t>
  </si>
  <si>
    <t>Отчет представлен по состоянию на</t>
  </si>
  <si>
    <t>01.01.2024</t>
  </si>
  <si>
    <t>№ п\п</t>
  </si>
  <si>
    <t>Наименование показателя</t>
  </si>
  <si>
    <t>Единица
измерения</t>
  </si>
  <si>
    <t>Предусмотрено
программами на
дату подачи
отчета</t>
  </si>
  <si>
    <t>Реализовано
согласно отчету</t>
  </si>
  <si>
    <t>Осталось
реализовать</t>
  </si>
  <si>
    <t>ИТОГО по субъекту РФ:</t>
  </si>
  <si>
    <t>Расселяемая площадь жилых помещений</t>
  </si>
  <si>
    <t>кв.м.</t>
  </si>
  <si>
    <t>Количество расселяемых жилых помещений</t>
  </si>
  <si>
    <t>ед.</t>
  </si>
  <si>
    <t>Количество граждан, переселенных из аварийных домов и непереселенных в связи с  непредвиденными обстоятельствами</t>
  </si>
  <si>
    <t>чел.</t>
  </si>
  <si>
    <t>Количество семей, переселенных из аварийных домов и непереселенных в связи непредвиденными обстоятельствами</t>
  </si>
  <si>
    <t>X</t>
  </si>
  <si>
    <t xml:space="preserve"> 4.1</t>
  </si>
  <si>
    <t xml:space="preserve">в том числе количество семей, выбравших в качестве способа переселения выплату возмещения за изымаемое жилое помещение </t>
  </si>
  <si>
    <t xml:space="preserve"> 4.2</t>
  </si>
  <si>
    <t>в том числе количество семей, использовавших полученную выплату возмещения на приобретение нового жилого помещения</t>
  </si>
  <si>
    <t>ВСЕГО затрачено на переселение</t>
  </si>
  <si>
    <t>руб.</t>
  </si>
  <si>
    <t xml:space="preserve"> 5.1</t>
  </si>
  <si>
    <t>в т.ч. средств Фонда</t>
  </si>
  <si>
    <t>Сумма экономии бюджетных средств</t>
  </si>
  <si>
    <t>Возмещение части стоимости жилых помещений</t>
  </si>
  <si>
    <t>ИТОГО по этапу 2019 года:</t>
  </si>
  <si>
    <t>Количество граждан, переселенных из аварийных домов и непереселенных в связи с непредвиденными обстоятельствами</t>
  </si>
  <si>
    <t>Заявка на получение финансовой поддержки за счет средств Фонда решение Правления от "28" Июня 2019 года №6325-вн</t>
  </si>
  <si>
    <t>ИТОГО по этапу 2020 года:</t>
  </si>
  <si>
    <t>Заявка на получение финансовой поддержки за счет средств Фонда решение Правления от "28" Декабря 2020 года №14214-вн</t>
  </si>
  <si>
    <t>ИТОГО по этапу 2022 года:</t>
  </si>
  <si>
    <t>Заявка на получение финансовой поддержки за счет средств Фонда решение Правления от "17" Февраля 2022 года №3060-вн</t>
  </si>
  <si>
    <t>Высшее должностное лицо субъекта Российской Федерации (руководитель высшего исполнительного органа государственной власти субъекта Российской Федерации)</t>
  </si>
  <si>
    <t>/Расшифровка подписи/</t>
  </si>
  <si>
    <t>МП</t>
  </si>
  <si>
    <t xml:space="preserve">"       "              20    года </t>
  </si>
  <si>
    <t>Форма 3 Приложения 1 к 
Порядку проведения мониторинга реализации региональных адресных программ по переселению граждан из аварийного жилищного фонда</t>
  </si>
  <si>
    <t>Отчет о контрактах, заключенных субъектом Российской Федерации в рамках реализации программы переселения граждан из аварийного жилищного фонда, признанного таковым до 1 января 2017 года и подлежащего расселению в 2019-2025 гг.</t>
  </si>
  <si>
    <t>Отчет представлен по состоянию на:</t>
  </si>
  <si>
    <t>Наименование
муниципального образования</t>
  </si>
  <si>
    <t>Количество 
приобретаемых 
жилых помещений</t>
  </si>
  <si>
    <t>Площадь  приобретаемых жилых помещений</t>
  </si>
  <si>
    <t xml:space="preserve">Площадь  расселяемых жилых помещений </t>
  </si>
  <si>
    <t>Стоимость 
по контракту за счет бюджетных средств</t>
  </si>
  <si>
    <t>Расчетная стоимость жилых помещений по контракту, заключенному без использования бюджетных средств</t>
  </si>
  <si>
    <t>Общая стоимость</t>
  </si>
  <si>
    <t>в том числе:</t>
  </si>
  <si>
    <t>за счет средств Фонда</t>
  </si>
  <si>
    <t>за счет средств  бюджета субъекта Российской Федерации</t>
  </si>
  <si>
    <t>за счет средств  бюджета муниципального образования</t>
  </si>
  <si>
    <t>Итого по субъекту Российской Федерации:</t>
  </si>
  <si>
    <t>Итого по контрактам МКСТР/ГКСТР</t>
  </si>
  <si>
    <t>Итого по контрактам МКДСТР/ ГКДСТР</t>
  </si>
  <si>
    <t>Итого по контрактам МКПЗН/ ГКПЗН</t>
  </si>
  <si>
    <t>Итого по контрактам МКПЗГ/ ГКПЗГ/МКПЗГ(РП)/ГКПЗГ(РП)</t>
  </si>
  <si>
    <t>Итого по контрактам КПВР/КПВР(РП)</t>
  </si>
  <si>
    <t>Итого по контрактам КВ/ КВС</t>
  </si>
  <si>
    <t>Итого по этапу  2019 года:</t>
  </si>
  <si>
    <t>Итого по контрактам МКПЗГ/ГКПЗГ/МКПЗГ(РП)/ГКПЗГ(РП)</t>
  </si>
  <si>
    <t>Заявка на получение финансовой поддержки за счет средств Фонда решение Правления от от "28" Июня 2019 года №6325-вн</t>
  </si>
  <si>
    <t>Итого по заявке:</t>
  </si>
  <si>
    <t>Итого по Аликовский муниципальный район:</t>
  </si>
  <si>
    <t>Итого по Город Алатырь:</t>
  </si>
  <si>
    <t>Итого по Город Шумерля:</t>
  </si>
  <si>
    <t>Итого по Порецкий муниципальный район:</t>
  </si>
  <si>
    <t>Итого по Урмарский муниципальный район:</t>
  </si>
  <si>
    <t>Итого по Цивильский муниципальный район:</t>
  </si>
  <si>
    <t>Итого по этапу  2020 года:</t>
  </si>
  <si>
    <t>Заявка на получение финансовой поддержки за счет средств Фонда решение Правления от от "28" Декабря 2020 года №14214-вн</t>
  </si>
  <si>
    <t>Итого по этапу  2022 года:</t>
  </si>
  <si>
    <t>Заявка на получение финансовой поддержки за счет средств Фонда решение Правления от от "17" Февраля 2022 года №3060-вн</t>
  </si>
  <si>
    <t>Итого по Вурнарский муниципальный округ:</t>
  </si>
  <si>
    <t>Итого по Город Чебоксары:</t>
  </si>
  <si>
    <t>Итого по Ибресинский муниципальный округ:</t>
  </si>
  <si>
    <t>Итого по Моргаушский муниципальный округ:</t>
  </si>
  <si>
    <t>Итого по Урмарский муниципальный округ:</t>
  </si>
  <si>
    <t>Итого по Чебоксарский муниципальный округ:</t>
  </si>
  <si>
    <t>Итого по Шемуршинский муниципальный округ:</t>
  </si>
  <si>
    <t>Итого по Янтиковский муниципальный округ:</t>
  </si>
  <si>
    <t>"       "                              20    года</t>
  </si>
  <si>
    <t>Форма 3.1 Приложения 1 к 
Порядку проведения мониторинга реализации 
региональных адресных программ по переселению 
граждан из аварийного жилищного фонда</t>
  </si>
  <si>
    <t>Реестр 
соглашений об изъятии жилых помещений, предусматривающих выплатy гражданам возмещения за изымаемое жилое помещение, а также субсидии на приобретение (строительство) жилых помещений и (или) субсидии на возмещение части расходов на уплату процентов за пользование займом или кредитом, использованными на приобретение (строительство) жилых помещений</t>
  </si>
  <si>
    <t xml:space="preserve">Реквизиты соглашения </t>
  </si>
  <si>
    <t>Количество изымаемых жилых помещений</t>
  </si>
  <si>
    <t>Площадь изымаемого жилого помещения</t>
  </si>
  <si>
    <t>Размер возмещения за изымаемое жилое помещение</t>
  </si>
  <si>
    <t>Размер предоставляемых субсидий собственникам жилых помещений в аварийных МКД</t>
  </si>
  <si>
    <t>Всего</t>
  </si>
  <si>
    <t xml:space="preserve"> за счет средств Фонда</t>
  </si>
  <si>
    <t>за счет средств  бюджета субъекта Российской Федерации (РФ)</t>
  </si>
  <si>
    <t>Субсидия на приобретение (строительство) жилых помещений</t>
  </si>
  <si>
    <t>Субсидия на возмещение части расходов на уплату процентов за пользование займом или кредитом</t>
  </si>
  <si>
    <t>Тип</t>
  </si>
  <si>
    <t>Дата</t>
  </si>
  <si>
    <t>Номер</t>
  </si>
  <si>
    <t>Итого по этапу 2019 года:</t>
  </si>
  <si>
    <t>КВ</t>
  </si>
  <si>
    <t>Итого по этапу 2020 года:</t>
  </si>
  <si>
    <t>21АА1338594</t>
  </si>
  <si>
    <t>Итого по этапу 2022 года:</t>
  </si>
  <si>
    <t>Форма 3.2 Приложения 1 к Порядку проведения мониторинга реализации региональных адресных программ по переселению граждан из аварийного жилищного фонда</t>
  </si>
  <si>
    <t>РЕЕСТР</t>
  </si>
  <si>
    <t>контрактов на строительство домов, приобретение жилых помещений в домах</t>
  </si>
  <si>
    <t>Реквизиты контракта</t>
  </si>
  <si>
    <t>Дата заключения экспертизы проектной документации</t>
  </si>
  <si>
    <t>Дом, в котором приобретаются/строятся жилые
помещения</t>
  </si>
  <si>
    <t>Площадь  приобретаемых
жилых помещений</t>
  </si>
  <si>
    <t>Площадь  расселяемых 
жилых помещений</t>
  </si>
  <si>
    <t>Стоимость приобретаемых/ выкупаемых жилых помещений
по контракту за счет бюджетных средств</t>
  </si>
  <si>
    <t>Стоимость 1 кв.м., 
установленная 
контрактом</t>
  </si>
  <si>
    <t>Этап строительной готовности 
строящегося дома</t>
  </si>
  <si>
    <t>Дата ввода
дома в
эксплуатацию</t>
  </si>
  <si>
    <t>Дата передачи помещения в 
собственность СФ, МО</t>
  </si>
  <si>
    <t>Дата заключения</t>
  </si>
  <si>
    <t>муниципальное образование</t>
  </si>
  <si>
    <t>адрес</t>
  </si>
  <si>
    <t>в том числе</t>
  </si>
  <si>
    <t>за счет средств  бюджета  субъекта Российской Федерации</t>
  </si>
  <si>
    <t>за счет средств  бюджета МО</t>
  </si>
  <si>
    <t xml:space="preserve">направляемых на приведение жилых помещений в пригодное для проживания состояние </t>
  </si>
  <si>
    <t>x</t>
  </si>
  <si>
    <t>Итого по  Аликовский муниципальный район:</t>
  </si>
  <si>
    <t>КПВР</t>
  </si>
  <si>
    <t>с Аликово</t>
  </si>
  <si>
    <t>Респ. Чувашская, р-н. Аликовский, с. Аликово, ул. 60 лет Октября, д. 59</t>
  </si>
  <si>
    <t>Итого по  Город Алатырь:</t>
  </si>
  <si>
    <t>0115300044219000039_322077</t>
  </si>
  <si>
    <t>Алатырь</t>
  </si>
  <si>
    <t>Респ. Чувашская, г. Алатырь, ул. Комарова, д. 13</t>
  </si>
  <si>
    <t>0115300044219000045_322077</t>
  </si>
  <si>
    <t>Респ. Чувашская, г. Алатырь, ул. Горького, д. 38</t>
  </si>
  <si>
    <t>0115300044219000065_322077</t>
  </si>
  <si>
    <t>Респ. Чувашская, г. Алатырь, ул. Московская, д. 121</t>
  </si>
  <si>
    <t>0115300044219000051_322077</t>
  </si>
  <si>
    <t>Респ. Чувашская, г. Алатырь, ул. Комарова, д. 8</t>
  </si>
  <si>
    <t>0115300044219000050_322077</t>
  </si>
  <si>
    <t>Респ. Чувашская, г. Алатырь, ул. Комиссариатская, д. 77</t>
  </si>
  <si>
    <t>0115300044219000053_322077</t>
  </si>
  <si>
    <t>Респ. Чувашская, г. Алатырь, ул. Березовая, д. 3</t>
  </si>
  <si>
    <t>0115300044219000052_322077</t>
  </si>
  <si>
    <t>Респ. Чувашская, г. Алатырь, ул. Московская, д. 58</t>
  </si>
  <si>
    <t>0115300044219000063_322077</t>
  </si>
  <si>
    <t>Респ. Чувашская, г. Алатырь, мкр. Стрелка, д. 33</t>
  </si>
  <si>
    <t>0115300044219000056_322077</t>
  </si>
  <si>
    <t>Респ. Чувашская, г. Алатырь, ул. Комарова, д. 10</t>
  </si>
  <si>
    <t>0115300044219000062_322077</t>
  </si>
  <si>
    <t>Респ. Чувашская, г. Алатырь, ул. Ленинградская, д. 10</t>
  </si>
  <si>
    <t>0115300044219000073_322077</t>
  </si>
  <si>
    <t>Респ. Чувашская, г. Алатырь, ул. 40 лет Победы, д. 94а</t>
  </si>
  <si>
    <t>0115300044219000072_322077</t>
  </si>
  <si>
    <t>0115300044219000075_322077</t>
  </si>
  <si>
    <t>Респ. Чувашская, г. Алатырь, ул. Комарова, д. 19</t>
  </si>
  <si>
    <t>0115300044220000040_322077</t>
  </si>
  <si>
    <t>Респ. Чувашская, г. Алатырь, ул. Первомайская, д. 7</t>
  </si>
  <si>
    <t>МКПЗГ</t>
  </si>
  <si>
    <t>0115300044219000049_322077</t>
  </si>
  <si>
    <t>Респ. Чувашская, г. Алатырь, пер. Больничный, д. 3</t>
  </si>
  <si>
    <t>0115300044219000048_322077</t>
  </si>
  <si>
    <t>0115300044219000044_322077</t>
  </si>
  <si>
    <t>0115300044219000043_322077</t>
  </si>
  <si>
    <t>0115300044219000042_322077</t>
  </si>
  <si>
    <t>0115300044219000041_322077</t>
  </si>
  <si>
    <t>0115300044219000040_322077</t>
  </si>
  <si>
    <t>0115300044219000046_322077</t>
  </si>
  <si>
    <t>0115300044219000061_322077</t>
  </si>
  <si>
    <t>0115300044219000064_322077</t>
  </si>
  <si>
    <t>Респ. Чувашская, г. Алатырь, ул. Б.Хмельницкого, д. 62, к. А</t>
  </si>
  <si>
    <t>0115300044219000067_322077</t>
  </si>
  <si>
    <t>0115300044219000059_322077</t>
  </si>
  <si>
    <t>0115300044219000068_322077</t>
  </si>
  <si>
    <t>Респ. Чувашская, г. Алатырь, ул. Комсомола, д. 80</t>
  </si>
  <si>
    <t>0115300044219000057_322077</t>
  </si>
  <si>
    <t>Респ. Чувашская, г. Алатырь, ул. Московская, д. 49</t>
  </si>
  <si>
    <t>0115300044219000055_322077</t>
  </si>
  <si>
    <t>0115300044219000047_322077</t>
  </si>
  <si>
    <t>01115300044219000074_322077</t>
  </si>
  <si>
    <t>Итого по  Город Шумерля:</t>
  </si>
  <si>
    <t>0815300003419000114_342349</t>
  </si>
  <si>
    <t>Шумерля</t>
  </si>
  <si>
    <t>Респ. Чувашская, г. Шумерля, проезд. Мебельщиков, д. 10, к. 1</t>
  </si>
  <si>
    <t>0815300003419000112_342349</t>
  </si>
  <si>
    <t>Респ. Чувашская, г. Шумерля, ул. МОПРА, д. 1</t>
  </si>
  <si>
    <t>0815300003419000113_342349</t>
  </si>
  <si>
    <t>Респ. Чувашская, г. Шумерля, ул. Маршала Жукова, д. 11</t>
  </si>
  <si>
    <t>0815300003419000107_342349</t>
  </si>
  <si>
    <t>0815300003419000108_342349</t>
  </si>
  <si>
    <t>0815300003419000109_342349</t>
  </si>
  <si>
    <t>0815300003419000110_342349</t>
  </si>
  <si>
    <t>0815300003419000111_342349</t>
  </si>
  <si>
    <t>Итого по  Порецкий муниципальный район:</t>
  </si>
  <si>
    <t>0115300037519000025_166720</t>
  </si>
  <si>
    <t>с Порецкое</t>
  </si>
  <si>
    <t>Респ. Чувашская, р-н. Порецкий, с. Порецкое, ул. Кирова, д. 54</t>
  </si>
  <si>
    <t>МКПЗН</t>
  </si>
  <si>
    <t>Респ. Чувашская, р-н. Порецкий, с. Порецкое, ул. имени Мишутина, д. 36</t>
  </si>
  <si>
    <t>0315300103520000043_166720</t>
  </si>
  <si>
    <t>Респ. Чувашская, р-н. Порецкий, с. Порецкое, ул. Н.С.Мишутина, д. 34</t>
  </si>
  <si>
    <t>Итого по  Урмарский муниципальный район:</t>
  </si>
  <si>
    <t>Урмары</t>
  </si>
  <si>
    <t>Респ. Чувашская, р-н. Урмарский, пгт. Урмары, ул. Молодежная, д. 18</t>
  </si>
  <si>
    <t>Респ. Чувашская, р-н. Урмарский, пгт. Урмары, ул. К.Иванова, д. 9</t>
  </si>
  <si>
    <t>Респ. Чувашская, р-н. Урмарский, пгт. Урмары, ул. Заводская, д. 45</t>
  </si>
  <si>
    <t>Респ. Чувашская, р-н. Урмарский, пгт. Урмары, ул. К.Иванова, д. 3</t>
  </si>
  <si>
    <t>Респ. Чувашская, р-н. Урмарский, пгт. Урмары, ул. К.Иванова, д. 5</t>
  </si>
  <si>
    <t>Респ. Чувашская, р-н. Урмарский, пгт. Урмары, ул. Молодежная, д. 16</t>
  </si>
  <si>
    <t>Респ. Чувашская, р-н. Урмарский, пгт. Урмары, ул. Энтузиастов, д. 8</t>
  </si>
  <si>
    <t>Итого по  Цивильский муниципальный район:</t>
  </si>
  <si>
    <t>380-20/071</t>
  </si>
  <si>
    <t>Цивильск</t>
  </si>
  <si>
    <t>Респ. Чувашская, р-н. Цивильский, г. Цивильск, ул. Димитриева, д. 7</t>
  </si>
  <si>
    <t>380-20/091</t>
  </si>
  <si>
    <t>с Чурачики</t>
  </si>
  <si>
    <t>Респ. Чувашская, р-н. Цивильский, с. Чурачики, ул. Мелиораторов, д. 29</t>
  </si>
  <si>
    <t>380-20/102</t>
  </si>
  <si>
    <t>Респ. Чувашская, р-н. Цивильский, с. Чурачики, ул. Заводская, д. 11</t>
  </si>
  <si>
    <t>380-20/103</t>
  </si>
  <si>
    <t>380-20/131</t>
  </si>
  <si>
    <t>Респ. Чувашская, р-н. Цивильский, с. Чурачики, ул. Заводская, д. 3</t>
  </si>
  <si>
    <t>380-20/075</t>
  </si>
  <si>
    <t>Респ. Чувашская, р-н. Цивильский, г. Цивильск, ул. Казанское шоссе, д. 15</t>
  </si>
  <si>
    <t>380-20/076</t>
  </si>
  <si>
    <t>380-20/079</t>
  </si>
  <si>
    <t>380-20/077</t>
  </si>
  <si>
    <t>Респ. Чувашская, р-н. Цивильский, г. Цивильск, ул. Казанское шоссе, д. 17</t>
  </si>
  <si>
    <t>380-20/081</t>
  </si>
  <si>
    <t>380-20/074</t>
  </si>
  <si>
    <t>380-20/073</t>
  </si>
  <si>
    <t>380-20/069</t>
  </si>
  <si>
    <t>380-20/070</t>
  </si>
  <si>
    <t>380-20/078</t>
  </si>
  <si>
    <t>380-20/080</t>
  </si>
  <si>
    <t>Респ. Чувашская, р-н. Цивильский, г. Цивильск, ул. Строителей, д. 8</t>
  </si>
  <si>
    <t>380-20/072</t>
  </si>
  <si>
    <t>380-20/178</t>
  </si>
  <si>
    <t>0815300003421000070_342349</t>
  </si>
  <si>
    <t>Респ. Чувашская, г. Шумерля, ул. Францева, д. 8</t>
  </si>
  <si>
    <t>Итого по  Город Чебоксары:</t>
  </si>
  <si>
    <t>МКСТР</t>
  </si>
  <si>
    <t>04</t>
  </si>
  <si>
    <t>Чебоксары</t>
  </si>
  <si>
    <t>Респ. Чувашская, г. Чебоксары, Ашмарина</t>
  </si>
  <si>
    <t>56-У</t>
  </si>
  <si>
    <t>Респ. Чувашская, г. Шумерля, ул. Щербакова, д. 59, к. 2</t>
  </si>
  <si>
    <t>62-У</t>
  </si>
  <si>
    <t>85-У</t>
  </si>
  <si>
    <t>Респ. Чувашская, г. Шумерля, ул. Францева, д. 8а</t>
  </si>
  <si>
    <t>Респ. Чувашская, г. Шумерля, ул. Колхозная, д. 3</t>
  </si>
  <si>
    <t>Итого по  Вурнарский муниципальный округ:</t>
  </si>
  <si>
    <t>МКДСТР</t>
  </si>
  <si>
    <t>Вурнары</t>
  </si>
  <si>
    <t>Респ. Чувашская, р-н. Вурнарский, пгт. Вурнары, пер. Зеленый, д. 11</t>
  </si>
  <si>
    <t>Респ. Чувашская, р-н. Вурнарский, пгт. Вурнары, ул. Ленина, д. 33</t>
  </si>
  <si>
    <t>Итого по  Ибресинский муниципальный округ:</t>
  </si>
  <si>
    <t>Ибреси</t>
  </si>
  <si>
    <t>Респ. Чувашская, р-н. Ибресинский, пгт. Ибреси, ул. Кооперативная, д. 31</t>
  </si>
  <si>
    <t>Респ. Чувашская, р-н. Ибресинский, пгт. Ибреси, ул. Коминтерна, д. 10</t>
  </si>
  <si>
    <t>Респ. Чувашская, р-н. Ибресинский, пгт. Ибреси, ул. Маресьева, д. 19</t>
  </si>
  <si>
    <t>Респ. Чувашская, р-н. Ибресинский, пгт. Ибреси, ул. Энгельса, д. 53</t>
  </si>
  <si>
    <t>Итого по  Моргаушский муниципальный округ:</t>
  </si>
  <si>
    <t>0815500000522004477</t>
  </si>
  <si>
    <t>с Большой Сундырь</t>
  </si>
  <si>
    <t>Респ. Чувашская, р-н. Моргаушский, с. Большой Сундырь, ул. Новая, д. 15</t>
  </si>
  <si>
    <t>0815500000522004476</t>
  </si>
  <si>
    <t>0815500000522006534</t>
  </si>
  <si>
    <t>0815500000522008518</t>
  </si>
  <si>
    <t>0815500000523010875</t>
  </si>
  <si>
    <t>Моргаушский муниципальный округ</t>
  </si>
  <si>
    <t>Респ. Чувашская, р-н. Моргаушский, с. Большой Сундырь, ул. Советская, д. 22</t>
  </si>
  <si>
    <t>0815500000523010877</t>
  </si>
  <si>
    <t>0815500000523010878</t>
  </si>
  <si>
    <t>с Моргауши</t>
  </si>
  <si>
    <t>Респ. Чувашская, р-н. Моргаушский, с. Моргауши, ул.Парковая, дом 11</t>
  </si>
  <si>
    <t>0815500000522010678</t>
  </si>
  <si>
    <t>0815500000522010680</t>
  </si>
  <si>
    <t>Итого по  Урмарский муниципальный округ:</t>
  </si>
  <si>
    <t>Новочебоксарск</t>
  </si>
  <si>
    <t>Респ. Чувашская, г. Новочебоксарск, ул. 10 Пятилетки, д. 47</t>
  </si>
  <si>
    <t>Респ. Чувашская, р-н. Урмарский, пгт. Урмары, ул. Молодежная, д. 6</t>
  </si>
  <si>
    <t>Респ. Чувашская, г. Новочебоксарск, ул. 10 Пятилетки, д. 64</t>
  </si>
  <si>
    <t>Респ. Чувашская, г. Новочебоксарск, ул. Строителей, д. 42</t>
  </si>
  <si>
    <t>Респ. Чувашская, г. Новочебоксарск, ул. Воинов интернационалистов, д. 27</t>
  </si>
  <si>
    <t>Итого по  Чебоксарский муниципальный округ:</t>
  </si>
  <si>
    <t>Кугеси</t>
  </si>
  <si>
    <t>Респ. Чувашская, р-н. Чебоксарский, п. Кугеси, ул. Первомайская, д. 11, к. 1</t>
  </si>
  <si>
    <t>Итого по  Шемуршинский муниципальный округ:</t>
  </si>
  <si>
    <t>с Шемурша</t>
  </si>
  <si>
    <t>Респ. Чувашская, р-н. Шемуршинский, с. Шемурша, ул. Космовского, д. 20</t>
  </si>
  <si>
    <t>Респ. Чувашская, р-н. Шемуршинский, с. Шемурша, ул. Ленина, д. 50В</t>
  </si>
  <si>
    <t>Итого по  Янтиковский муниципальный округ:</t>
  </si>
  <si>
    <t>с Янтиково</t>
  </si>
  <si>
    <t>Респ. Чувашская, р-н. Янтиковский, с. Янтиково, тер. РТП, д. 12</t>
  </si>
  <si>
    <t xml:space="preserve">"       "              20      года </t>
  </si>
  <si>
    <t>Форма 3.3 Приложения 1 к Порядку проведения мониторинга реализации региональных адресных программ по переселению граждан из аварийного жилищного фонда</t>
  </si>
  <si>
    <t>РЕЕСТР 
 договоров о развитии застроенной территории и договоров о комплексном развитии территорий</t>
  </si>
  <si>
    <t>Аварийный дом</t>
  </si>
  <si>
    <t>Площадь приобретаемых жилых помещений</t>
  </si>
  <si>
    <t>Площадь расселяемых жилых помещений</t>
  </si>
  <si>
    <t xml:space="preserve">Размер субсидии на возмещение расходов, понесенных при выполнении обязательств по переселению граждан из аварийного жилищного фонда </t>
  </si>
  <si>
    <t xml:space="preserve">Нормативная стоимость переселения
</t>
  </si>
  <si>
    <t>Планируемая дата передачи помещений в государственную/ муниципальную собственность</t>
  </si>
  <si>
    <t>Фактическая дата передачи помещений в государственную/ муниципальную собственность</t>
  </si>
  <si>
    <t>адрес
аварийного дома</t>
  </si>
  <si>
    <t>наименование муниципального образования</t>
  </si>
  <si>
    <t xml:space="preserve">"       "                             20      года </t>
  </si>
  <si>
    <t>Форма 3.4 Приложения 1 к 
Порядку проведения мониторинга реализации региональных адресных программ по переселению граждан из аварийного жилищного фонда</t>
  </si>
  <si>
    <t>РЕЕСТР 
договоров найма/ мены, заключенных с гражданами, переселяемыми в жилые помещения свободного жилищного фонда</t>
  </si>
  <si>
    <t>Реквизиты договора найма/ мены</t>
  </si>
  <si>
    <t>Дом, в котором расположены помещения свободного жилищного фонда</t>
  </si>
  <si>
    <t>Количество 
жилых помещений свободного жилищного фонда</t>
  </si>
  <si>
    <t>Площадь жилых помещений свободного жилищного фонда</t>
  </si>
  <si>
    <t>Площадь  расселяемых жилых помещений</t>
  </si>
  <si>
    <t>Стоимость работ по приведению жилых помещений в пригодное для проживания состояние за счет бюджетных средств</t>
  </si>
  <si>
    <t>Расчетная сумма экономии бюджетных средств</t>
  </si>
  <si>
    <t>Общая 
стоимость</t>
  </si>
  <si>
    <t xml:space="preserve">Дата </t>
  </si>
  <si>
    <t>муниципальное
 образование</t>
  </si>
  <si>
    <t xml:space="preserve">"       "               20      года </t>
  </si>
  <si>
    <t>Форма 4.1. Приложения 1 
к Порядку проведения мониторинга реализации региональных адресных программ по переселению граждан из аварийного жилищного фонда</t>
  </si>
  <si>
    <t>О Т Ч Е Т
о ходе переселения граждан из аварийного жилищного фонда (в разрезе муниципальных образований)</t>
  </si>
  <si>
    <t xml:space="preserve">Расселено </t>
  </si>
  <si>
    <t>Непредвиденные обстоятельства</t>
  </si>
  <si>
    <t>Стоимость переселения за счет бюджетных средств</t>
  </si>
  <si>
    <t>Экономия бюджетных средств</t>
  </si>
  <si>
    <t>Всего:</t>
  </si>
  <si>
    <t>Граждане</t>
  </si>
  <si>
    <t>Помещения</t>
  </si>
  <si>
    <t>Площадь</t>
  </si>
  <si>
    <t>Общая стоимость
приобретенных/выкупленных
помещений:</t>
  </si>
  <si>
    <t>фактически возмещено</t>
  </si>
  <si>
    <t>права требования в связи с отсрочкой исполнения обязательств</t>
  </si>
  <si>
    <t>за счет
средств
Фонда</t>
  </si>
  <si>
    <t>за счет
средств
бюджета
субьекта Российской Федерации (СФ)</t>
  </si>
  <si>
    <t>за счет
средств
местного бюджета (МО)</t>
  </si>
  <si>
    <t>за счет переселения граждан по договору о развитии застроенной территории</t>
  </si>
  <si>
    <t>за счет переселения граждан в свободный муниципальный жилищный фонд</t>
  </si>
  <si>
    <t>за счет средств иных лиц по договору о развитии застроенной территории</t>
  </si>
  <si>
    <t>за счет средств собственников жилых помещений</t>
  </si>
  <si>
    <t>человек</t>
  </si>
  <si>
    <t>кв.м</t>
  </si>
  <si>
    <t xml:space="preserve">Итого по заявке: </t>
  </si>
  <si>
    <t>Итого по Аликовский муниципальный район</t>
  </si>
  <si>
    <t>Итого по Город Алатырь</t>
  </si>
  <si>
    <t>Итого по Город Шумерля</t>
  </si>
  <si>
    <t>Итого по Порецкий муниципальный район</t>
  </si>
  <si>
    <t>Итого по Урмарский муниципальный район</t>
  </si>
  <si>
    <t>Итого по Цивильский муниципальный район</t>
  </si>
  <si>
    <t>Итого по Вурнарский муниципальный округ</t>
  </si>
  <si>
    <t>Итого по Город Чебоксары</t>
  </si>
  <si>
    <t>Итого по Ибресинский муниципальный округ</t>
  </si>
  <si>
    <t>Итого по Моргаушский муниципальный округ</t>
  </si>
  <si>
    <t>Итого по Урмарский муниципальный округ</t>
  </si>
  <si>
    <t>Итого по Чебоксарский муниципальный округ</t>
  </si>
  <si>
    <t>Итого по Шемуршинский муниципальный округ</t>
  </si>
  <si>
    <t>Итого по Янтиковский муниципальный округ</t>
  </si>
  <si>
    <t>Высшее должностное лицо субъекта Российской Федерации (руководитель высшего исполнительного 
органа государственной власти субъекта Российской Федерации)</t>
  </si>
  <si>
    <t>Форма 4.2. Приложения 1 
к Порядку проведения мониторинга реализации региональных адресных программ по переселению граждан из аварийного жилищного фонда</t>
  </si>
  <si>
    <t>О Т Ч Е Т
о ходе переселения граждан из аварийного жилищного фонда (в разрезе многоквартирных домов)</t>
  </si>
  <si>
    <t>Адрес расселяемого
многоквартирного дома</t>
  </si>
  <si>
    <t>Планируется расселить</t>
  </si>
  <si>
    <t>Дата завершения 
расселения</t>
  </si>
  <si>
    <t>Дата сноса/ реконструкции</t>
  </si>
  <si>
    <t>Количество семей</t>
  </si>
  <si>
    <t>количество семей, выбравших в качестве способа переселения выплату возмещения за изымаемое жилое помещение</t>
  </si>
  <si>
    <t>количество семей, использовавших полученную выплату возмещения на приобретение нового жилого помещения</t>
  </si>
  <si>
    <t>Заявка на получение финансовой поддержки за счет средств Фонда решение Правления от "28" июня 2019 года № 6325-вн</t>
  </si>
  <si>
    <t>с. Аликово, ул. Октябрьская, д. 12а</t>
  </si>
  <si>
    <t>02.12.2019</t>
  </si>
  <si>
    <t>10.04.2020</t>
  </si>
  <si>
    <t>г. Алатырь, ул. Дорожная, д. 44</t>
  </si>
  <si>
    <t>09.01.2020</t>
  </si>
  <si>
    <t>26.12.2020</t>
  </si>
  <si>
    <t>г. Алатырь, ул. Кирова, д. 28</t>
  </si>
  <si>
    <t>17.03.2020</t>
  </si>
  <si>
    <t>25.12.2020</t>
  </si>
  <si>
    <t>г. Алатырь, ул. Кирова, д. 4</t>
  </si>
  <si>
    <t>10.08.2020</t>
  </si>
  <si>
    <t>26.01.2021</t>
  </si>
  <si>
    <t>г. Алатырь, ул. Комсомола, д. 71</t>
  </si>
  <si>
    <t>07.05.2020</t>
  </si>
  <si>
    <t>30.06.2021</t>
  </si>
  <si>
    <t>г. Алатырь, ул. Стрелецкая, д. 11</t>
  </si>
  <si>
    <t>06.07.2020</t>
  </si>
  <si>
    <t>27.12.2021</t>
  </si>
  <si>
    <t>г. Алатырь, ул. Урицкого, д. 35</t>
  </si>
  <si>
    <t>23.11.2020</t>
  </si>
  <si>
    <t>01.04.2021</t>
  </si>
  <si>
    <t>г. Шумерля, ул. Пушкина, д. 23</t>
  </si>
  <si>
    <t>27.03.2020</t>
  </si>
  <si>
    <t>12.09.2022</t>
  </si>
  <si>
    <t>с. Порецкое, ул. Ленина, д. 171</t>
  </si>
  <si>
    <t>26.07.2021</t>
  </si>
  <si>
    <t>09.12.2021</t>
  </si>
  <si>
    <t>пгт. Урмары, ул. Вокзальная, д. 12</t>
  </si>
  <si>
    <t>24.02.2021</t>
  </si>
  <si>
    <t>07.10.2021</t>
  </si>
  <si>
    <t>с. Чурачики, ул. Молодежная, д. 8</t>
  </si>
  <si>
    <t>Заявка на получение финансовой поддержки за счет средств Фонда решение Правления от "28" декабря 2020 года № 14214-вн</t>
  </si>
  <si>
    <t>г. Шумерля, ул. Сурикова, д. 95</t>
  </si>
  <si>
    <t>30.12.2021</t>
  </si>
  <si>
    <t>12.04.2023</t>
  </si>
  <si>
    <t>г. Шумерля, ул. Урукова, д. 17</t>
  </si>
  <si>
    <t>Заявка на получение финансовой поддержки за счет средств Фонда решение Правления от "17" февраля 2022 года № 3060-вн</t>
  </si>
  <si>
    <t>пгт. Вурнары, пер. Коммунальный, д. 10</t>
  </si>
  <si>
    <t>06.10.2023</t>
  </si>
  <si>
    <t>г. Чебоксары, ул. Адмирала Ушакова, д. 29</t>
  </si>
  <si>
    <t>22.12.2023</t>
  </si>
  <si>
    <t>г. Чебоксары, ул. Адмирала Ушакова, д. 66</t>
  </si>
  <si>
    <t>г. Чебоксары, ул. Богдана Хмельницкого, д. 50</t>
  </si>
  <si>
    <t>г. Чебоксары, ул. Гражданская, д. 81</t>
  </si>
  <si>
    <t>28.12.2023</t>
  </si>
  <si>
    <t>г. Чебоксары, ул. Парижской Коммуны, д. 16А</t>
  </si>
  <si>
    <t>г. Чебоксары, ул. Парижской Коммуны, д. 18</t>
  </si>
  <si>
    <t>г. Чебоксары, ул. Парижской Коммуны, д. 20</t>
  </si>
  <si>
    <t>г. Чебоксары, ул. Парижской Коммуны, д. 59</t>
  </si>
  <si>
    <t>г. Шумерля, ул. Вильямса, д. 29</t>
  </si>
  <si>
    <t>29.12.2023</t>
  </si>
  <si>
    <t>г. Шумерля, ул. МОПРА, д. 25</t>
  </si>
  <si>
    <t>05.08.2022</t>
  </si>
  <si>
    <t>г. Шумерля, ул. МОПРА, д. 31</t>
  </si>
  <si>
    <t>г. Шумерля, ул. Олега Кошевого, д. 9</t>
  </si>
  <si>
    <t>г. Шумерля, ул. Стройучасток, д. 14</t>
  </si>
  <si>
    <t>г. Шумерля, ул. Урукова, д. 27</t>
  </si>
  <si>
    <t>пгт. Ибреси, пер. Шпалзавода, д. 9</t>
  </si>
  <si>
    <t>11.12.2023</t>
  </si>
  <si>
    <t>пгт. Ибреси, пер. Юбилейный, д. 1</t>
  </si>
  <si>
    <t>23.08.2023</t>
  </si>
  <si>
    <t>местечко. Каршлыхи, ул. Центральная, д. 5</t>
  </si>
  <si>
    <t>с. Большой Сундырь, пер. Учительский, д. 1</t>
  </si>
  <si>
    <t>с. Большой Сундырь, ул. Новая, д. 17</t>
  </si>
  <si>
    <t>с. Юськасы, ул. Молодежная, д. 1</t>
  </si>
  <si>
    <t>с. Юськасы, ул. Молодежная, д. 2</t>
  </si>
  <si>
    <t>пгт. Урмары, ул. Вокзальная, д. 14</t>
  </si>
  <si>
    <t>п. Кугеси, ул. Шоссейная, д. 10</t>
  </si>
  <si>
    <t>п. Кугеси, ул. Шоссейная, д. 12</t>
  </si>
  <si>
    <t>с. Шемурша, ул. Космовского, д. 18</t>
  </si>
  <si>
    <t>с. Шемурша, ул. Лесхозная, д. 28</t>
  </si>
  <si>
    <t>20.12.2023</t>
  </si>
  <si>
    <t>с. Шемурша, ул. Шоссейная, д. 34, лит. А</t>
  </si>
  <si>
    <t>с. Янтиково, ул. К.Иванова, д. 10</t>
  </si>
  <si>
    <t>12.10.2023</t>
  </si>
  <si>
    <t>14.12.2023</t>
  </si>
  <si>
    <t>с. Янтиково, ул. К.Иванова, д. 8</t>
  </si>
  <si>
    <t>15.08.2023</t>
  </si>
  <si>
    <t>с. Янтиково, ул. Строительная, д. 19</t>
  </si>
  <si>
    <t>Форма 4.3 Приложения 1 к Порядку проведения мониторинга реализации региональных адресных программ по переселению граждан из аварийного жилищного фонда</t>
  </si>
  <si>
    <t>О Т Ч Е Т
о ходе переселения граждан из аварийного жилищного фонда (иные программы субъекта Российской Федерации)</t>
  </si>
  <si>
    <t>Государственная программа Чувашской Республики "Обеспечение граждан в Чувашской Республики доступным и комфортным жильем"</t>
  </si>
  <si>
    <t>Итого по программе:</t>
  </si>
  <si>
    <t>г. Чебоксары, ул. Энергетиков, д. 12</t>
  </si>
  <si>
    <t>Договор о развитии застроенных территорий</t>
  </si>
  <si>
    <t>г. Чебоксары, ул. Энергетиков, д. 12, к. а</t>
  </si>
  <si>
    <t>г. Чебоксары, ул. Энергетиков, д. 14</t>
  </si>
  <si>
    <t>Высшее должностное лицо субъекта Российской Федерации (руководитель высшего
исполнительного органа государственной власти субъекта Российской Федерации)</t>
  </si>
  <si>
    <t>Форма 5 Приложения 1 к Порядку проведения мониторинга реализации региональных адресных программ по переселению граждан из аварийного жилищного фонда</t>
  </si>
  <si>
    <t>РЕЕСТР
наличия непредвиденных обстоятельств к отчету о ходе реализации региональных адресных программ 
по переселению граждан из аварийного жилищного фонда, признанного таковым до 01.01.2017 и подлежащего расселению в 2019-2025 гг.</t>
  </si>
  <si>
    <t xml:space="preserve">Реестр  представлен по состоянию  на </t>
  </si>
  <si>
    <t>№        п/п</t>
  </si>
  <si>
    <t>Расселяемый многоквартирный дом</t>
  </si>
  <si>
    <t>Способ переселения (тип контракта)</t>
  </si>
  <si>
    <t>Основания, по которым жители не переселены</t>
  </si>
  <si>
    <t>Наименование документа, подтверждающего возникновение непредвиденного обстоятельства/ номер такого документа/ номер судебного дела при наличии судебного спора</t>
  </si>
  <si>
    <t>Дата документа, подтверждающего возникновение непредвиденного обстоятельства</t>
  </si>
  <si>
    <t>Статус непредвиденного обстоятельства на отчетную дату</t>
  </si>
  <si>
    <t>Наименование документа, подтверждающего статус непредвиденного обстоятельства/ номер такого документа/ номер судебного дела при наличии судебного спора</t>
  </si>
  <si>
    <t xml:space="preserve">Дата документа, подтверждающего статус непредвиденного обстоятельства </t>
  </si>
  <si>
    <t>Адрес введенного в эксплуатацию МКД, в котором приобретаются
 жилые помещения</t>
  </si>
  <si>
    <t xml:space="preserve"> номер жилого помещения (квартиры)</t>
  </si>
  <si>
    <t>расселяемое помещение</t>
  </si>
  <si>
    <t>общая площадь</t>
  </si>
  <si>
    <t>число жителей</t>
  </si>
  <si>
    <t>х</t>
  </si>
  <si>
    <t>Итого по основанию "Вступление в наследство" и статусу "Открыто наследство"</t>
  </si>
  <si>
    <t>Итого по основанию "Вступление в наследство" и статусу "Судебный спор о праве на наследство, первая инстанция"</t>
  </si>
  <si>
    <t>Итого по основанию "Неизвестность места пребывания" и статусу "Направлено обращение и получено подтверждение из уполномоченного органа"</t>
  </si>
  <si>
    <t>Итого по основанию "Судебный спор" и статусу "Решение в пользу МО вступило в силу"</t>
  </si>
  <si>
    <t>Итого по основанию "Судебный спор" и статусу "Судебный спор, первая инстанция на рассмотрении"</t>
  </si>
  <si>
    <t>Итого по Цивильский муниципальный округ</t>
  </si>
  <si>
    <t>Итого по Респ. Чувашская, р-н. Цивильский, с. Чурачики, ул. Молодежная, д. 8</t>
  </si>
  <si>
    <t>Респ. Чувашская, р-н. Цивильский, с. Чурачики, ул. Молодежная, д. 8</t>
  </si>
  <si>
    <t>Судебный спор</t>
  </si>
  <si>
    <t>Определение Цивильского районного суда о принятии искового заявления к производству № 2-189/2021</t>
  </si>
  <si>
    <t>Судебный спор, первая инстанция на рассмотрении</t>
  </si>
  <si>
    <t>Определение Цивильского районного суда о назначении судебного заседания для рассмотрения ходатайства № 2-3/2023</t>
  </si>
  <si>
    <t>Итого по Респ. Чувашская, г. Шумерля, ул. Урукова, д. 17</t>
  </si>
  <si>
    <t>Респ. Чувашская, г. Шумерля, ул. Урукова, д. 17</t>
  </si>
  <si>
    <t>Неизвестность места пребывания</t>
  </si>
  <si>
    <t>письмо Управления Министерства внутренних дел Российской Федерации по городскому округу Королев ГУ МВД России по Московской области № 28/3-25690</t>
  </si>
  <si>
    <t>Направлено обращение и получено подтверждение из уполномоченного органа</t>
  </si>
  <si>
    <t>определение Шумерлинского районного суда № 06-05-22-9134</t>
  </si>
  <si>
    <t>Решение в пользу МО вступило в силу</t>
  </si>
  <si>
    <t>заочное решение Шумерлинского районного суда Чувашской Республики № 2-154/2022</t>
  </si>
  <si>
    <t>Итого по Респ. Чувашская, г. Шумерля, ул. МОПРА, д. 31</t>
  </si>
  <si>
    <t>Респ. Чувашская, г. Шумерля, ул. МОПРА, д. 31</t>
  </si>
  <si>
    <t>Вступление в наследство</t>
  </si>
  <si>
    <t>свидетельство о смерти № 870424</t>
  </si>
  <si>
    <t>Открыто наследство</t>
  </si>
  <si>
    <t>справка нотариальной палаты Чувашской Республики, наследственное дело №118/2015 № 751</t>
  </si>
  <si>
    <t>Итого по Респ. Чувашская, г. Шумерля, ул. Стройучасток, д. 14</t>
  </si>
  <si>
    <t>Респ. Чувашская, г. Шумерля, ул. Стройучасток, д. 14</t>
  </si>
  <si>
    <t>определение Шумерлинского районного суда № 2-854/2023</t>
  </si>
  <si>
    <t>Судебный спор о праве на наследство, первая инстанция</t>
  </si>
  <si>
    <t>Итого по Респ. Чувашская, г. Шумерля, ул. Урукова, д. 27</t>
  </si>
  <si>
    <t>Респ. Чувашская, г. Шумерля, ул. Урукова, д. 27</t>
  </si>
  <si>
    <t>свидетельство о смерти № II-РЛ 635635</t>
  </si>
  <si>
    <t>Иные программы субъекта РФ, в рамках которых не предусмотрено финансирование за счет средств Фонда</t>
  </si>
  <si>
    <t>Итого по иным программам:</t>
  </si>
  <si>
    <t>Итого по Респ. Чувашская, г. Чебоксары, ул. Энергетиков, д. 12</t>
  </si>
  <si>
    <t>Респ. Чувашская, г. Чебоксары, ул. Энергетиков, д. 12</t>
  </si>
  <si>
    <t>определение Калининского районного суда № 2-3848/2023</t>
  </si>
  <si>
    <t>Итого по Респ. Чувашская, г. Чебоксары, ул. Энергетиков, д. 12, к. а</t>
  </si>
  <si>
    <t>Респ. Чувашская, г. Чебоксары, ул. Энергетиков, д. 12, к. а</t>
  </si>
  <si>
    <t>определение Калининского районного суда № 2-3828/2023</t>
  </si>
  <si>
    <t>Форма 6. Приложения 1 к
Порядку проведения мониторинга реализации региональных адресных программ по переселению граждан из аварийного жилищного фонда</t>
  </si>
  <si>
    <t>построенных домов/ домов, в которых приобретались помещения в рамках реализации программы переселения граждан из аварийного жилищного фонда</t>
  </si>
  <si>
    <t>Адрес дома, введенного в эксплуатацию</t>
  </si>
  <si>
    <t>Общая площадь дома</t>
  </si>
  <si>
    <t>Тип контракта</t>
  </si>
  <si>
    <t>Приобретаемая площадь по контракту</t>
  </si>
  <si>
    <t>Дата получения
разрешения на
строительство</t>
  </si>
  <si>
    <t>Наличие
положительного
заключения
экспертизы
проектной
документации</t>
  </si>
  <si>
    <t xml:space="preserve">Использование экономически эффективной проектной документации повторного использования </t>
  </si>
  <si>
    <t>Выполнение требований Минстроя РФ к приобретаемым/ строящимся жилым помещениям</t>
  </si>
  <si>
    <t>Дата ввода дома в эксплуатацию</t>
  </si>
  <si>
    <t>Класс энергетической эффективностивности многоквартирного дома</t>
  </si>
  <si>
    <t>Участие в приемке
дома в эксплуатацию
комиссии согласно
п.2.2.15 договора
о предоставлении и использовании финансовой поддержки Фонда</t>
  </si>
  <si>
    <t>в т.ч.
представителей
общественной
организации</t>
  </si>
  <si>
    <t>Примечания</t>
  </si>
  <si>
    <t>пгт. Вурнары, пер. Зеленый, д. 11</t>
  </si>
  <si>
    <t>Да</t>
  </si>
  <si>
    <t>Нет</t>
  </si>
  <si>
    <t>B</t>
  </si>
  <si>
    <t>пгт. Вурнары, ул. Ленина, д. 33</t>
  </si>
  <si>
    <t>A</t>
  </si>
  <si>
    <t>г. Шумерля, ул. Колхозная, д. 3</t>
  </si>
  <si>
    <t>A+</t>
  </si>
  <si>
    <t>г. Шумерля, ул. Францева, д. 8</t>
  </si>
  <si>
    <t>C</t>
  </si>
  <si>
    <t>г. Шумерля, ул. Францева, д. 8а</t>
  </si>
  <si>
    <t>с. Большой Сундырь, ул. Новая, д. 15</t>
  </si>
  <si>
    <t>с. Большой Сундырь, ул. Советская, д. 22</t>
  </si>
  <si>
    <t>п. Кугеси, ул. Первомайская, д. 11, к. 1</t>
  </si>
  <si>
    <t>с. Шемурша, ул. Ленина, д. 50В</t>
  </si>
  <si>
    <t>с. Янтиково, тер. РТП, д. 12</t>
  </si>
  <si>
    <t>Форма 7 Приложения 1 к 
Порядку проведения мониторинга реализации региональных адресных программ по переселению граждан из аварийного жилищного фонда</t>
  </si>
  <si>
    <t>Реестр
домов, помещения в которых предоставлены гражданам по договору найма жилого помещения жилищного фонда социального использования или договору найма жилого помещения маневренного фонда
в рамках реализации программы переселения граждан из аварийного жилищного фонда</t>
  </si>
  <si>
    <t>№</t>
  </si>
  <si>
    <t>Адрес дома</t>
  </si>
  <si>
    <t>Тип жилого фонда</t>
  </si>
  <si>
    <t>Количество жилых помещений, приобретенных с участием средств Фонда</t>
  </si>
  <si>
    <t>Площадь жилых помещений, приобретенных с участием средств Фонда</t>
  </si>
  <si>
    <t>Количество жилых помещений, переданных гражданам по договорам найма</t>
  </si>
  <si>
    <t>Площадь жилых помещений, переданных гражданам по договорам найма</t>
  </si>
  <si>
    <t>Численность граждан</t>
  </si>
  <si>
    <t>Стоимость строительства/ приобретения жилых помещений</t>
  </si>
  <si>
    <t>Договор найма жилого помещения социального использования/ маневренного фонда</t>
  </si>
  <si>
    <t>Оператор наемного дома/ дома, в котором расположены жилые помещения маневренного фонда</t>
  </si>
  <si>
    <t xml:space="preserve">в том числе: </t>
  </si>
  <si>
    <t xml:space="preserve">Средняя ставка арендной платы </t>
  </si>
  <si>
    <t xml:space="preserve">Средняя продолжительность действия договора </t>
  </si>
  <si>
    <t>за счет средств  бюджета субъекта РФ</t>
  </si>
  <si>
    <t>руб. за кв.м.</t>
  </si>
  <si>
    <t>месяц</t>
  </si>
  <si>
    <t>"       "                                     20    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</si>
</sst>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0.00"/>
  </numFmts>
  <fonts count="15">
    <font>
      <sz val="11"/>
      <color rgb="FF000000"/>
      <name val="Calibri"/>
    </font>
    <font>
      <sz val="10"/>
      <color rgb="FF000000"/>
      <name val="Arial"/>
    </font>
    <font>
      <sz val="12"/>
      <color rgb="FF000000"/>
      <name val="Times New Roman"/>
    </font>
    <font>
      <b/>
      <sz val="12"/>
      <color rgb="FF000000"/>
      <name val="Times New Roman"/>
    </font>
    <font>
      <sz val="11"/>
      <color rgb="FF000000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  <font>
      <b/>
      <sz val="16"/>
      <color rgb="FF000000"/>
      <name val="Times New Roman"/>
    </font>
    <font>
      <sz val="16"/>
      <color rgb="FF000000"/>
      <name val="Times New Roman"/>
    </font>
    <font>
      <sz val="10"/>
      <color rgb="FF000000"/>
      <name val="SansSerif"/>
    </font>
    <font>
      <sz val="14"/>
      <color rgb="FF000000"/>
      <name val="SansSerif"/>
    </font>
    <font>
      <sz val="14"/>
      <color rgb="FF000000"/>
      <name val="Calibri"/>
    </font>
    <font>
      <b/>
      <sz val="14"/>
      <color rgb="FF000000"/>
      <name val="Calibri"/>
    </font>
    <font>
      <sz val="14"/>
      <color rgb="FF000000"/>
      <name val="Arial"/>
    </font>
    <font>
      <sz val="10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28">
    <xf numFmtId="0" fontId="0" fillId="2" borderId="0" xfId="0" applyFill="1"/>
    <xf numFmtId="0" fontId="0" fillId="2" borderId="0" xfId="0" applyFill="1"/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3" fontId="2" fillId="2" borderId="1" xfId="0" applyNumberFormat="1" applyFont="1" applyFill="1" applyBorder="1" applyAlignment="1">
      <alignment horizontal="righ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/>
    <xf numFmtId="0" fontId="4" fillId="2" borderId="2" xfId="0" applyFont="1" applyFill="1" applyBorder="1"/>
    <xf numFmtId="0" fontId="0" fillId="2" borderId="2" xfId="0" applyFill="1" applyBorder="1"/>
    <xf numFmtId="0" fontId="2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left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0" fillId="2" borderId="3" xfId="0" applyFill="1" applyBorder="1"/>
    <xf numFmtId="0" fontId="5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Alignment="1" applyProtection="1">
      <alignment horizontal="left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right" wrapText="1"/>
    </xf>
    <xf numFmtId="164" fontId="6" fillId="3" borderId="1" xfId="0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right" vertical="top" wrapText="1"/>
    </xf>
    <xf numFmtId="14" fontId="5" fillId="3" borderId="1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3" fontId="5" fillId="3" borderId="1" xfId="0" applyNumberFormat="1" applyFont="1" applyFill="1" applyBorder="1" applyAlignment="1">
      <alignment horizontal="right" vertical="top" wrapText="1"/>
    </xf>
    <xf numFmtId="4" fontId="5" fillId="3" borderId="1" xfId="0" applyNumberFormat="1" applyFont="1" applyFill="1" applyBorder="1" applyAlignment="1">
      <alignment horizontal="right"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4" fontId="5" fillId="3" borderId="1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right" vertical="top" wrapText="1"/>
    </xf>
    <xf numFmtId="14" fontId="5" fillId="2" borderId="1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vertical="top" wrapText="1"/>
    </xf>
    <xf numFmtId="0" fontId="5" fillId="2" borderId="1" xfId="0" applyFont="1" applyFill="1" applyBorder="1" applyAlignment="1">
      <alignment horizontal="left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3" fontId="6" fillId="2" borderId="1" xfId="0" applyNumberFormat="1" applyFont="1" applyFill="1" applyBorder="1" applyAlignment="1">
      <alignment horizontal="right" wrapText="1"/>
    </xf>
    <xf numFmtId="4" fontId="6" fillId="2" borderId="1" xfId="0" applyNumberFormat="1" applyFont="1" applyFill="1" applyBorder="1" applyAlignment="1">
      <alignment horizontal="right" wrapText="1"/>
    </xf>
    <xf numFmtId="4" fontId="5" fillId="2" borderId="1" xfId="0" applyNumberFormat="1" applyFont="1" applyFill="1" applyBorder="1" applyAlignment="1">
      <alignment horizontal="right" wrapText="1"/>
    </xf>
    <xf numFmtId="3" fontId="5" fillId="2" borderId="1" xfId="0" applyNumberFormat="1" applyFont="1" applyFill="1" applyBorder="1" applyAlignment="1">
      <alignment horizontal="right" wrapText="1"/>
    </xf>
    <xf numFmtId="14" fontId="5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10" fillId="2" borderId="0" xfId="0" applyFont="1" applyFill="1" applyAlignment="1">
      <alignment horizontal="left" vertical="top" wrapText="1"/>
    </xf>
    <xf numFmtId="0" fontId="11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 applyProtection="1">
      <alignment horizontal="right" wrapText="1"/>
      <protection locked="0"/>
    </xf>
    <xf numFmtId="0" fontId="6" fillId="2" borderId="14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10" fillId="2" borderId="0" xfId="0" applyFont="1" applyFill="1" applyAlignment="1">
      <alignment vertical="top" wrapText="1"/>
    </xf>
    <xf numFmtId="3" fontId="5" fillId="2" borderId="1" xfId="0" applyNumberFormat="1" applyFont="1" applyFill="1" applyBorder="1" applyAlignment="1">
      <alignment horizontal="left" wrapText="1"/>
    </xf>
    <xf numFmtId="4" fontId="5" fillId="2" borderId="1" xfId="0" applyNumberFormat="1" applyFont="1" applyFill="1" applyBorder="1" applyAlignment="1">
      <alignment horizontal="left" wrapText="1"/>
    </xf>
    <xf numFmtId="0" fontId="12" fillId="2" borderId="1" xfId="0" applyFont="1" applyFill="1" applyBorder="1" applyAlignment="1" applyProtection="1">
      <alignment wrapText="1"/>
      <protection locked="0"/>
    </xf>
    <xf numFmtId="3" fontId="6" fillId="2" borderId="4" xfId="0" applyNumberFormat="1" applyFont="1" applyFill="1" applyBorder="1" applyAlignment="1">
      <alignment horizontal="left" wrapText="1"/>
    </xf>
    <xf numFmtId="4" fontId="6" fillId="2" borderId="4" xfId="0" applyNumberFormat="1" applyFont="1" applyFill="1" applyBorder="1" applyAlignment="1">
      <alignment horizontal="left" wrapText="1"/>
    </xf>
    <xf numFmtId="0" fontId="12" fillId="2" borderId="4" xfId="0" applyFont="1" applyFill="1" applyBorder="1" applyAlignment="1" applyProtection="1">
      <alignment wrapText="1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wrapText="1"/>
    </xf>
    <xf numFmtId="3" fontId="6" fillId="2" borderId="5" xfId="0" applyNumberFormat="1" applyFont="1" applyFill="1" applyBorder="1" applyAlignment="1">
      <alignment horizontal="left" wrapText="1"/>
    </xf>
    <xf numFmtId="4" fontId="6" fillId="2" borderId="5" xfId="0" applyNumberFormat="1" applyFont="1" applyFill="1" applyBorder="1" applyAlignment="1">
      <alignment horizontal="left" wrapText="1"/>
    </xf>
    <xf numFmtId="0" fontId="13" fillId="2" borderId="0" xfId="0" applyFont="1" applyFill="1" applyAlignment="1">
      <alignment horizontal="left" vertical="top" wrapText="1"/>
    </xf>
    <xf numFmtId="0" fontId="5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11" fillId="2" borderId="1" xfId="0" applyFont="1" applyFill="1" applyBorder="1" applyAlignment="1" applyProtection="1">
      <alignment wrapText="1"/>
      <protection locked="0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5" fillId="2" borderId="1" xfId="0" applyFont="1" applyFill="1" applyBorder="1" applyAlignment="1" applyProtection="1">
      <alignment wrapText="1"/>
      <protection locked="0"/>
    </xf>
    <xf numFmtId="0" fontId="11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center" wrapText="1"/>
      <protection locked="0"/>
    </xf>
    <xf numFmtId="4" fontId="3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/>
    <xf numFmtId="0" fontId="2" fillId="2" borderId="0" xfId="0" applyFont="1" applyFill="1" applyAlignment="1">
      <alignment horizontal="left" wrapText="1"/>
    </xf>
    <xf numFmtId="0" fontId="5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horizontal="center" vertical="center" textRotation="90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3" borderId="6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left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textRotation="90" wrapText="1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>
      <alignment horizontal="center" textRotation="90" wrapText="1"/>
    </xf>
    <xf numFmtId="0" fontId="5" fillId="2" borderId="9" xfId="0" applyFont="1" applyFill="1" applyBorder="1" applyAlignment="1">
      <alignment horizontal="center" textRotation="90" wrapText="1"/>
    </xf>
    <xf numFmtId="0" fontId="5" fillId="2" borderId="5" xfId="0" applyFont="1" applyFill="1" applyBorder="1" applyAlignment="1">
      <alignment horizontal="center" textRotation="90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0" fillId="2" borderId="7" xfId="0" applyFill="1" applyBorder="1"/>
    <xf numFmtId="0" fontId="0" fillId="2" borderId="8" xfId="0" applyFill="1" applyBorder="1"/>
    <xf numFmtId="0" fontId="5" fillId="2" borderId="0" xfId="0" applyFont="1" applyFill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top" wrapText="1"/>
    </xf>
    <xf numFmtId="0" fontId="5" fillId="2" borderId="0" xfId="0" applyFont="1" applyFill="1" applyAlignment="1" applyProtection="1">
      <alignment horizontal="center" wrapText="1"/>
      <protection locked="0"/>
    </xf>
    <xf numFmtId="0" fontId="2" fillId="2" borderId="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right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tabSelected="1" topLeftCell="A85" workbookViewId="0">
      <selection sqref="A1:F107"/>
    </sheetView>
  </sheetViews>
  <sheetFormatPr defaultColWidth="19" defaultRowHeight="15"/>
  <cols>
    <col min="1" max="1" width="7.140625" customWidth="1"/>
    <col min="2" max="2" width="50" customWidth="1"/>
    <col min="3" max="3" width="18.5703125" customWidth="1"/>
    <col min="4" max="6" width="20.85546875" customWidth="1"/>
  </cols>
  <sheetData>
    <row r="1" spans="1:6" ht="75.75" customHeight="1">
      <c r="A1" s="2"/>
      <c r="B1" s="2"/>
      <c r="C1" s="2"/>
      <c r="D1" s="2"/>
      <c r="E1" s="130" t="s">
        <v>0</v>
      </c>
      <c r="F1" s="130"/>
    </row>
    <row r="2" spans="1:6" ht="67.900000000000006" customHeight="1">
      <c r="A2" s="131" t="s">
        <v>1</v>
      </c>
      <c r="B2" s="131"/>
      <c r="C2" s="131"/>
      <c r="D2" s="131"/>
      <c r="E2" s="131"/>
      <c r="F2" s="131"/>
    </row>
    <row r="3" spans="1:6">
      <c r="A3" s="2"/>
      <c r="B3" s="2"/>
      <c r="C3" s="2"/>
      <c r="D3" s="2"/>
      <c r="E3" s="2"/>
      <c r="F3" s="3"/>
    </row>
    <row r="4" spans="1:6" ht="13.35" customHeight="1">
      <c r="A4" s="128" t="s">
        <v>2</v>
      </c>
      <c r="B4" s="128"/>
      <c r="C4" s="129" t="s">
        <v>3</v>
      </c>
      <c r="D4" s="129"/>
      <c r="E4" s="129"/>
      <c r="F4" s="2"/>
    </row>
    <row r="5" spans="1:6" ht="17.45" customHeight="1">
      <c r="A5" s="128" t="s">
        <v>4</v>
      </c>
      <c r="B5" s="128"/>
      <c r="C5" s="129" t="s">
        <v>5</v>
      </c>
      <c r="D5" s="129"/>
      <c r="E5" s="129"/>
      <c r="F5" s="2"/>
    </row>
    <row r="6" spans="1:6">
      <c r="A6" s="3"/>
      <c r="B6" s="2"/>
      <c r="C6" s="2"/>
      <c r="D6" s="2"/>
      <c r="E6" s="2"/>
      <c r="F6" s="2"/>
    </row>
    <row r="7" spans="1:6" ht="63" customHeight="1">
      <c r="A7" s="4" t="s">
        <v>6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</row>
    <row r="8" spans="1:6" ht="15.75" customHeight="1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</row>
    <row r="9" spans="1:6" ht="15.75" customHeight="1">
      <c r="A9" s="132" t="s">
        <v>12</v>
      </c>
      <c r="B9" s="132"/>
      <c r="C9" s="132"/>
      <c r="D9" s="132"/>
      <c r="E9" s="132"/>
      <c r="F9" s="132"/>
    </row>
    <row r="10" spans="1:6" ht="15" customHeight="1">
      <c r="A10" s="6">
        <v>1</v>
      </c>
      <c r="B10" s="7" t="s">
        <v>13</v>
      </c>
      <c r="C10" s="6" t="s">
        <v>14</v>
      </c>
      <c r="D10" s="8">
        <f t="shared" ref="D10:E12" si="0">SUM(D21,D43,D65)</f>
        <v>14223.51</v>
      </c>
      <c r="E10" s="8">
        <f t="shared" si="0"/>
        <v>13637.61</v>
      </c>
      <c r="F10" s="8">
        <f>IF(ISERROR(D10-E10),0,D10-E10)</f>
        <v>585.9</v>
      </c>
    </row>
    <row r="11" spans="1:6" ht="15" customHeight="1">
      <c r="A11" s="6">
        <v>2</v>
      </c>
      <c r="B11" s="7" t="s">
        <v>15</v>
      </c>
      <c r="C11" s="6" t="s">
        <v>16</v>
      </c>
      <c r="D11" s="9">
        <f t="shared" si="0"/>
        <v>382</v>
      </c>
      <c r="E11" s="9">
        <f t="shared" si="0"/>
        <v>367</v>
      </c>
      <c r="F11" s="9">
        <f>IF(ISERROR(D11-E11),0,D11-E11)</f>
        <v>15</v>
      </c>
    </row>
    <row r="12" spans="1:6" ht="45" customHeight="1">
      <c r="A12" s="4">
        <v>3</v>
      </c>
      <c r="B12" s="7" t="s">
        <v>17</v>
      </c>
      <c r="C12" s="4" t="s">
        <v>18</v>
      </c>
      <c r="D12" s="9">
        <f t="shared" si="0"/>
        <v>944</v>
      </c>
      <c r="E12" s="9">
        <f t="shared" si="0"/>
        <v>911</v>
      </c>
      <c r="F12" s="9">
        <f>IF(ISERROR(D12-E12),0,D12-E12)</f>
        <v>33</v>
      </c>
    </row>
    <row r="13" spans="1:6" ht="45" customHeight="1">
      <c r="A13" s="4">
        <v>4</v>
      </c>
      <c r="B13" s="7" t="s">
        <v>19</v>
      </c>
      <c r="C13" s="4" t="s">
        <v>16</v>
      </c>
      <c r="D13" s="17" t="s">
        <v>20</v>
      </c>
      <c r="E13" s="9">
        <f t="shared" ref="E13:E19" si="1">SUM(E24,E46,E68)</f>
        <v>367</v>
      </c>
      <c r="F13" s="17" t="s">
        <v>20</v>
      </c>
    </row>
    <row r="14" spans="1:6" ht="47.25" customHeight="1">
      <c r="A14" s="4" t="s">
        <v>21</v>
      </c>
      <c r="B14" s="7" t="s">
        <v>22</v>
      </c>
      <c r="C14" s="4" t="s">
        <v>16</v>
      </c>
      <c r="D14" s="17" t="s">
        <v>20</v>
      </c>
      <c r="E14" s="9">
        <f t="shared" si="1"/>
        <v>15</v>
      </c>
      <c r="F14" s="17" t="s">
        <v>20</v>
      </c>
    </row>
    <row r="15" spans="1:6" ht="47.25" customHeight="1">
      <c r="A15" s="4" t="s">
        <v>23</v>
      </c>
      <c r="B15" s="7" t="s">
        <v>24</v>
      </c>
      <c r="C15" s="4" t="s">
        <v>16</v>
      </c>
      <c r="D15" s="17" t="s">
        <v>20</v>
      </c>
      <c r="E15" s="9">
        <f t="shared" si="1"/>
        <v>0</v>
      </c>
      <c r="F15" s="17" t="s">
        <v>20</v>
      </c>
    </row>
    <row r="16" spans="1:6" ht="15" customHeight="1">
      <c r="A16" s="6">
        <v>5</v>
      </c>
      <c r="B16" s="7" t="s">
        <v>25</v>
      </c>
      <c r="C16" s="6" t="s">
        <v>26</v>
      </c>
      <c r="D16" s="8">
        <f>SUM(D27,D49,D71)</f>
        <v>649458686.17999995</v>
      </c>
      <c r="E16" s="8">
        <f t="shared" si="1"/>
        <v>624322597.28999996</v>
      </c>
      <c r="F16" s="8">
        <f>IF(ISERROR(D16-E16),0,D16-E16)</f>
        <v>25136088.890000001</v>
      </c>
    </row>
    <row r="17" spans="1:8" ht="15" customHeight="1">
      <c r="A17" s="10" t="s">
        <v>27</v>
      </c>
      <c r="B17" s="7" t="s">
        <v>28</v>
      </c>
      <c r="C17" s="6" t="s">
        <v>26</v>
      </c>
      <c r="D17" s="8">
        <f>SUM(D28,D50,D72)</f>
        <v>512603889.05000001</v>
      </c>
      <c r="E17" s="8">
        <f t="shared" si="1"/>
        <v>512603889.05000001</v>
      </c>
      <c r="F17" s="8">
        <f>IF(ISERROR(D17-E17),0,D17-E17)</f>
        <v>0</v>
      </c>
    </row>
    <row r="18" spans="1:8" ht="15" customHeight="1">
      <c r="A18" s="10">
        <v>6</v>
      </c>
      <c r="B18" s="7" t="s">
        <v>29</v>
      </c>
      <c r="C18" s="6" t="s">
        <v>26</v>
      </c>
      <c r="D18" s="8">
        <f>SUM(D29,D51,D73)</f>
        <v>0</v>
      </c>
      <c r="E18" s="8">
        <f t="shared" si="1"/>
        <v>0</v>
      </c>
      <c r="F18" s="11" t="s">
        <v>20</v>
      </c>
    </row>
    <row r="19" spans="1:8" ht="15" customHeight="1">
      <c r="A19" s="10">
        <v>7</v>
      </c>
      <c r="B19" s="7" t="s">
        <v>30</v>
      </c>
      <c r="C19" s="6" t="s">
        <v>26</v>
      </c>
      <c r="D19" s="8">
        <f>SUM(D30,D52,D74)</f>
        <v>0</v>
      </c>
      <c r="E19" s="8">
        <f t="shared" si="1"/>
        <v>0</v>
      </c>
      <c r="F19" s="11" t="s">
        <v>20</v>
      </c>
    </row>
    <row r="20" spans="1:8" ht="15.75" customHeight="1">
      <c r="A20" s="133" t="s">
        <v>31</v>
      </c>
      <c r="B20" s="133"/>
      <c r="C20" s="133"/>
      <c r="D20" s="133"/>
      <c r="E20" s="133"/>
      <c r="F20" s="133"/>
    </row>
    <row r="21" spans="1:8" ht="15" customHeight="1">
      <c r="A21" s="6">
        <v>1</v>
      </c>
      <c r="B21" s="7" t="s">
        <v>13</v>
      </c>
      <c r="C21" s="6" t="s">
        <v>14</v>
      </c>
      <c r="D21" s="8">
        <f t="shared" ref="D21:E23" si="2">SUM(D32)</f>
        <v>3786.08</v>
      </c>
      <c r="E21" s="8">
        <f t="shared" si="2"/>
        <v>3786.08</v>
      </c>
      <c r="F21" s="8">
        <f>IF(ISERROR(D21-E21),0,D21-E21)</f>
        <v>0</v>
      </c>
    </row>
    <row r="22" spans="1:8" ht="15" customHeight="1">
      <c r="A22" s="6">
        <v>2</v>
      </c>
      <c r="B22" s="7" t="s">
        <v>15</v>
      </c>
      <c r="C22" s="6" t="s">
        <v>16</v>
      </c>
      <c r="D22" s="9">
        <f t="shared" si="2"/>
        <v>87</v>
      </c>
      <c r="E22" s="9">
        <f t="shared" si="2"/>
        <v>87</v>
      </c>
      <c r="F22" s="9">
        <f>IF(ISERROR(D22-E22),0,D22-E22)</f>
        <v>0</v>
      </c>
    </row>
    <row r="23" spans="1:8" ht="47.25" customHeight="1">
      <c r="A23" s="6">
        <v>3</v>
      </c>
      <c r="B23" s="7" t="s">
        <v>32</v>
      </c>
      <c r="C23" s="6" t="s">
        <v>18</v>
      </c>
      <c r="D23" s="9">
        <f t="shared" si="2"/>
        <v>246</v>
      </c>
      <c r="E23" s="9">
        <f t="shared" si="2"/>
        <v>246</v>
      </c>
      <c r="F23" s="9">
        <f>IF(ISERROR(D23-E23),0,D23-E23)</f>
        <v>0</v>
      </c>
    </row>
    <row r="24" spans="1:8" ht="47.25" customHeight="1">
      <c r="A24" s="4">
        <v>4</v>
      </c>
      <c r="B24" s="7" t="s">
        <v>19</v>
      </c>
      <c r="C24" s="4" t="s">
        <v>16</v>
      </c>
      <c r="D24" s="17" t="s">
        <v>20</v>
      </c>
      <c r="E24" s="9">
        <f t="shared" ref="E24:E30" si="3">SUM(E35)</f>
        <v>87</v>
      </c>
      <c r="F24" s="17" t="s">
        <v>20</v>
      </c>
    </row>
    <row r="25" spans="1:8" ht="47.25" customHeight="1">
      <c r="A25" s="4" t="s">
        <v>21</v>
      </c>
      <c r="B25" s="7" t="s">
        <v>22</v>
      </c>
      <c r="C25" s="4" t="s">
        <v>16</v>
      </c>
      <c r="D25" s="17" t="s">
        <v>20</v>
      </c>
      <c r="E25" s="9">
        <f t="shared" si="3"/>
        <v>13</v>
      </c>
      <c r="F25" s="17" t="s">
        <v>20</v>
      </c>
    </row>
    <row r="26" spans="1:8" ht="47.25" customHeight="1">
      <c r="A26" s="4" t="s">
        <v>23</v>
      </c>
      <c r="B26" s="7" t="s">
        <v>24</v>
      </c>
      <c r="C26" s="4" t="s">
        <v>16</v>
      </c>
      <c r="D26" s="17" t="s">
        <v>20</v>
      </c>
      <c r="E26" s="9">
        <f t="shared" si="3"/>
        <v>0</v>
      </c>
      <c r="F26" s="17" t="s">
        <v>20</v>
      </c>
    </row>
    <row r="27" spans="1:8" ht="15" customHeight="1">
      <c r="A27" s="6">
        <v>5</v>
      </c>
      <c r="B27" s="7" t="s">
        <v>25</v>
      </c>
      <c r="C27" s="6" t="s">
        <v>26</v>
      </c>
      <c r="D27" s="8">
        <f>SUM(D38)</f>
        <v>107559884.08</v>
      </c>
      <c r="E27" s="8">
        <f t="shared" si="3"/>
        <v>107559884.08</v>
      </c>
      <c r="F27" s="8">
        <f>IF(ISERROR(D27-E27),0,D27-E27)</f>
        <v>0</v>
      </c>
    </row>
    <row r="28" spans="1:8" ht="15" customHeight="1">
      <c r="A28" s="10" t="s">
        <v>27</v>
      </c>
      <c r="B28" s="7" t="s">
        <v>28</v>
      </c>
      <c r="C28" s="6" t="s">
        <v>26</v>
      </c>
      <c r="D28" s="8">
        <f>SUM(D39)</f>
        <v>93591382.040000007</v>
      </c>
      <c r="E28" s="8">
        <f t="shared" si="3"/>
        <v>93591382.040000007</v>
      </c>
      <c r="F28" s="8">
        <f>IF(ISERROR(D28-E28),0,D28-E28)</f>
        <v>0</v>
      </c>
    </row>
    <row r="29" spans="1:8" ht="15" customHeight="1">
      <c r="A29" s="10">
        <v>6</v>
      </c>
      <c r="B29" s="7" t="s">
        <v>29</v>
      </c>
      <c r="C29" s="6" t="s">
        <v>26</v>
      </c>
      <c r="D29" s="8">
        <f>SUM(D40)</f>
        <v>0</v>
      </c>
      <c r="E29" s="8">
        <f t="shared" si="3"/>
        <v>0</v>
      </c>
      <c r="F29" s="11" t="s">
        <v>20</v>
      </c>
    </row>
    <row r="30" spans="1:8" ht="30" customHeight="1">
      <c r="A30" s="10">
        <v>7</v>
      </c>
      <c r="B30" s="7" t="s">
        <v>30</v>
      </c>
      <c r="C30" s="6" t="s">
        <v>26</v>
      </c>
      <c r="D30" s="8">
        <f>SUM(D41)</f>
        <v>0</v>
      </c>
      <c r="E30" s="8">
        <f t="shared" si="3"/>
        <v>0</v>
      </c>
      <c r="F30" s="11" t="s">
        <v>20</v>
      </c>
      <c r="G30" s="15"/>
      <c r="H30" s="15"/>
    </row>
    <row r="31" spans="1:8" ht="15" customHeight="1">
      <c r="A31" s="134" t="s">
        <v>33</v>
      </c>
      <c r="B31" s="134"/>
      <c r="C31" s="134"/>
      <c r="D31" s="134"/>
      <c r="E31" s="134"/>
      <c r="F31" s="134"/>
    </row>
    <row r="32" spans="1:8" ht="15" customHeight="1">
      <c r="A32" s="6">
        <v>1</v>
      </c>
      <c r="B32" s="7" t="s">
        <v>13</v>
      </c>
      <c r="C32" s="6" t="s">
        <v>14</v>
      </c>
      <c r="D32" s="8">
        <v>3786.08</v>
      </c>
      <c r="E32" s="8">
        <v>3786.08</v>
      </c>
      <c r="F32" s="8">
        <f>IF(ISERROR(D32-E32),0,D32-E32)</f>
        <v>0</v>
      </c>
    </row>
    <row r="33" spans="1:8" ht="31.5" customHeight="1">
      <c r="A33" s="6">
        <v>2</v>
      </c>
      <c r="B33" s="7" t="s">
        <v>15</v>
      </c>
      <c r="C33" s="6" t="s">
        <v>16</v>
      </c>
      <c r="D33" s="9">
        <v>87</v>
      </c>
      <c r="E33" s="9">
        <v>87</v>
      </c>
      <c r="F33" s="9">
        <f>IF(ISERROR(D33-E33),0,D33-E33)</f>
        <v>0</v>
      </c>
    </row>
    <row r="34" spans="1:8" ht="15" customHeight="1">
      <c r="A34" s="6">
        <v>3</v>
      </c>
      <c r="B34" s="7" t="s">
        <v>17</v>
      </c>
      <c r="C34" s="6" t="s">
        <v>18</v>
      </c>
      <c r="D34" s="9">
        <v>246</v>
      </c>
      <c r="E34" s="9">
        <v>246</v>
      </c>
      <c r="F34" s="9">
        <f>IF(ISERROR(D34-E34),0,D34-E34)</f>
        <v>0</v>
      </c>
    </row>
    <row r="35" spans="1:8" ht="47.25" customHeight="1">
      <c r="A35" s="4">
        <v>4</v>
      </c>
      <c r="B35" s="7" t="s">
        <v>19</v>
      </c>
      <c r="C35" s="4" t="s">
        <v>16</v>
      </c>
      <c r="D35" s="17" t="s">
        <v>20</v>
      </c>
      <c r="E35" s="9">
        <v>87</v>
      </c>
      <c r="F35" s="17" t="s">
        <v>20</v>
      </c>
    </row>
    <row r="36" spans="1:8" ht="47.25" customHeight="1">
      <c r="A36" s="4" t="s">
        <v>21</v>
      </c>
      <c r="B36" s="7" t="s">
        <v>22</v>
      </c>
      <c r="C36" s="4" t="s">
        <v>16</v>
      </c>
      <c r="D36" s="17" t="s">
        <v>20</v>
      </c>
      <c r="E36" s="9">
        <v>13</v>
      </c>
      <c r="F36" s="17" t="s">
        <v>20</v>
      </c>
    </row>
    <row r="37" spans="1:8" ht="47.25" customHeight="1">
      <c r="A37" s="4" t="s">
        <v>23</v>
      </c>
      <c r="B37" s="7" t="s">
        <v>24</v>
      </c>
      <c r="C37" s="4" t="s">
        <v>16</v>
      </c>
      <c r="D37" s="17" t="s">
        <v>20</v>
      </c>
      <c r="E37" s="9">
        <v>0</v>
      </c>
      <c r="F37" s="17" t="s">
        <v>20</v>
      </c>
    </row>
    <row r="38" spans="1:8" ht="15" customHeight="1">
      <c r="A38" s="6">
        <v>5</v>
      </c>
      <c r="B38" s="7" t="s">
        <v>25</v>
      </c>
      <c r="C38" s="6" t="s">
        <v>26</v>
      </c>
      <c r="D38" s="8">
        <v>107559884.08</v>
      </c>
      <c r="E38" s="8">
        <v>107559884.08</v>
      </c>
      <c r="F38" s="8">
        <f>IF(ISERROR(D38-E38),0,D38-E38)</f>
        <v>0</v>
      </c>
    </row>
    <row r="39" spans="1:8" ht="15" customHeight="1">
      <c r="A39" s="10" t="s">
        <v>27</v>
      </c>
      <c r="B39" s="7" t="s">
        <v>28</v>
      </c>
      <c r="C39" s="6" t="s">
        <v>26</v>
      </c>
      <c r="D39" s="8">
        <v>93591382.040000007</v>
      </c>
      <c r="E39" s="8">
        <v>93591382.040000007</v>
      </c>
      <c r="F39" s="8">
        <f>IF(ISERROR(D39-E39),0,D39-E39)</f>
        <v>0</v>
      </c>
    </row>
    <row r="40" spans="1:8" ht="15" customHeight="1">
      <c r="A40" s="10">
        <v>6</v>
      </c>
      <c r="B40" s="7" t="s">
        <v>29</v>
      </c>
      <c r="C40" s="6" t="s">
        <v>26</v>
      </c>
      <c r="D40" s="8">
        <v>0</v>
      </c>
      <c r="E40" s="8">
        <v>0</v>
      </c>
      <c r="F40" s="11" t="s">
        <v>20</v>
      </c>
    </row>
    <row r="41" spans="1:8" ht="30" customHeight="1">
      <c r="A41" s="10">
        <v>7</v>
      </c>
      <c r="B41" s="7" t="s">
        <v>30</v>
      </c>
      <c r="C41" s="6" t="s">
        <v>26</v>
      </c>
      <c r="D41" s="8">
        <v>0</v>
      </c>
      <c r="E41" s="8">
        <v>0</v>
      </c>
      <c r="F41" s="11" t="s">
        <v>20</v>
      </c>
      <c r="G41" s="15"/>
      <c r="H41" s="15"/>
    </row>
    <row r="42" spans="1:8" ht="15.75" customHeight="1">
      <c r="A42" s="133" t="s">
        <v>34</v>
      </c>
      <c r="B42" s="133"/>
      <c r="C42" s="133"/>
      <c r="D42" s="133"/>
      <c r="E42" s="133"/>
      <c r="F42" s="133"/>
    </row>
    <row r="43" spans="1:8" ht="15" customHeight="1">
      <c r="A43" s="6">
        <v>1</v>
      </c>
      <c r="B43" s="7" t="s">
        <v>13</v>
      </c>
      <c r="C43" s="6" t="s">
        <v>14</v>
      </c>
      <c r="D43" s="8">
        <f t="shared" ref="D43:E45" si="4">SUM(D54)</f>
        <v>1131.52</v>
      </c>
      <c r="E43" s="8">
        <f t="shared" si="4"/>
        <v>1131.52</v>
      </c>
      <c r="F43" s="8">
        <f>IF(ISERROR(D43-E43),0,D43-E43)</f>
        <v>0</v>
      </c>
    </row>
    <row r="44" spans="1:8" ht="15" customHeight="1">
      <c r="A44" s="6">
        <v>2</v>
      </c>
      <c r="B44" s="7" t="s">
        <v>15</v>
      </c>
      <c r="C44" s="6" t="s">
        <v>16</v>
      </c>
      <c r="D44" s="9">
        <f t="shared" si="4"/>
        <v>34</v>
      </c>
      <c r="E44" s="9">
        <f t="shared" si="4"/>
        <v>34</v>
      </c>
      <c r="F44" s="9">
        <f>IF(ISERROR(D44-E44),0,D44-E44)</f>
        <v>0</v>
      </c>
    </row>
    <row r="45" spans="1:8" ht="47.25" customHeight="1">
      <c r="A45" s="6">
        <v>3</v>
      </c>
      <c r="B45" s="7" t="s">
        <v>32</v>
      </c>
      <c r="C45" s="6" t="s">
        <v>18</v>
      </c>
      <c r="D45" s="9">
        <f t="shared" si="4"/>
        <v>73</v>
      </c>
      <c r="E45" s="9">
        <f t="shared" si="4"/>
        <v>73</v>
      </c>
      <c r="F45" s="9">
        <f>IF(ISERROR(D45-E45),0,D45-E45)</f>
        <v>0</v>
      </c>
    </row>
    <row r="46" spans="1:8" ht="47.25" customHeight="1">
      <c r="A46" s="4">
        <v>4</v>
      </c>
      <c r="B46" s="7" t="s">
        <v>19</v>
      </c>
      <c r="C46" s="4" t="s">
        <v>16</v>
      </c>
      <c r="D46" s="17" t="s">
        <v>20</v>
      </c>
      <c r="E46" s="9">
        <f t="shared" ref="E46:E52" si="5">SUM(E57)</f>
        <v>34</v>
      </c>
      <c r="F46" s="17" t="s">
        <v>20</v>
      </c>
    </row>
    <row r="47" spans="1:8" ht="47.25" customHeight="1">
      <c r="A47" s="4" t="s">
        <v>21</v>
      </c>
      <c r="B47" s="7" t="s">
        <v>22</v>
      </c>
      <c r="C47" s="4" t="s">
        <v>16</v>
      </c>
      <c r="D47" s="17" t="s">
        <v>20</v>
      </c>
      <c r="E47" s="9">
        <f t="shared" si="5"/>
        <v>1</v>
      </c>
      <c r="F47" s="17" t="s">
        <v>20</v>
      </c>
    </row>
    <row r="48" spans="1:8" ht="47.25" customHeight="1">
      <c r="A48" s="4" t="s">
        <v>23</v>
      </c>
      <c r="B48" s="7" t="s">
        <v>24</v>
      </c>
      <c r="C48" s="4" t="s">
        <v>16</v>
      </c>
      <c r="D48" s="17" t="s">
        <v>20</v>
      </c>
      <c r="E48" s="9">
        <f t="shared" si="5"/>
        <v>0</v>
      </c>
      <c r="F48" s="17" t="s">
        <v>20</v>
      </c>
    </row>
    <row r="49" spans="1:8" ht="15" customHeight="1">
      <c r="A49" s="6">
        <v>5</v>
      </c>
      <c r="B49" s="7" t="s">
        <v>25</v>
      </c>
      <c r="C49" s="6" t="s">
        <v>26</v>
      </c>
      <c r="D49" s="8">
        <f>SUM(D60)</f>
        <v>40552300.060000002</v>
      </c>
      <c r="E49" s="8">
        <f t="shared" si="5"/>
        <v>40552300.060000002</v>
      </c>
      <c r="F49" s="8">
        <f>IF(ISERROR(D49-E49),0,D49-E49)</f>
        <v>0</v>
      </c>
    </row>
    <row r="50" spans="1:8" ht="15" customHeight="1">
      <c r="A50" s="10" t="s">
        <v>27</v>
      </c>
      <c r="B50" s="7" t="s">
        <v>28</v>
      </c>
      <c r="C50" s="6" t="s">
        <v>26</v>
      </c>
      <c r="D50" s="8">
        <f>SUM(D61)</f>
        <v>39633247.530000001</v>
      </c>
      <c r="E50" s="8">
        <f t="shared" si="5"/>
        <v>39633247.530000001</v>
      </c>
      <c r="F50" s="8">
        <f>IF(ISERROR(D50-E50),0,D50-E50)</f>
        <v>0</v>
      </c>
    </row>
    <row r="51" spans="1:8" ht="15.75">
      <c r="A51" s="10">
        <v>6</v>
      </c>
      <c r="B51" s="7" t="s">
        <v>29</v>
      </c>
      <c r="C51" s="6" t="s">
        <v>26</v>
      </c>
      <c r="D51" s="8">
        <f>SUM(D62)</f>
        <v>0</v>
      </c>
      <c r="E51" s="8">
        <f t="shared" si="5"/>
        <v>0</v>
      </c>
      <c r="F51" s="11" t="s">
        <v>20</v>
      </c>
    </row>
    <row r="52" spans="1:8" ht="31.5">
      <c r="A52" s="10">
        <v>7</v>
      </c>
      <c r="B52" s="7" t="s">
        <v>30</v>
      </c>
      <c r="C52" s="6" t="s">
        <v>26</v>
      </c>
      <c r="D52" s="8">
        <f>SUM(D63)</f>
        <v>0</v>
      </c>
      <c r="E52" s="8">
        <f t="shared" si="5"/>
        <v>0</v>
      </c>
      <c r="F52" s="11" t="s">
        <v>20</v>
      </c>
      <c r="G52" s="15"/>
      <c r="H52" s="15"/>
    </row>
    <row r="53" spans="1:8" ht="15" customHeight="1">
      <c r="A53" s="134" t="s">
        <v>35</v>
      </c>
      <c r="B53" s="134"/>
      <c r="C53" s="134"/>
      <c r="D53" s="134"/>
      <c r="E53" s="134"/>
      <c r="F53" s="134"/>
    </row>
    <row r="54" spans="1:8" ht="15" customHeight="1">
      <c r="A54" s="6">
        <v>1</v>
      </c>
      <c r="B54" s="7" t="s">
        <v>13</v>
      </c>
      <c r="C54" s="6" t="s">
        <v>14</v>
      </c>
      <c r="D54" s="8">
        <v>1131.52</v>
      </c>
      <c r="E54" s="8">
        <v>1131.52</v>
      </c>
      <c r="F54" s="8">
        <f>IF(ISERROR(D54-E54),0,D54-E54)</f>
        <v>0</v>
      </c>
    </row>
    <row r="55" spans="1:8" ht="31.5" customHeight="1">
      <c r="A55" s="6">
        <v>2</v>
      </c>
      <c r="B55" s="7" t="s">
        <v>15</v>
      </c>
      <c r="C55" s="6" t="s">
        <v>16</v>
      </c>
      <c r="D55" s="9">
        <v>34</v>
      </c>
      <c r="E55" s="9">
        <v>34</v>
      </c>
      <c r="F55" s="9">
        <f>IF(ISERROR(D55-E55),0,D55-E55)</f>
        <v>0</v>
      </c>
    </row>
    <row r="56" spans="1:8" ht="15" customHeight="1">
      <c r="A56" s="6">
        <v>3</v>
      </c>
      <c r="B56" s="7" t="s">
        <v>17</v>
      </c>
      <c r="C56" s="6" t="s">
        <v>18</v>
      </c>
      <c r="D56" s="9">
        <v>73</v>
      </c>
      <c r="E56" s="9">
        <v>73</v>
      </c>
      <c r="F56" s="9">
        <f>IF(ISERROR(D56-E56),0,D56-E56)</f>
        <v>0</v>
      </c>
    </row>
    <row r="57" spans="1:8" ht="47.25" customHeight="1">
      <c r="A57" s="4">
        <v>4</v>
      </c>
      <c r="B57" s="7" t="s">
        <v>19</v>
      </c>
      <c r="C57" s="4" t="s">
        <v>16</v>
      </c>
      <c r="D57" s="17" t="s">
        <v>20</v>
      </c>
      <c r="E57" s="9">
        <v>34</v>
      </c>
      <c r="F57" s="17" t="s">
        <v>20</v>
      </c>
    </row>
    <row r="58" spans="1:8" ht="47.25" customHeight="1">
      <c r="A58" s="4" t="s">
        <v>21</v>
      </c>
      <c r="B58" s="7" t="s">
        <v>22</v>
      </c>
      <c r="C58" s="4" t="s">
        <v>16</v>
      </c>
      <c r="D58" s="17" t="s">
        <v>20</v>
      </c>
      <c r="E58" s="9">
        <v>1</v>
      </c>
      <c r="F58" s="17" t="s">
        <v>20</v>
      </c>
    </row>
    <row r="59" spans="1:8" ht="47.25" customHeight="1">
      <c r="A59" s="4" t="s">
        <v>23</v>
      </c>
      <c r="B59" s="7" t="s">
        <v>24</v>
      </c>
      <c r="C59" s="4" t="s">
        <v>16</v>
      </c>
      <c r="D59" s="17" t="s">
        <v>20</v>
      </c>
      <c r="E59" s="9">
        <v>0</v>
      </c>
      <c r="F59" s="17" t="s">
        <v>20</v>
      </c>
    </row>
    <row r="60" spans="1:8" ht="15" customHeight="1">
      <c r="A60" s="6">
        <v>5</v>
      </c>
      <c r="B60" s="7" t="s">
        <v>25</v>
      </c>
      <c r="C60" s="6" t="s">
        <v>26</v>
      </c>
      <c r="D60" s="8">
        <v>40552300.060000002</v>
      </c>
      <c r="E60" s="8">
        <v>40552300.060000002</v>
      </c>
      <c r="F60" s="8">
        <f>IF(ISERROR(D60-E60),0,D60-E60)</f>
        <v>0</v>
      </c>
    </row>
    <row r="61" spans="1:8" ht="15" customHeight="1">
      <c r="A61" s="10" t="s">
        <v>27</v>
      </c>
      <c r="B61" s="7" t="s">
        <v>28</v>
      </c>
      <c r="C61" s="6" t="s">
        <v>26</v>
      </c>
      <c r="D61" s="8">
        <v>39633247.530000001</v>
      </c>
      <c r="E61" s="8">
        <v>39633247.530000001</v>
      </c>
      <c r="F61" s="8">
        <f>IF(ISERROR(D61-E61),0,D61-E61)</f>
        <v>0</v>
      </c>
    </row>
    <row r="62" spans="1:8" ht="15" customHeight="1">
      <c r="A62" s="10">
        <v>6</v>
      </c>
      <c r="B62" s="7" t="s">
        <v>29</v>
      </c>
      <c r="C62" s="6" t="s">
        <v>26</v>
      </c>
      <c r="D62" s="8">
        <v>0</v>
      </c>
      <c r="E62" s="8">
        <v>0</v>
      </c>
      <c r="F62" s="11" t="s">
        <v>20</v>
      </c>
    </row>
    <row r="63" spans="1:8" ht="30" customHeight="1">
      <c r="A63" s="10">
        <v>7</v>
      </c>
      <c r="B63" s="7" t="s">
        <v>30</v>
      </c>
      <c r="C63" s="6" t="s">
        <v>26</v>
      </c>
      <c r="D63" s="8">
        <v>0</v>
      </c>
      <c r="E63" s="8">
        <v>0</v>
      </c>
      <c r="F63" s="11" t="s">
        <v>20</v>
      </c>
      <c r="G63" s="15"/>
      <c r="H63" s="15"/>
    </row>
    <row r="64" spans="1:8" ht="15.75" customHeight="1">
      <c r="A64" s="133" t="s">
        <v>36</v>
      </c>
      <c r="B64" s="133"/>
      <c r="C64" s="133"/>
      <c r="D64" s="133"/>
      <c r="E64" s="133"/>
      <c r="F64" s="133"/>
    </row>
    <row r="65" spans="1:8" ht="15" customHeight="1">
      <c r="A65" s="6">
        <v>1</v>
      </c>
      <c r="B65" s="7" t="s">
        <v>13</v>
      </c>
      <c r="C65" s="6" t="s">
        <v>14</v>
      </c>
      <c r="D65" s="8">
        <f t="shared" ref="D65:E67" si="6">SUM(D76)</f>
        <v>9305.91</v>
      </c>
      <c r="E65" s="8">
        <f t="shared" si="6"/>
        <v>8720.01</v>
      </c>
      <c r="F65" s="8">
        <f>IF(ISERROR(D65-E65),0,D65-E65)</f>
        <v>585.9</v>
      </c>
    </row>
    <row r="66" spans="1:8" ht="15" customHeight="1">
      <c r="A66" s="6">
        <v>2</v>
      </c>
      <c r="B66" s="7" t="s">
        <v>15</v>
      </c>
      <c r="C66" s="6" t="s">
        <v>16</v>
      </c>
      <c r="D66" s="9">
        <f t="shared" si="6"/>
        <v>261</v>
      </c>
      <c r="E66" s="9">
        <f t="shared" si="6"/>
        <v>246</v>
      </c>
      <c r="F66" s="9">
        <f>IF(ISERROR(D66-E66),0,D66-E66)</f>
        <v>15</v>
      </c>
    </row>
    <row r="67" spans="1:8" ht="47.25" customHeight="1">
      <c r="A67" s="6">
        <v>3</v>
      </c>
      <c r="B67" s="7" t="s">
        <v>32</v>
      </c>
      <c r="C67" s="6" t="s">
        <v>18</v>
      </c>
      <c r="D67" s="9">
        <f t="shared" si="6"/>
        <v>625</v>
      </c>
      <c r="E67" s="9">
        <f t="shared" si="6"/>
        <v>592</v>
      </c>
      <c r="F67" s="9">
        <f>IF(ISERROR(D67-E67),0,D67-E67)</f>
        <v>33</v>
      </c>
    </row>
    <row r="68" spans="1:8" ht="47.25" customHeight="1">
      <c r="A68" s="4">
        <v>4</v>
      </c>
      <c r="B68" s="7" t="s">
        <v>19</v>
      </c>
      <c r="C68" s="4" t="s">
        <v>16</v>
      </c>
      <c r="D68" s="17" t="s">
        <v>20</v>
      </c>
      <c r="E68" s="9">
        <f t="shared" ref="E68:E74" si="7">SUM(E79)</f>
        <v>246</v>
      </c>
      <c r="F68" s="17" t="s">
        <v>20</v>
      </c>
    </row>
    <row r="69" spans="1:8" ht="47.25" customHeight="1">
      <c r="A69" s="4" t="s">
        <v>21</v>
      </c>
      <c r="B69" s="7" t="s">
        <v>22</v>
      </c>
      <c r="C69" s="4" t="s">
        <v>16</v>
      </c>
      <c r="D69" s="17" t="s">
        <v>20</v>
      </c>
      <c r="E69" s="9">
        <f t="shared" si="7"/>
        <v>1</v>
      </c>
      <c r="F69" s="17" t="s">
        <v>20</v>
      </c>
    </row>
    <row r="70" spans="1:8" ht="47.25" customHeight="1">
      <c r="A70" s="4" t="s">
        <v>23</v>
      </c>
      <c r="B70" s="7" t="s">
        <v>24</v>
      </c>
      <c r="C70" s="4" t="s">
        <v>16</v>
      </c>
      <c r="D70" s="17" t="s">
        <v>20</v>
      </c>
      <c r="E70" s="9">
        <f t="shared" si="7"/>
        <v>0</v>
      </c>
      <c r="F70" s="17" t="s">
        <v>20</v>
      </c>
    </row>
    <row r="71" spans="1:8" ht="15" customHeight="1">
      <c r="A71" s="6">
        <v>5</v>
      </c>
      <c r="B71" s="7" t="s">
        <v>25</v>
      </c>
      <c r="C71" s="6" t="s">
        <v>26</v>
      </c>
      <c r="D71" s="8">
        <f>SUM(D82)</f>
        <v>501346502.04000002</v>
      </c>
      <c r="E71" s="8">
        <f t="shared" si="7"/>
        <v>476210413.14999998</v>
      </c>
      <c r="F71" s="8">
        <f>IF(ISERROR(D71-E71),0,D71-E71)</f>
        <v>25136088.890000001</v>
      </c>
    </row>
    <row r="72" spans="1:8" ht="15" customHeight="1">
      <c r="A72" s="10" t="s">
        <v>27</v>
      </c>
      <c r="B72" s="7" t="s">
        <v>28</v>
      </c>
      <c r="C72" s="6" t="s">
        <v>26</v>
      </c>
      <c r="D72" s="8">
        <f>SUM(D83)</f>
        <v>379379259.48000002</v>
      </c>
      <c r="E72" s="8">
        <f t="shared" si="7"/>
        <v>379379259.48000002</v>
      </c>
      <c r="F72" s="8">
        <f>IF(ISERROR(D72-E72),0,D72-E72)</f>
        <v>0</v>
      </c>
    </row>
    <row r="73" spans="1:8" ht="15" customHeight="1">
      <c r="A73" s="10">
        <v>6</v>
      </c>
      <c r="B73" s="7" t="s">
        <v>29</v>
      </c>
      <c r="C73" s="6" t="s">
        <v>26</v>
      </c>
      <c r="D73" s="8">
        <f>SUM(D84)</f>
        <v>0</v>
      </c>
      <c r="E73" s="8">
        <f t="shared" si="7"/>
        <v>0</v>
      </c>
      <c r="F73" s="11" t="s">
        <v>20</v>
      </c>
    </row>
    <row r="74" spans="1:8" ht="30" customHeight="1">
      <c r="A74" s="10">
        <v>7</v>
      </c>
      <c r="B74" s="7" t="s">
        <v>30</v>
      </c>
      <c r="C74" s="6" t="s">
        <v>26</v>
      </c>
      <c r="D74" s="8">
        <f>SUM(D85)</f>
        <v>0</v>
      </c>
      <c r="E74" s="8">
        <f t="shared" si="7"/>
        <v>0</v>
      </c>
      <c r="F74" s="11" t="s">
        <v>20</v>
      </c>
      <c r="G74" s="15"/>
      <c r="H74" s="15"/>
    </row>
    <row r="75" spans="1:8" ht="15" customHeight="1">
      <c r="A75" s="134" t="s">
        <v>37</v>
      </c>
      <c r="B75" s="134"/>
      <c r="C75" s="134"/>
      <c r="D75" s="134"/>
      <c r="E75" s="134"/>
      <c r="F75" s="134"/>
    </row>
    <row r="76" spans="1:8" ht="15" customHeight="1">
      <c r="A76" s="6">
        <v>1</v>
      </c>
      <c r="B76" s="7" t="s">
        <v>13</v>
      </c>
      <c r="C76" s="6" t="s">
        <v>14</v>
      </c>
      <c r="D76" s="8">
        <v>9305.91</v>
      </c>
      <c r="E76" s="8">
        <v>8720.01</v>
      </c>
      <c r="F76" s="8">
        <f>IF(ISERROR(D76-E76),0,D76-E76)</f>
        <v>585.9</v>
      </c>
    </row>
    <row r="77" spans="1:8" ht="31.5" customHeight="1">
      <c r="A77" s="6">
        <v>2</v>
      </c>
      <c r="B77" s="7" t="s">
        <v>15</v>
      </c>
      <c r="C77" s="6" t="s">
        <v>16</v>
      </c>
      <c r="D77" s="9">
        <v>261</v>
      </c>
      <c r="E77" s="9">
        <v>246</v>
      </c>
      <c r="F77" s="9">
        <f>IF(ISERROR(D77-E77),0,D77-E77)</f>
        <v>15</v>
      </c>
    </row>
    <row r="78" spans="1:8" ht="15" customHeight="1">
      <c r="A78" s="6">
        <v>3</v>
      </c>
      <c r="B78" s="7" t="s">
        <v>17</v>
      </c>
      <c r="C78" s="6" t="s">
        <v>18</v>
      </c>
      <c r="D78" s="9">
        <v>625</v>
      </c>
      <c r="E78" s="9">
        <v>592</v>
      </c>
      <c r="F78" s="9">
        <f>IF(ISERROR(D78-E78),0,D78-E78)</f>
        <v>33</v>
      </c>
    </row>
    <row r="79" spans="1:8" ht="47.25" customHeight="1">
      <c r="A79" s="4">
        <v>4</v>
      </c>
      <c r="B79" s="7" t="s">
        <v>19</v>
      </c>
      <c r="C79" s="4" t="s">
        <v>16</v>
      </c>
      <c r="D79" s="17" t="s">
        <v>20</v>
      </c>
      <c r="E79" s="9">
        <v>246</v>
      </c>
      <c r="F79" s="17" t="s">
        <v>20</v>
      </c>
    </row>
    <row r="80" spans="1:8" ht="47.25" customHeight="1">
      <c r="A80" s="4" t="s">
        <v>21</v>
      </c>
      <c r="B80" s="7" t="s">
        <v>22</v>
      </c>
      <c r="C80" s="4" t="s">
        <v>16</v>
      </c>
      <c r="D80" s="17" t="s">
        <v>20</v>
      </c>
      <c r="E80" s="9">
        <v>1</v>
      </c>
      <c r="F80" s="17" t="s">
        <v>20</v>
      </c>
    </row>
    <row r="81" spans="1:8" ht="47.25" customHeight="1">
      <c r="A81" s="4" t="s">
        <v>23</v>
      </c>
      <c r="B81" s="7" t="s">
        <v>24</v>
      </c>
      <c r="C81" s="4" t="s">
        <v>16</v>
      </c>
      <c r="D81" s="17" t="s">
        <v>20</v>
      </c>
      <c r="E81" s="9">
        <v>0</v>
      </c>
      <c r="F81" s="17" t="s">
        <v>20</v>
      </c>
    </row>
    <row r="82" spans="1:8" ht="15" customHeight="1">
      <c r="A82" s="6">
        <v>5</v>
      </c>
      <c r="B82" s="7" t="s">
        <v>25</v>
      </c>
      <c r="C82" s="6" t="s">
        <v>26</v>
      </c>
      <c r="D82" s="8">
        <v>501346502.04000002</v>
      </c>
      <c r="E82" s="8">
        <v>476210413.14999998</v>
      </c>
      <c r="F82" s="8">
        <f>IF(ISERROR(D82-E82),0,D82-E82)</f>
        <v>25136088.890000001</v>
      </c>
    </row>
    <row r="83" spans="1:8" ht="15" customHeight="1">
      <c r="A83" s="10" t="s">
        <v>27</v>
      </c>
      <c r="B83" s="7" t="s">
        <v>28</v>
      </c>
      <c r="C83" s="6" t="s">
        <v>26</v>
      </c>
      <c r="D83" s="8">
        <v>379379259.48000002</v>
      </c>
      <c r="E83" s="8">
        <v>379379259.48000002</v>
      </c>
      <c r="F83" s="8">
        <f>IF(ISERROR(D83-E83),0,D83-E83)</f>
        <v>0</v>
      </c>
    </row>
    <row r="84" spans="1:8" ht="15" customHeight="1">
      <c r="A84" s="10">
        <v>6</v>
      </c>
      <c r="B84" s="7" t="s">
        <v>29</v>
      </c>
      <c r="C84" s="6" t="s">
        <v>26</v>
      </c>
      <c r="D84" s="8">
        <v>0</v>
      </c>
      <c r="E84" s="8">
        <v>0</v>
      </c>
      <c r="F84" s="11" t="s">
        <v>20</v>
      </c>
    </row>
    <row r="85" spans="1:8" ht="30" customHeight="1">
      <c r="A85" s="10">
        <v>7</v>
      </c>
      <c r="B85" s="7" t="s">
        <v>30</v>
      </c>
      <c r="C85" s="6" t="s">
        <v>26</v>
      </c>
      <c r="D85" s="8">
        <v>0</v>
      </c>
      <c r="E85" s="8">
        <v>0</v>
      </c>
      <c r="F85" s="11" t="s">
        <v>20</v>
      </c>
      <c r="G85" s="15"/>
      <c r="H85" s="15"/>
    </row>
    <row r="86" spans="1:8">
      <c r="A86" s="136" t="s">
        <v>38</v>
      </c>
      <c r="B86" s="136"/>
      <c r="C86" s="12"/>
      <c r="D86" s="12"/>
      <c r="E86" s="12"/>
      <c r="F86" s="12"/>
    </row>
    <row r="87" spans="1:8">
      <c r="A87" s="136"/>
      <c r="B87" s="136"/>
      <c r="C87" s="13"/>
      <c r="D87" s="14"/>
      <c r="E87" s="137" t="s">
        <v>39</v>
      </c>
      <c r="F87" s="137"/>
    </row>
    <row r="88" spans="1:8" ht="30" customHeight="1">
      <c r="A88" s="12"/>
      <c r="B88" s="12"/>
      <c r="C88" s="12"/>
      <c r="D88" s="15" t="s">
        <v>40</v>
      </c>
      <c r="E88" s="135" t="s">
        <v>41</v>
      </c>
      <c r="F88" s="135"/>
      <c r="G88" s="15"/>
      <c r="H88" s="15"/>
    </row>
  </sheetData>
  <sheetProtection formatCells="0" formatColumns="0" formatRows="0" insertColumns="0" insertRows="0" insertHyperlinks="0" deleteColumns="0" deleteRows="0" sort="0" autoFilter="0" pivotTables="0"/>
  <mergeCells count="16">
    <mergeCell ref="A64:F64"/>
    <mergeCell ref="A75:F75"/>
    <mergeCell ref="E88:F88"/>
    <mergeCell ref="A86:B87"/>
    <mergeCell ref="E87:F87"/>
    <mergeCell ref="A9:F9"/>
    <mergeCell ref="A20:F20"/>
    <mergeCell ref="A31:F31"/>
    <mergeCell ref="A42:F42"/>
    <mergeCell ref="A53:F53"/>
    <mergeCell ref="A5:B5"/>
    <mergeCell ref="C5:E5"/>
    <mergeCell ref="E1:F1"/>
    <mergeCell ref="A2:F2"/>
    <mergeCell ref="A4:B4"/>
    <mergeCell ref="C4:E4"/>
  </mergeCells>
  <printOptions horizontalCentered="1"/>
  <pageMargins left="0.31496062992126" right="0.31496062992126" top="0.31496062992126" bottom="0.31496062992126" header="0.78740157480314998" footer="0.78740157480314998"/>
  <pageSetup paperSize="9" scale="70" fitToHeight="0" orientation="portrait" horizontalDpi="4294967294" verticalDpi="4294967294" r:id="rId1"/>
  <headerFooter>
    <oddFooter xml:space="preserve">&amp;C&amp;"Times New Roman,обычный"&amp;12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opLeftCell="A46" zoomScale="68" zoomScaleNormal="68" workbookViewId="0">
      <selection sqref="A1:M63"/>
    </sheetView>
  </sheetViews>
  <sheetFormatPr defaultRowHeight="15"/>
  <cols>
    <col min="1" max="1" width="5.140625" customWidth="1"/>
    <col min="2" max="2" width="50.140625" customWidth="1"/>
    <col min="3" max="5" width="14.28515625" customWidth="1"/>
    <col min="6" max="6" width="16.28515625" customWidth="1"/>
    <col min="7" max="7" width="30.7109375" customWidth="1"/>
    <col min="8" max="8" width="38" customWidth="1"/>
    <col min="9" max="9" width="21.140625" customWidth="1"/>
    <col min="10" max="10" width="22.85546875" customWidth="1"/>
    <col min="11" max="11" width="36.28515625" customWidth="1"/>
    <col min="12" max="12" width="22.28515625" customWidth="1"/>
    <col min="13" max="13" width="28.7109375" customWidth="1"/>
  </cols>
  <sheetData>
    <row r="1" spans="1:13" ht="59.25" customHeight="1">
      <c r="L1" s="130" t="s">
        <v>459</v>
      </c>
      <c r="M1" s="130"/>
    </row>
    <row r="2" spans="1:13" ht="68.25" customHeight="1">
      <c r="A2" s="143" t="s">
        <v>460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3" ht="37.5" customHeight="1">
      <c r="A3" s="214" t="s">
        <v>2</v>
      </c>
      <c r="B3" s="214"/>
      <c r="C3" s="214"/>
      <c r="D3" s="215" t="s">
        <v>3</v>
      </c>
      <c r="E3" s="215"/>
      <c r="F3" s="215"/>
      <c r="G3" s="215"/>
    </row>
    <row r="4" spans="1:13" ht="33.75" customHeight="1">
      <c r="A4" s="216" t="s">
        <v>461</v>
      </c>
      <c r="B4" s="216"/>
      <c r="C4" s="109"/>
      <c r="D4" s="217" t="s">
        <v>5</v>
      </c>
      <c r="E4" s="217"/>
      <c r="F4" s="217"/>
      <c r="G4" s="217"/>
    </row>
    <row r="5" spans="1:13" ht="42" customHeight="1">
      <c r="A5" s="140" t="s">
        <v>462</v>
      </c>
      <c r="B5" s="159" t="s">
        <v>463</v>
      </c>
      <c r="C5" s="160"/>
      <c r="D5" s="160"/>
      <c r="E5" s="161"/>
      <c r="F5" s="158" t="s">
        <v>464</v>
      </c>
      <c r="G5" s="140" t="s">
        <v>465</v>
      </c>
      <c r="H5" s="158" t="s">
        <v>466</v>
      </c>
      <c r="I5" s="158" t="s">
        <v>467</v>
      </c>
      <c r="J5" s="158" t="s">
        <v>468</v>
      </c>
      <c r="K5" s="158" t="s">
        <v>469</v>
      </c>
      <c r="L5" s="158" t="s">
        <v>470</v>
      </c>
      <c r="M5" s="158" t="s">
        <v>471</v>
      </c>
    </row>
    <row r="6" spans="1:13" ht="34.5" customHeight="1">
      <c r="A6" s="140"/>
      <c r="B6" s="158" t="s">
        <v>121</v>
      </c>
      <c r="C6" s="158" t="s">
        <v>472</v>
      </c>
      <c r="D6" s="159" t="s">
        <v>473</v>
      </c>
      <c r="E6" s="161"/>
      <c r="F6" s="162"/>
      <c r="G6" s="140"/>
      <c r="H6" s="162"/>
      <c r="I6" s="162"/>
      <c r="J6" s="162"/>
      <c r="K6" s="162"/>
      <c r="L6" s="162"/>
      <c r="M6" s="162"/>
    </row>
    <row r="7" spans="1:13" ht="55.5" customHeight="1">
      <c r="A7" s="140"/>
      <c r="B7" s="162"/>
      <c r="C7" s="162"/>
      <c r="D7" s="39" t="s">
        <v>474</v>
      </c>
      <c r="E7" s="39" t="s">
        <v>475</v>
      </c>
      <c r="F7" s="162"/>
      <c r="G7" s="140"/>
      <c r="H7" s="162"/>
      <c r="I7" s="162"/>
      <c r="J7" s="162"/>
      <c r="K7" s="162"/>
      <c r="L7" s="162"/>
      <c r="M7" s="162"/>
    </row>
    <row r="8" spans="1:13" ht="21.75" customHeight="1">
      <c r="A8" s="140"/>
      <c r="B8" s="150"/>
      <c r="C8" s="150"/>
      <c r="D8" s="21" t="s">
        <v>344</v>
      </c>
      <c r="E8" s="21" t="s">
        <v>18</v>
      </c>
      <c r="F8" s="150"/>
      <c r="G8" s="140"/>
      <c r="H8" s="150"/>
      <c r="I8" s="150"/>
      <c r="J8" s="150"/>
      <c r="K8" s="150"/>
      <c r="L8" s="150"/>
      <c r="M8" s="150"/>
    </row>
    <row r="9" spans="1:13" ht="18.75" customHeight="1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21">
        <v>12</v>
      </c>
      <c r="M9" s="21">
        <v>13</v>
      </c>
    </row>
    <row r="10" spans="1:13" ht="27" customHeight="1">
      <c r="A10" s="163" t="s">
        <v>56</v>
      </c>
      <c r="B10" s="163"/>
      <c r="C10" s="20">
        <f>SUM(C11:C15)</f>
        <v>8</v>
      </c>
      <c r="D10" s="20">
        <f>SUM(D11:D15)</f>
        <v>238.81</v>
      </c>
      <c r="E10" s="20">
        <f>SUM(E11:E15)</f>
        <v>15</v>
      </c>
      <c r="F10" s="20" t="s">
        <v>476</v>
      </c>
      <c r="G10" s="20" t="s">
        <v>476</v>
      </c>
      <c r="H10" s="20" t="s">
        <v>476</v>
      </c>
      <c r="I10" s="20" t="s">
        <v>476</v>
      </c>
      <c r="J10" s="20" t="s">
        <v>476</v>
      </c>
      <c r="K10" s="20" t="s">
        <v>476</v>
      </c>
      <c r="L10" s="20" t="s">
        <v>476</v>
      </c>
      <c r="M10" s="20" t="s">
        <v>476</v>
      </c>
    </row>
    <row r="11" spans="1:13" ht="86.25" customHeight="1">
      <c r="A11" s="218" t="s">
        <v>477</v>
      </c>
      <c r="B11" s="219"/>
      <c r="C11" s="20">
        <v>2</v>
      </c>
      <c r="D11" s="20">
        <v>57.01</v>
      </c>
      <c r="E11" s="20">
        <v>3</v>
      </c>
      <c r="F11" s="20" t="s">
        <v>476</v>
      </c>
      <c r="G11" s="20" t="s">
        <v>476</v>
      </c>
      <c r="H11" s="20" t="s">
        <v>476</v>
      </c>
      <c r="I11" s="20" t="s">
        <v>476</v>
      </c>
      <c r="J11" s="20" t="s">
        <v>476</v>
      </c>
      <c r="K11" s="20" t="s">
        <v>476</v>
      </c>
      <c r="L11" s="20" t="s">
        <v>476</v>
      </c>
      <c r="M11" s="20" t="s">
        <v>476</v>
      </c>
    </row>
    <row r="12" spans="1:13" ht="86.25" customHeight="1">
      <c r="A12" s="218" t="s">
        <v>478</v>
      </c>
      <c r="B12" s="219"/>
      <c r="C12" s="20">
        <v>1</v>
      </c>
      <c r="D12" s="20">
        <v>30.8</v>
      </c>
      <c r="E12" s="20">
        <v>1</v>
      </c>
      <c r="F12" s="20" t="s">
        <v>476</v>
      </c>
      <c r="G12" s="20" t="s">
        <v>476</v>
      </c>
      <c r="H12" s="20" t="s">
        <v>476</v>
      </c>
      <c r="I12" s="20" t="s">
        <v>476</v>
      </c>
      <c r="J12" s="20" t="s">
        <v>476</v>
      </c>
      <c r="K12" s="20" t="s">
        <v>476</v>
      </c>
      <c r="L12" s="20" t="s">
        <v>476</v>
      </c>
      <c r="M12" s="20" t="s">
        <v>476</v>
      </c>
    </row>
    <row r="13" spans="1:13" ht="86.25" customHeight="1">
      <c r="A13" s="218" t="s">
        <v>479</v>
      </c>
      <c r="B13" s="219"/>
      <c r="C13" s="20">
        <v>1</v>
      </c>
      <c r="D13" s="20">
        <v>19.7</v>
      </c>
      <c r="E13" s="20">
        <v>1</v>
      </c>
      <c r="F13" s="20" t="s">
        <v>476</v>
      </c>
      <c r="G13" s="20" t="s">
        <v>476</v>
      </c>
      <c r="H13" s="20" t="s">
        <v>476</v>
      </c>
      <c r="I13" s="20" t="s">
        <v>476</v>
      </c>
      <c r="J13" s="20" t="s">
        <v>476</v>
      </c>
      <c r="K13" s="20" t="s">
        <v>476</v>
      </c>
      <c r="L13" s="20" t="s">
        <v>476</v>
      </c>
      <c r="M13" s="20" t="s">
        <v>476</v>
      </c>
    </row>
    <row r="14" spans="1:13" ht="86.25" customHeight="1">
      <c r="A14" s="218" t="s">
        <v>480</v>
      </c>
      <c r="B14" s="219"/>
      <c r="C14" s="20">
        <v>1</v>
      </c>
      <c r="D14" s="20">
        <v>22.5</v>
      </c>
      <c r="E14" s="20">
        <v>1</v>
      </c>
      <c r="F14" s="20" t="s">
        <v>476</v>
      </c>
      <c r="G14" s="20" t="s">
        <v>476</v>
      </c>
      <c r="H14" s="20" t="s">
        <v>476</v>
      </c>
      <c r="I14" s="20" t="s">
        <v>476</v>
      </c>
      <c r="J14" s="20" t="s">
        <v>476</v>
      </c>
      <c r="K14" s="20" t="s">
        <v>476</v>
      </c>
      <c r="L14" s="20" t="s">
        <v>476</v>
      </c>
      <c r="M14" s="20" t="s">
        <v>476</v>
      </c>
    </row>
    <row r="15" spans="1:13" ht="86.25" customHeight="1">
      <c r="A15" s="218" t="s">
        <v>481</v>
      </c>
      <c r="B15" s="219"/>
      <c r="C15" s="20">
        <v>3</v>
      </c>
      <c r="D15" s="20">
        <v>108.8</v>
      </c>
      <c r="E15" s="20">
        <v>9</v>
      </c>
      <c r="F15" s="20" t="s">
        <v>476</v>
      </c>
      <c r="G15" s="20" t="s">
        <v>476</v>
      </c>
      <c r="H15" s="20" t="s">
        <v>476</v>
      </c>
      <c r="I15" s="20" t="s">
        <v>476</v>
      </c>
      <c r="J15" s="20" t="s">
        <v>476</v>
      </c>
      <c r="K15" s="20" t="s">
        <v>476</v>
      </c>
      <c r="L15" s="20" t="s">
        <v>476</v>
      </c>
      <c r="M15" s="20" t="s">
        <v>476</v>
      </c>
    </row>
    <row r="16" spans="1:13" ht="18.75" customHeight="1">
      <c r="A16" s="207" t="s">
        <v>370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111"/>
    </row>
    <row r="17" spans="1:13" ht="36.75" customHeight="1">
      <c r="A17" s="163" t="s">
        <v>66</v>
      </c>
      <c r="B17" s="163"/>
      <c r="C17" s="20">
        <f t="shared" ref="C17:E18" si="0">SUM(C18)</f>
        <v>1</v>
      </c>
      <c r="D17" s="20">
        <f t="shared" si="0"/>
        <v>48.4</v>
      </c>
      <c r="E17" s="20">
        <f t="shared" si="0"/>
        <v>5</v>
      </c>
      <c r="F17" s="20" t="s">
        <v>476</v>
      </c>
      <c r="G17" s="20" t="s">
        <v>476</v>
      </c>
      <c r="H17" s="20" t="s">
        <v>476</v>
      </c>
      <c r="I17" s="20" t="s">
        <v>476</v>
      </c>
      <c r="J17" s="20" t="s">
        <v>476</v>
      </c>
      <c r="K17" s="20" t="s">
        <v>476</v>
      </c>
      <c r="L17" s="20" t="s">
        <v>476</v>
      </c>
      <c r="M17" s="20" t="s">
        <v>476</v>
      </c>
    </row>
    <row r="18" spans="1:13" ht="50.1" customHeight="1">
      <c r="A18" s="163" t="s">
        <v>482</v>
      </c>
      <c r="B18" s="163"/>
      <c r="C18" s="20">
        <f t="shared" si="0"/>
        <v>1</v>
      </c>
      <c r="D18" s="20">
        <f t="shared" si="0"/>
        <v>48.4</v>
      </c>
      <c r="E18" s="20">
        <f t="shared" si="0"/>
        <v>5</v>
      </c>
      <c r="F18" s="20" t="s">
        <v>476</v>
      </c>
      <c r="G18" s="20" t="s">
        <v>476</v>
      </c>
      <c r="H18" s="20" t="s">
        <v>476</v>
      </c>
      <c r="I18" s="20" t="s">
        <v>476</v>
      </c>
      <c r="J18" s="20" t="s">
        <v>476</v>
      </c>
      <c r="K18" s="20" t="s">
        <v>476</v>
      </c>
      <c r="L18" s="20" t="s">
        <v>476</v>
      </c>
      <c r="M18" s="20" t="s">
        <v>476</v>
      </c>
    </row>
    <row r="19" spans="1:13" ht="56.25">
      <c r="A19" s="110">
        <v>1</v>
      </c>
      <c r="B19" s="112" t="s">
        <v>483</v>
      </c>
      <c r="C19" s="20">
        <f>COUNTA(C20)</f>
        <v>1</v>
      </c>
      <c r="D19" s="20">
        <f>SUM(D20)</f>
        <v>48.4</v>
      </c>
      <c r="E19" s="20">
        <f>SUM(E20)</f>
        <v>5</v>
      </c>
      <c r="F19" s="20" t="s">
        <v>476</v>
      </c>
      <c r="G19" s="20" t="s">
        <v>476</v>
      </c>
      <c r="H19" s="20" t="s">
        <v>476</v>
      </c>
      <c r="I19" s="20" t="s">
        <v>476</v>
      </c>
      <c r="J19" s="20" t="s">
        <v>476</v>
      </c>
      <c r="K19" s="20" t="s">
        <v>476</v>
      </c>
      <c r="L19" s="20" t="s">
        <v>476</v>
      </c>
      <c r="M19" s="20" t="s">
        <v>476</v>
      </c>
    </row>
    <row r="20" spans="1:13" ht="93.75">
      <c r="A20" s="110"/>
      <c r="B20" s="31" t="s">
        <v>484</v>
      </c>
      <c r="C20" s="21">
        <v>4</v>
      </c>
      <c r="D20" s="21">
        <v>48.4</v>
      </c>
      <c r="E20" s="21">
        <v>5</v>
      </c>
      <c r="F20" s="21" t="s">
        <v>128</v>
      </c>
      <c r="G20" s="21" t="s">
        <v>485</v>
      </c>
      <c r="H20" s="21" t="s">
        <v>486</v>
      </c>
      <c r="I20" s="38">
        <v>44216</v>
      </c>
      <c r="J20" s="21" t="s">
        <v>487</v>
      </c>
      <c r="K20" s="21" t="s">
        <v>488</v>
      </c>
      <c r="L20" s="38">
        <v>45282</v>
      </c>
      <c r="M20" s="21" t="s">
        <v>220</v>
      </c>
    </row>
    <row r="21" spans="1:13" ht="18.75" customHeight="1">
      <c r="A21" s="207" t="s">
        <v>402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111"/>
    </row>
    <row r="22" spans="1:13" ht="36.75" customHeight="1">
      <c r="A22" s="163" t="s">
        <v>66</v>
      </c>
      <c r="B22" s="163"/>
      <c r="C22" s="20">
        <f t="shared" ref="C22:E23" si="1">SUM(C23)</f>
        <v>2</v>
      </c>
      <c r="D22" s="20">
        <f t="shared" si="1"/>
        <v>42.2</v>
      </c>
      <c r="E22" s="20">
        <f t="shared" si="1"/>
        <v>2</v>
      </c>
      <c r="F22" s="20" t="s">
        <v>476</v>
      </c>
      <c r="G22" s="20" t="s">
        <v>476</v>
      </c>
      <c r="H22" s="20" t="s">
        <v>476</v>
      </c>
      <c r="I22" s="20" t="s">
        <v>476</v>
      </c>
      <c r="J22" s="20" t="s">
        <v>476</v>
      </c>
      <c r="K22" s="20" t="s">
        <v>476</v>
      </c>
      <c r="L22" s="20" t="s">
        <v>476</v>
      </c>
      <c r="M22" s="20" t="s">
        <v>476</v>
      </c>
    </row>
    <row r="23" spans="1:13" ht="50.1" customHeight="1">
      <c r="A23" s="163" t="s">
        <v>348</v>
      </c>
      <c r="B23" s="163"/>
      <c r="C23" s="20">
        <f t="shared" si="1"/>
        <v>2</v>
      </c>
      <c r="D23" s="20">
        <f t="shared" si="1"/>
        <v>42.2</v>
      </c>
      <c r="E23" s="20">
        <f t="shared" si="1"/>
        <v>2</v>
      </c>
      <c r="F23" s="20" t="s">
        <v>476</v>
      </c>
      <c r="G23" s="20" t="s">
        <v>476</v>
      </c>
      <c r="H23" s="20" t="s">
        <v>476</v>
      </c>
      <c r="I23" s="20" t="s">
        <v>476</v>
      </c>
      <c r="J23" s="20" t="s">
        <v>476</v>
      </c>
      <c r="K23" s="20" t="s">
        <v>476</v>
      </c>
      <c r="L23" s="20" t="s">
        <v>476</v>
      </c>
      <c r="M23" s="20" t="s">
        <v>476</v>
      </c>
    </row>
    <row r="24" spans="1:13" ht="37.5">
      <c r="A24" s="110">
        <v>1</v>
      </c>
      <c r="B24" s="112" t="s">
        <v>489</v>
      </c>
      <c r="C24" s="20">
        <f>COUNTA(C25:C26)</f>
        <v>2</v>
      </c>
      <c r="D24" s="20">
        <f>SUM(D25:D26)</f>
        <v>42.2</v>
      </c>
      <c r="E24" s="20">
        <f>SUM(E25:E26)</f>
        <v>2</v>
      </c>
      <c r="F24" s="20" t="s">
        <v>476</v>
      </c>
      <c r="G24" s="20" t="s">
        <v>476</v>
      </c>
      <c r="H24" s="20" t="s">
        <v>476</v>
      </c>
      <c r="I24" s="20" t="s">
        <v>476</v>
      </c>
      <c r="J24" s="20" t="s">
        <v>476</v>
      </c>
      <c r="K24" s="20" t="s">
        <v>476</v>
      </c>
      <c r="L24" s="20" t="s">
        <v>476</v>
      </c>
      <c r="M24" s="20" t="s">
        <v>476</v>
      </c>
    </row>
    <row r="25" spans="1:13" ht="131.25">
      <c r="A25" s="110"/>
      <c r="B25" s="31" t="s">
        <v>490</v>
      </c>
      <c r="C25" s="21">
        <v>3</v>
      </c>
      <c r="D25" s="21">
        <v>19.7</v>
      </c>
      <c r="E25" s="21">
        <v>1</v>
      </c>
      <c r="F25" s="21" t="s">
        <v>199</v>
      </c>
      <c r="G25" s="21" t="s">
        <v>491</v>
      </c>
      <c r="H25" s="21" t="s">
        <v>492</v>
      </c>
      <c r="I25" s="38">
        <v>44526</v>
      </c>
      <c r="J25" s="21" t="s">
        <v>493</v>
      </c>
      <c r="K25" s="21" t="s">
        <v>492</v>
      </c>
      <c r="L25" s="38">
        <v>44526</v>
      </c>
      <c r="M25" s="21" t="s">
        <v>241</v>
      </c>
    </row>
    <row r="26" spans="1:13" ht="75">
      <c r="A26" s="110"/>
      <c r="B26" s="31" t="s">
        <v>490</v>
      </c>
      <c r="C26" s="21">
        <v>13</v>
      </c>
      <c r="D26" s="21">
        <v>22.5</v>
      </c>
      <c r="E26" s="21">
        <v>1</v>
      </c>
      <c r="F26" s="21" t="s">
        <v>199</v>
      </c>
      <c r="G26" s="21" t="s">
        <v>485</v>
      </c>
      <c r="H26" s="21" t="s">
        <v>494</v>
      </c>
      <c r="I26" s="38">
        <v>44559</v>
      </c>
      <c r="J26" s="21" t="s">
        <v>495</v>
      </c>
      <c r="K26" s="21" t="s">
        <v>496</v>
      </c>
      <c r="L26" s="38">
        <v>44638</v>
      </c>
      <c r="M26" s="21" t="s">
        <v>241</v>
      </c>
    </row>
    <row r="27" spans="1:13" ht="18.75" customHeight="1">
      <c r="A27" s="207" t="s">
        <v>407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111"/>
    </row>
    <row r="28" spans="1:13" ht="36.75" customHeight="1">
      <c r="A28" s="163" t="s">
        <v>66</v>
      </c>
      <c r="B28" s="163"/>
      <c r="C28" s="20">
        <f>SUM(C29)</f>
        <v>3</v>
      </c>
      <c r="D28" s="20">
        <f>SUM(D29)</f>
        <v>87.81</v>
      </c>
      <c r="E28" s="20">
        <f>SUM(E29)</f>
        <v>4</v>
      </c>
      <c r="F28" s="20" t="s">
        <v>476</v>
      </c>
      <c r="G28" s="20" t="s">
        <v>476</v>
      </c>
      <c r="H28" s="20" t="s">
        <v>476</v>
      </c>
      <c r="I28" s="20" t="s">
        <v>476</v>
      </c>
      <c r="J28" s="20" t="s">
        <v>476</v>
      </c>
      <c r="K28" s="20" t="s">
        <v>476</v>
      </c>
      <c r="L28" s="20" t="s">
        <v>476</v>
      </c>
      <c r="M28" s="20" t="s">
        <v>476</v>
      </c>
    </row>
    <row r="29" spans="1:13" ht="50.1" customHeight="1">
      <c r="A29" s="163" t="s">
        <v>348</v>
      </c>
      <c r="B29" s="163"/>
      <c r="C29" s="20">
        <f>SUM(C30,C32,C34)</f>
        <v>3</v>
      </c>
      <c r="D29" s="20">
        <f>SUM(D30,D32,D34)</f>
        <v>87.81</v>
      </c>
      <c r="E29" s="20">
        <f>SUM(E30,E32,E34)</f>
        <v>4</v>
      </c>
      <c r="F29" s="20" t="s">
        <v>476</v>
      </c>
      <c r="G29" s="20" t="s">
        <v>476</v>
      </c>
      <c r="H29" s="20" t="s">
        <v>476</v>
      </c>
      <c r="I29" s="20" t="s">
        <v>476</v>
      </c>
      <c r="J29" s="20" t="s">
        <v>476</v>
      </c>
      <c r="K29" s="20" t="s">
        <v>476</v>
      </c>
      <c r="L29" s="20" t="s">
        <v>476</v>
      </c>
      <c r="M29" s="20" t="s">
        <v>476</v>
      </c>
    </row>
    <row r="30" spans="1:13" ht="37.5">
      <c r="A30" s="110">
        <v>1</v>
      </c>
      <c r="B30" s="112" t="s">
        <v>497</v>
      </c>
      <c r="C30" s="20">
        <f>COUNTA(C31)</f>
        <v>1</v>
      </c>
      <c r="D30" s="20">
        <f>SUM(D31)</f>
        <v>38.950000000000003</v>
      </c>
      <c r="E30" s="20">
        <f>SUM(E31)</f>
        <v>2</v>
      </c>
      <c r="F30" s="20" t="s">
        <v>476</v>
      </c>
      <c r="G30" s="20" t="s">
        <v>476</v>
      </c>
      <c r="H30" s="20" t="s">
        <v>476</v>
      </c>
      <c r="I30" s="20" t="s">
        <v>476</v>
      </c>
      <c r="J30" s="20" t="s">
        <v>476</v>
      </c>
      <c r="K30" s="20" t="s">
        <v>476</v>
      </c>
      <c r="L30" s="20" t="s">
        <v>476</v>
      </c>
      <c r="M30" s="20" t="s">
        <v>476</v>
      </c>
    </row>
    <row r="31" spans="1:13" ht="75">
      <c r="A31" s="110"/>
      <c r="B31" s="31" t="s">
        <v>498</v>
      </c>
      <c r="C31" s="21">
        <v>3</v>
      </c>
      <c r="D31" s="21">
        <v>38.950000000000003</v>
      </c>
      <c r="E31" s="21">
        <v>2</v>
      </c>
      <c r="F31" s="21" t="s">
        <v>199</v>
      </c>
      <c r="G31" s="21" t="s">
        <v>499</v>
      </c>
      <c r="H31" s="21" t="s">
        <v>500</v>
      </c>
      <c r="I31" s="38">
        <v>42165</v>
      </c>
      <c r="J31" s="21" t="s">
        <v>501</v>
      </c>
      <c r="K31" s="21" t="s">
        <v>502</v>
      </c>
      <c r="L31" s="38">
        <v>44686</v>
      </c>
      <c r="M31" s="21" t="s">
        <v>252</v>
      </c>
    </row>
    <row r="32" spans="1:13" ht="37.5">
      <c r="A32" s="110">
        <v>2</v>
      </c>
      <c r="B32" s="112" t="s">
        <v>503</v>
      </c>
      <c r="C32" s="20">
        <f>COUNTA(C33)</f>
        <v>1</v>
      </c>
      <c r="D32" s="20">
        <f>SUM(D33)</f>
        <v>30.8</v>
      </c>
      <c r="E32" s="20">
        <f>SUM(E33)</f>
        <v>1</v>
      </c>
      <c r="F32" s="20" t="s">
        <v>476</v>
      </c>
      <c r="G32" s="20" t="s">
        <v>476</v>
      </c>
      <c r="H32" s="20" t="s">
        <v>476</v>
      </c>
      <c r="I32" s="20" t="s">
        <v>476</v>
      </c>
      <c r="J32" s="20" t="s">
        <v>476</v>
      </c>
      <c r="K32" s="20" t="s">
        <v>476</v>
      </c>
      <c r="L32" s="20" t="s">
        <v>476</v>
      </c>
      <c r="M32" s="20" t="s">
        <v>476</v>
      </c>
    </row>
    <row r="33" spans="1:13" ht="75">
      <c r="A33" s="110"/>
      <c r="B33" s="31" t="s">
        <v>504</v>
      </c>
      <c r="C33" s="21">
        <v>4</v>
      </c>
      <c r="D33" s="21">
        <v>30.8</v>
      </c>
      <c r="E33" s="21">
        <v>1</v>
      </c>
      <c r="F33" s="21" t="s">
        <v>199</v>
      </c>
      <c r="G33" s="21" t="s">
        <v>499</v>
      </c>
      <c r="H33" s="21" t="s">
        <v>505</v>
      </c>
      <c r="I33" s="38">
        <v>45281</v>
      </c>
      <c r="J33" s="21" t="s">
        <v>506</v>
      </c>
      <c r="K33" s="21" t="s">
        <v>505</v>
      </c>
      <c r="L33" s="38">
        <v>45281</v>
      </c>
      <c r="M33" s="21" t="s">
        <v>252</v>
      </c>
    </row>
    <row r="34" spans="1:13" ht="37.5">
      <c r="A34" s="110">
        <v>3</v>
      </c>
      <c r="B34" s="112" t="s">
        <v>507</v>
      </c>
      <c r="C34" s="20">
        <f>COUNTA(C35)</f>
        <v>1</v>
      </c>
      <c r="D34" s="20">
        <f>SUM(D35)</f>
        <v>18.059999999999999</v>
      </c>
      <c r="E34" s="20">
        <f>SUM(E35)</f>
        <v>1</v>
      </c>
      <c r="F34" s="20" t="s">
        <v>476</v>
      </c>
      <c r="G34" s="20" t="s">
        <v>476</v>
      </c>
      <c r="H34" s="20" t="s">
        <v>476</v>
      </c>
      <c r="I34" s="20" t="s">
        <v>476</v>
      </c>
      <c r="J34" s="20" t="s">
        <v>476</v>
      </c>
      <c r="K34" s="20" t="s">
        <v>476</v>
      </c>
      <c r="L34" s="20" t="s">
        <v>476</v>
      </c>
      <c r="M34" s="20" t="s">
        <v>476</v>
      </c>
    </row>
    <row r="35" spans="1:13" ht="56.25">
      <c r="A35" s="110"/>
      <c r="B35" s="31" t="s">
        <v>508</v>
      </c>
      <c r="C35" s="21">
        <v>4</v>
      </c>
      <c r="D35" s="21">
        <v>18.059999999999999</v>
      </c>
      <c r="E35" s="21">
        <v>1</v>
      </c>
      <c r="F35" s="21" t="s">
        <v>199</v>
      </c>
      <c r="G35" s="21" t="s">
        <v>499</v>
      </c>
      <c r="H35" s="21" t="s">
        <v>509</v>
      </c>
      <c r="I35" s="38">
        <v>45136</v>
      </c>
      <c r="J35" s="21" t="s">
        <v>501</v>
      </c>
      <c r="K35" s="21" t="s">
        <v>509</v>
      </c>
      <c r="L35" s="38">
        <v>45136</v>
      </c>
      <c r="M35" s="21" t="s">
        <v>251</v>
      </c>
    </row>
    <row r="36" spans="1:13" ht="18.75" customHeight="1">
      <c r="A36" s="207" t="s">
        <v>510</v>
      </c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111"/>
    </row>
    <row r="37" spans="1:13" ht="36.75" customHeight="1">
      <c r="A37" s="163" t="s">
        <v>511</v>
      </c>
      <c r="B37" s="163"/>
      <c r="C37" s="20">
        <f>SUM(C38)</f>
        <v>2</v>
      </c>
      <c r="D37" s="20">
        <f>SUM(D38)</f>
        <v>60.4</v>
      </c>
      <c r="E37" s="20">
        <f>SUM(E38)</f>
        <v>4</v>
      </c>
      <c r="F37" s="20" t="s">
        <v>476</v>
      </c>
      <c r="G37" s="20" t="s">
        <v>476</v>
      </c>
      <c r="H37" s="20" t="s">
        <v>476</v>
      </c>
      <c r="I37" s="20" t="s">
        <v>476</v>
      </c>
      <c r="J37" s="20" t="s">
        <v>476</v>
      </c>
      <c r="K37" s="20" t="s">
        <v>476</v>
      </c>
      <c r="L37" s="20" t="s">
        <v>476</v>
      </c>
      <c r="M37" s="20" t="s">
        <v>476</v>
      </c>
    </row>
    <row r="38" spans="1:13" ht="50.1" customHeight="1">
      <c r="A38" s="163" t="s">
        <v>353</v>
      </c>
      <c r="B38" s="163"/>
      <c r="C38" s="20">
        <f>SUM(C39,C41)</f>
        <v>2</v>
      </c>
      <c r="D38" s="20">
        <f>SUM(D39,D41)</f>
        <v>60.4</v>
      </c>
      <c r="E38" s="20">
        <f>SUM(E39,E41)</f>
        <v>4</v>
      </c>
      <c r="F38" s="20" t="s">
        <v>476</v>
      </c>
      <c r="G38" s="20" t="s">
        <v>476</v>
      </c>
      <c r="H38" s="20" t="s">
        <v>476</v>
      </c>
      <c r="I38" s="20" t="s">
        <v>476</v>
      </c>
      <c r="J38" s="20" t="s">
        <v>476</v>
      </c>
      <c r="K38" s="20" t="s">
        <v>476</v>
      </c>
      <c r="L38" s="20" t="s">
        <v>476</v>
      </c>
      <c r="M38" s="20" t="s">
        <v>476</v>
      </c>
    </row>
    <row r="39" spans="1:13" ht="37.5">
      <c r="A39" s="110">
        <v>1</v>
      </c>
      <c r="B39" s="112" t="s">
        <v>512</v>
      </c>
      <c r="C39" s="20">
        <f>COUNTA(C40)</f>
        <v>1</v>
      </c>
      <c r="D39" s="20">
        <f>SUM(D40)</f>
        <v>27.6</v>
      </c>
      <c r="E39" s="20">
        <f>SUM(E40)</f>
        <v>2</v>
      </c>
      <c r="F39" s="20" t="s">
        <v>476</v>
      </c>
      <c r="G39" s="20" t="s">
        <v>476</v>
      </c>
      <c r="H39" s="20" t="s">
        <v>476</v>
      </c>
      <c r="I39" s="20" t="s">
        <v>476</v>
      </c>
      <c r="J39" s="20" t="s">
        <v>476</v>
      </c>
      <c r="K39" s="20" t="s">
        <v>476</v>
      </c>
      <c r="L39" s="20" t="s">
        <v>476</v>
      </c>
      <c r="M39" s="20" t="s">
        <v>476</v>
      </c>
    </row>
    <row r="40" spans="1:13" ht="56.25">
      <c r="A40" s="110"/>
      <c r="B40" s="31" t="s">
        <v>513</v>
      </c>
      <c r="C40" s="21">
        <v>7</v>
      </c>
      <c r="D40" s="21">
        <v>27.6</v>
      </c>
      <c r="E40" s="21">
        <v>2</v>
      </c>
      <c r="F40" s="20" t="s">
        <v>476</v>
      </c>
      <c r="G40" s="21" t="s">
        <v>485</v>
      </c>
      <c r="H40" s="21" t="s">
        <v>514</v>
      </c>
      <c r="I40" s="38">
        <v>45278</v>
      </c>
      <c r="J40" s="21" t="s">
        <v>487</v>
      </c>
      <c r="K40" s="21" t="s">
        <v>514</v>
      </c>
      <c r="L40" s="38">
        <v>45278</v>
      </c>
      <c r="M40" s="20" t="s">
        <v>476</v>
      </c>
    </row>
    <row r="41" spans="1:13" ht="56.25">
      <c r="A41" s="110">
        <v>2</v>
      </c>
      <c r="B41" s="112" t="s">
        <v>515</v>
      </c>
      <c r="C41" s="20">
        <f>COUNTA(C42)</f>
        <v>1</v>
      </c>
      <c r="D41" s="20">
        <f>SUM(D42)</f>
        <v>32.799999999999997</v>
      </c>
      <c r="E41" s="20">
        <f>SUM(E42)</f>
        <v>2</v>
      </c>
      <c r="F41" s="20" t="s">
        <v>476</v>
      </c>
      <c r="G41" s="20" t="s">
        <v>476</v>
      </c>
      <c r="H41" s="20" t="s">
        <v>476</v>
      </c>
      <c r="I41" s="20" t="s">
        <v>476</v>
      </c>
      <c r="J41" s="20" t="s">
        <v>476</v>
      </c>
      <c r="K41" s="20" t="s">
        <v>476</v>
      </c>
      <c r="L41" s="20" t="s">
        <v>476</v>
      </c>
      <c r="M41" s="20" t="s">
        <v>476</v>
      </c>
    </row>
    <row r="42" spans="1:13" ht="56.25">
      <c r="A42" s="110"/>
      <c r="B42" s="31" t="s">
        <v>516</v>
      </c>
      <c r="C42" s="21">
        <v>3</v>
      </c>
      <c r="D42" s="21">
        <v>32.799999999999997</v>
      </c>
      <c r="E42" s="21">
        <v>2</v>
      </c>
      <c r="F42" s="20" t="s">
        <v>476</v>
      </c>
      <c r="G42" s="21" t="s">
        <v>485</v>
      </c>
      <c r="H42" s="21" t="s">
        <v>517</v>
      </c>
      <c r="I42" s="38">
        <v>45275</v>
      </c>
      <c r="J42" s="21" t="s">
        <v>487</v>
      </c>
      <c r="K42" s="21" t="s">
        <v>517</v>
      </c>
      <c r="L42" s="38">
        <v>45275</v>
      </c>
      <c r="M42" s="20" t="s">
        <v>476</v>
      </c>
    </row>
    <row r="43" spans="1:1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ht="18.75" customHeight="1">
      <c r="A44" s="144" t="s">
        <v>38</v>
      </c>
      <c r="B44" s="144"/>
      <c r="C44" s="144"/>
      <c r="D44" s="144"/>
      <c r="E44" s="144"/>
      <c r="F44" s="19"/>
      <c r="G44" s="24"/>
      <c r="H44" s="24"/>
      <c r="I44" s="24"/>
      <c r="J44" s="24"/>
      <c r="K44" s="24"/>
      <c r="L44" s="2"/>
    </row>
    <row r="45" spans="1:13" ht="18.75" customHeight="1">
      <c r="A45" s="144"/>
      <c r="B45" s="144"/>
      <c r="C45" s="144"/>
      <c r="D45" s="144"/>
      <c r="E45" s="144"/>
      <c r="F45" s="19"/>
      <c r="G45" s="103"/>
      <c r="H45" s="103"/>
      <c r="I45" s="103"/>
      <c r="J45" s="103"/>
      <c r="K45" s="103"/>
      <c r="L45" s="221" t="s">
        <v>39</v>
      </c>
      <c r="M45" s="221"/>
    </row>
    <row r="46" spans="1:13" ht="15.75" customHeight="1">
      <c r="K46" s="203" t="s">
        <v>40</v>
      </c>
      <c r="L46" s="220"/>
      <c r="M46" s="12" t="s">
        <v>297</v>
      </c>
    </row>
  </sheetData>
  <sheetProtection formatCells="0" formatColumns="0" formatRows="0" insertColumns="0" insertRows="0" insertHyperlinks="0" deleteColumns="0" deleteRows="0" sort="0" autoFilter="0" pivotTables="0"/>
  <mergeCells count="40">
    <mergeCell ref="A38:B38"/>
    <mergeCell ref="K46:L46"/>
    <mergeCell ref="A44:E45"/>
    <mergeCell ref="L45:M45"/>
    <mergeCell ref="A27:L27"/>
    <mergeCell ref="A28:B28"/>
    <mergeCell ref="A29:B29"/>
    <mergeCell ref="A36:L36"/>
    <mergeCell ref="A37:B37"/>
    <mergeCell ref="A17:B17"/>
    <mergeCell ref="A18:B18"/>
    <mergeCell ref="A21:L21"/>
    <mergeCell ref="A22:B22"/>
    <mergeCell ref="A23:B23"/>
    <mergeCell ref="A12:B12"/>
    <mergeCell ref="A13:B13"/>
    <mergeCell ref="A14:B14"/>
    <mergeCell ref="A15:B15"/>
    <mergeCell ref="A16:L16"/>
    <mergeCell ref="I5:I8"/>
    <mergeCell ref="A4:B4"/>
    <mergeCell ref="D4:G4"/>
    <mergeCell ref="A10:B10"/>
    <mergeCell ref="A11:B11"/>
    <mergeCell ref="A2:M2"/>
    <mergeCell ref="A3:C3"/>
    <mergeCell ref="D3:G3"/>
    <mergeCell ref="L1:M1"/>
    <mergeCell ref="A5:A8"/>
    <mergeCell ref="B5:E5"/>
    <mergeCell ref="F5:F8"/>
    <mergeCell ref="G5:G8"/>
    <mergeCell ref="H5:H8"/>
    <mergeCell ref="J5:J8"/>
    <mergeCell ref="K5:K8"/>
    <mergeCell ref="L5:L8"/>
    <mergeCell ref="M5:M8"/>
    <mergeCell ref="B6:B8"/>
    <mergeCell ref="C6:C8"/>
    <mergeCell ref="D6:E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9" fitToHeight="2" orientation="landscape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zoomScale="59" zoomScaleNormal="59" workbookViewId="0">
      <selection sqref="A1:N48"/>
    </sheetView>
  </sheetViews>
  <sheetFormatPr defaultRowHeight="15"/>
  <cols>
    <col min="1" max="1" width="5.7109375" customWidth="1"/>
    <col min="2" max="2" width="41" customWidth="1"/>
    <col min="3" max="7" width="17.7109375" customWidth="1"/>
    <col min="8" max="8" width="23.5703125" customWidth="1"/>
    <col min="9" max="9" width="26.42578125" customWidth="1"/>
    <col min="10" max="10" width="18" customWidth="1"/>
    <col min="11" max="11" width="23.5703125" customWidth="1"/>
    <col min="12" max="12" width="25.85546875" customWidth="1"/>
    <col min="13" max="13" width="22.85546875" customWidth="1"/>
    <col min="14" max="14" width="42.140625" customWidth="1"/>
    <col min="15" max="16" width="8.5703125" customWidth="1"/>
  </cols>
  <sheetData>
    <row r="1" spans="1:14" ht="81.75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17"/>
      <c r="N1" s="78" t="s">
        <v>518</v>
      </c>
    </row>
    <row r="2" spans="1:14" ht="15.75" customHeight="1">
      <c r="A2" s="131" t="s">
        <v>107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ht="30" customHeight="1">
      <c r="A3" s="131" t="s">
        <v>519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ht="27" customHeight="1">
      <c r="A4" s="128" t="s">
        <v>2</v>
      </c>
      <c r="B4" s="128"/>
      <c r="C4" s="128"/>
      <c r="D4" s="128"/>
      <c r="E4" s="128"/>
      <c r="F4" s="128"/>
      <c r="G4" s="222" t="s">
        <v>3</v>
      </c>
      <c r="H4" s="222"/>
      <c r="I4" s="222"/>
      <c r="J4" s="222"/>
      <c r="K4" s="222"/>
      <c r="L4" s="104"/>
      <c r="M4" s="104"/>
      <c r="N4" s="104"/>
    </row>
    <row r="5" spans="1:14" ht="25.5" customHeight="1">
      <c r="A5" s="128" t="s">
        <v>4</v>
      </c>
      <c r="B5" s="128"/>
      <c r="C5" s="128"/>
      <c r="D5" s="128"/>
      <c r="E5" s="128"/>
      <c r="F5" s="128"/>
      <c r="G5" s="222" t="s">
        <v>5</v>
      </c>
      <c r="H5" s="222"/>
      <c r="I5" s="222"/>
      <c r="J5" s="222"/>
      <c r="K5" s="222"/>
      <c r="L5" s="104"/>
      <c r="M5" s="104"/>
      <c r="N5" s="104"/>
    </row>
    <row r="6" spans="1:14" ht="25.5" customHeight="1">
      <c r="A6" s="107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14" ht="126" customHeight="1">
      <c r="A7" s="121" t="s">
        <v>6</v>
      </c>
      <c r="B7" s="121" t="s">
        <v>520</v>
      </c>
      <c r="C7" s="121" t="s">
        <v>521</v>
      </c>
      <c r="D7" s="121" t="s">
        <v>522</v>
      </c>
      <c r="E7" s="121" t="s">
        <v>523</v>
      </c>
      <c r="F7" s="121" t="s">
        <v>524</v>
      </c>
      <c r="G7" s="121" t="s">
        <v>525</v>
      </c>
      <c r="H7" s="121" t="s">
        <v>526</v>
      </c>
      <c r="I7" s="121" t="s">
        <v>527</v>
      </c>
      <c r="J7" s="121" t="s">
        <v>528</v>
      </c>
      <c r="K7" s="121" t="s">
        <v>529</v>
      </c>
      <c r="L7" s="121" t="s">
        <v>530</v>
      </c>
      <c r="M7" s="121" t="s">
        <v>531</v>
      </c>
      <c r="N7" s="121" t="s">
        <v>532</v>
      </c>
    </row>
    <row r="8" spans="1:14" ht="15.75" customHeight="1">
      <c r="A8" s="115">
        <v>1</v>
      </c>
      <c r="B8" s="115">
        <v>2</v>
      </c>
      <c r="C8" s="115">
        <v>3</v>
      </c>
      <c r="D8" s="115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</row>
    <row r="9" spans="1:14" ht="47.25" customHeight="1">
      <c r="A9" s="223" t="s">
        <v>56</v>
      </c>
      <c r="B9" s="224"/>
      <c r="C9" s="118">
        <f>SUM(C10,C13,C15,C19,C22,C24,C26)</f>
        <v>22036.54</v>
      </c>
      <c r="D9" s="18" t="s">
        <v>20</v>
      </c>
      <c r="E9" s="118">
        <f>SUM(E10,E13,E15,E19,E22,E24,E26)</f>
        <v>8860.23</v>
      </c>
      <c r="F9" s="18" t="s">
        <v>20</v>
      </c>
      <c r="G9" s="18" t="s">
        <v>20</v>
      </c>
      <c r="H9" s="18" t="s">
        <v>20</v>
      </c>
      <c r="I9" s="18" t="s">
        <v>20</v>
      </c>
      <c r="J9" s="18" t="s">
        <v>20</v>
      </c>
      <c r="K9" s="18" t="s">
        <v>20</v>
      </c>
      <c r="L9" s="18" t="s">
        <v>20</v>
      </c>
      <c r="M9" s="18" t="s">
        <v>20</v>
      </c>
      <c r="N9" s="18" t="s">
        <v>20</v>
      </c>
    </row>
    <row r="10" spans="1:14" ht="15.75">
      <c r="A10" s="223" t="s">
        <v>77</v>
      </c>
      <c r="B10" s="224"/>
      <c r="C10" s="118">
        <f>SUM(C11:C12)</f>
        <v>2916.8</v>
      </c>
      <c r="D10" s="18" t="s">
        <v>20</v>
      </c>
      <c r="E10" s="118">
        <f>SUM(E11:E12)</f>
        <v>291.98</v>
      </c>
      <c r="F10" s="18" t="s">
        <v>20</v>
      </c>
      <c r="G10" s="18" t="s">
        <v>20</v>
      </c>
      <c r="H10" s="18" t="s">
        <v>20</v>
      </c>
      <c r="I10" s="18" t="s">
        <v>20</v>
      </c>
      <c r="J10" s="18" t="s">
        <v>20</v>
      </c>
      <c r="K10" s="18" t="s">
        <v>20</v>
      </c>
      <c r="L10" s="18" t="s">
        <v>20</v>
      </c>
      <c r="M10" s="18" t="s">
        <v>20</v>
      </c>
      <c r="N10" s="18" t="s">
        <v>20</v>
      </c>
    </row>
    <row r="11" spans="1:14" ht="15.75">
      <c r="A11" s="115">
        <v>1</v>
      </c>
      <c r="B11" s="113" t="s">
        <v>533</v>
      </c>
      <c r="C11" s="119">
        <v>2768.1</v>
      </c>
      <c r="D11" s="120" t="s">
        <v>254</v>
      </c>
      <c r="E11" s="119">
        <v>143.28</v>
      </c>
      <c r="F11" s="116">
        <v>44697</v>
      </c>
      <c r="G11" s="114" t="s">
        <v>534</v>
      </c>
      <c r="H11" s="114" t="s">
        <v>535</v>
      </c>
      <c r="I11" s="114" t="s">
        <v>534</v>
      </c>
      <c r="J11" s="116">
        <v>45142</v>
      </c>
      <c r="K11" s="114" t="s">
        <v>536</v>
      </c>
      <c r="L11" s="114" t="s">
        <v>535</v>
      </c>
      <c r="M11" s="114" t="s">
        <v>535</v>
      </c>
      <c r="N11" s="115"/>
    </row>
    <row r="12" spans="1:14" ht="15.75">
      <c r="A12" s="115">
        <v>2</v>
      </c>
      <c r="B12" s="113" t="s">
        <v>537</v>
      </c>
      <c r="C12" s="119">
        <v>148.69999999999999</v>
      </c>
      <c r="D12" s="120" t="s">
        <v>160</v>
      </c>
      <c r="E12" s="119">
        <v>148.69999999999999</v>
      </c>
      <c r="F12" s="116">
        <v>44365</v>
      </c>
      <c r="G12" s="114" t="s">
        <v>534</v>
      </c>
      <c r="H12" s="114" t="s">
        <v>535</v>
      </c>
      <c r="I12" s="114" t="s">
        <v>534</v>
      </c>
      <c r="J12" s="116">
        <v>44777</v>
      </c>
      <c r="K12" s="114" t="s">
        <v>538</v>
      </c>
      <c r="L12" s="114" t="s">
        <v>534</v>
      </c>
      <c r="M12" s="114" t="s">
        <v>534</v>
      </c>
      <c r="N12" s="115"/>
    </row>
    <row r="13" spans="1:14" ht="15.75">
      <c r="A13" s="223" t="s">
        <v>78</v>
      </c>
      <c r="B13" s="224"/>
      <c r="C13" s="118">
        <f>SUM(C14)</f>
        <v>7255.2</v>
      </c>
      <c r="D13" s="18" t="s">
        <v>20</v>
      </c>
      <c r="E13" s="118">
        <f>SUM(E14)</f>
        <v>2421.1999999999998</v>
      </c>
      <c r="F13" s="18" t="s">
        <v>20</v>
      </c>
      <c r="G13" s="18" t="s">
        <v>20</v>
      </c>
      <c r="H13" s="18" t="s">
        <v>20</v>
      </c>
      <c r="I13" s="18" t="s">
        <v>20</v>
      </c>
      <c r="J13" s="18" t="s">
        <v>20</v>
      </c>
      <c r="K13" s="18" t="s">
        <v>20</v>
      </c>
      <c r="L13" s="18" t="s">
        <v>20</v>
      </c>
      <c r="M13" s="18" t="s">
        <v>20</v>
      </c>
      <c r="N13" s="18" t="s">
        <v>20</v>
      </c>
    </row>
    <row r="14" spans="1:14" ht="31.5">
      <c r="A14" s="115">
        <v>3</v>
      </c>
      <c r="B14" s="113" t="s">
        <v>246</v>
      </c>
      <c r="C14" s="119">
        <v>7255.2</v>
      </c>
      <c r="D14" s="120" t="s">
        <v>243</v>
      </c>
      <c r="E14" s="119">
        <v>2421.1999999999998</v>
      </c>
      <c r="F14" s="116">
        <v>44713</v>
      </c>
      <c r="G14" s="114" t="s">
        <v>534</v>
      </c>
      <c r="H14" s="114" t="s">
        <v>535</v>
      </c>
      <c r="I14" s="114" t="s">
        <v>534</v>
      </c>
      <c r="J14" s="116">
        <v>45212</v>
      </c>
      <c r="K14" s="114" t="s">
        <v>536</v>
      </c>
      <c r="L14" s="114" t="s">
        <v>535</v>
      </c>
      <c r="M14" s="114" t="s">
        <v>535</v>
      </c>
      <c r="N14" s="115"/>
    </row>
    <row r="15" spans="1:14" ht="15.75">
      <c r="A15" s="223" t="s">
        <v>69</v>
      </c>
      <c r="B15" s="224"/>
      <c r="C15" s="118">
        <f>SUM(C16:C18)</f>
        <v>6312.1</v>
      </c>
      <c r="D15" s="18" t="s">
        <v>20</v>
      </c>
      <c r="E15" s="118">
        <f>SUM(E16:E18)</f>
        <v>3208.6</v>
      </c>
      <c r="F15" s="18" t="s">
        <v>20</v>
      </c>
      <c r="G15" s="18" t="s">
        <v>20</v>
      </c>
      <c r="H15" s="18" t="s">
        <v>20</v>
      </c>
      <c r="I15" s="18" t="s">
        <v>20</v>
      </c>
      <c r="J15" s="18" t="s">
        <v>20</v>
      </c>
      <c r="K15" s="18" t="s">
        <v>20</v>
      </c>
      <c r="L15" s="18" t="s">
        <v>20</v>
      </c>
      <c r="M15" s="18" t="s">
        <v>20</v>
      </c>
      <c r="N15" s="18" t="s">
        <v>20</v>
      </c>
    </row>
    <row r="16" spans="1:14" ht="15.75">
      <c r="A16" s="115">
        <v>4</v>
      </c>
      <c r="B16" s="113" t="s">
        <v>539</v>
      </c>
      <c r="C16" s="119">
        <v>1431.6</v>
      </c>
      <c r="D16" s="120" t="s">
        <v>199</v>
      </c>
      <c r="E16" s="119">
        <v>898.1</v>
      </c>
      <c r="F16" s="116">
        <v>45030</v>
      </c>
      <c r="G16" s="114" t="s">
        <v>534</v>
      </c>
      <c r="H16" s="114" t="s">
        <v>535</v>
      </c>
      <c r="I16" s="114" t="s">
        <v>534</v>
      </c>
      <c r="J16" s="116">
        <v>45286</v>
      </c>
      <c r="K16" s="114" t="s">
        <v>540</v>
      </c>
      <c r="L16" s="114" t="s">
        <v>534</v>
      </c>
      <c r="M16" s="114" t="s">
        <v>535</v>
      </c>
      <c r="N16" s="115"/>
    </row>
    <row r="17" spans="1:14" ht="15.75">
      <c r="A17" s="115">
        <v>5</v>
      </c>
      <c r="B17" s="113" t="s">
        <v>541</v>
      </c>
      <c r="C17" s="119">
        <v>2446</v>
      </c>
      <c r="D17" s="120" t="s">
        <v>160</v>
      </c>
      <c r="E17" s="119">
        <v>678</v>
      </c>
      <c r="F17" s="116">
        <v>44285</v>
      </c>
      <c r="G17" s="114" t="s">
        <v>534</v>
      </c>
      <c r="H17" s="114" t="s">
        <v>535</v>
      </c>
      <c r="I17" s="114" t="s">
        <v>534</v>
      </c>
      <c r="J17" s="116">
        <v>44551</v>
      </c>
      <c r="K17" s="114" t="s">
        <v>542</v>
      </c>
      <c r="L17" s="114" t="s">
        <v>534</v>
      </c>
      <c r="M17" s="114" t="s">
        <v>535</v>
      </c>
      <c r="N17" s="115"/>
    </row>
    <row r="18" spans="1:14" ht="15.75">
      <c r="A18" s="115">
        <v>6</v>
      </c>
      <c r="B18" s="113" t="s">
        <v>543</v>
      </c>
      <c r="C18" s="119">
        <v>2434.5</v>
      </c>
      <c r="D18" s="120" t="s">
        <v>199</v>
      </c>
      <c r="E18" s="119">
        <v>1632.5</v>
      </c>
      <c r="F18" s="116">
        <v>44819</v>
      </c>
      <c r="G18" s="114" t="s">
        <v>534</v>
      </c>
      <c r="H18" s="114" t="s">
        <v>535</v>
      </c>
      <c r="I18" s="114" t="s">
        <v>534</v>
      </c>
      <c r="J18" s="116">
        <v>45188</v>
      </c>
      <c r="K18" s="114" t="s">
        <v>538</v>
      </c>
      <c r="L18" s="114" t="s">
        <v>534</v>
      </c>
      <c r="M18" s="114" t="s">
        <v>535</v>
      </c>
      <c r="N18" s="115"/>
    </row>
    <row r="19" spans="1:14" ht="15.75">
      <c r="A19" s="223" t="s">
        <v>80</v>
      </c>
      <c r="B19" s="224"/>
      <c r="C19" s="118">
        <f>SUM(C20:C21)</f>
        <v>2392.34</v>
      </c>
      <c r="D19" s="18" t="s">
        <v>20</v>
      </c>
      <c r="E19" s="118">
        <f>SUM(E20:E21)</f>
        <v>296.10000000000002</v>
      </c>
      <c r="F19" s="18" t="s">
        <v>20</v>
      </c>
      <c r="G19" s="18" t="s">
        <v>20</v>
      </c>
      <c r="H19" s="18" t="s">
        <v>20</v>
      </c>
      <c r="I19" s="18" t="s">
        <v>20</v>
      </c>
      <c r="J19" s="18" t="s">
        <v>20</v>
      </c>
      <c r="K19" s="18" t="s">
        <v>20</v>
      </c>
      <c r="L19" s="18" t="s">
        <v>20</v>
      </c>
      <c r="M19" s="18" t="s">
        <v>20</v>
      </c>
      <c r="N19" s="18" t="s">
        <v>20</v>
      </c>
    </row>
    <row r="20" spans="1:14" ht="15.75">
      <c r="A20" s="115">
        <v>7</v>
      </c>
      <c r="B20" s="113" t="s">
        <v>544</v>
      </c>
      <c r="C20" s="119">
        <v>1492.4</v>
      </c>
      <c r="D20" s="120" t="s">
        <v>160</v>
      </c>
      <c r="E20" s="119">
        <v>195</v>
      </c>
      <c r="F20" s="116">
        <v>44021</v>
      </c>
      <c r="G20" s="114" t="s">
        <v>534</v>
      </c>
      <c r="H20" s="114" t="s">
        <v>535</v>
      </c>
      <c r="I20" s="114" t="s">
        <v>534</v>
      </c>
      <c r="J20" s="116">
        <v>44432</v>
      </c>
      <c r="K20" s="114" t="s">
        <v>542</v>
      </c>
      <c r="L20" s="114" t="s">
        <v>534</v>
      </c>
      <c r="M20" s="114" t="s">
        <v>535</v>
      </c>
      <c r="N20" s="115"/>
    </row>
    <row r="21" spans="1:14" ht="31.5">
      <c r="A21" s="115">
        <v>8</v>
      </c>
      <c r="B21" s="113" t="s">
        <v>545</v>
      </c>
      <c r="C21" s="119">
        <v>899.94</v>
      </c>
      <c r="D21" s="120" t="s">
        <v>160</v>
      </c>
      <c r="E21" s="119">
        <v>101.1</v>
      </c>
      <c r="F21" s="116">
        <v>45027</v>
      </c>
      <c r="G21" s="114" t="s">
        <v>535</v>
      </c>
      <c r="H21" s="114" t="s">
        <v>535</v>
      </c>
      <c r="I21" s="114" t="s">
        <v>534</v>
      </c>
      <c r="J21" s="116">
        <v>45245</v>
      </c>
      <c r="K21" s="114" t="s">
        <v>538</v>
      </c>
      <c r="L21" s="114" t="s">
        <v>535</v>
      </c>
      <c r="M21" s="114" t="s">
        <v>535</v>
      </c>
      <c r="N21" s="115"/>
    </row>
    <row r="22" spans="1:14" ht="15.75">
      <c r="A22" s="223" t="s">
        <v>82</v>
      </c>
      <c r="B22" s="224"/>
      <c r="C22" s="118">
        <f>SUM(C23)</f>
        <v>1067</v>
      </c>
      <c r="D22" s="18" t="s">
        <v>20</v>
      </c>
      <c r="E22" s="118">
        <f>SUM(E23)</f>
        <v>1066.7</v>
      </c>
      <c r="F22" s="18" t="s">
        <v>20</v>
      </c>
      <c r="G22" s="18" t="s">
        <v>20</v>
      </c>
      <c r="H22" s="18" t="s">
        <v>20</v>
      </c>
      <c r="I22" s="18" t="s">
        <v>20</v>
      </c>
      <c r="J22" s="18" t="s">
        <v>20</v>
      </c>
      <c r="K22" s="18" t="s">
        <v>20</v>
      </c>
      <c r="L22" s="18" t="s">
        <v>20</v>
      </c>
      <c r="M22" s="18" t="s">
        <v>20</v>
      </c>
      <c r="N22" s="18" t="s">
        <v>20</v>
      </c>
    </row>
    <row r="23" spans="1:14" ht="15.75">
      <c r="A23" s="115">
        <v>9</v>
      </c>
      <c r="B23" s="113" t="s">
        <v>546</v>
      </c>
      <c r="C23" s="119">
        <v>1067</v>
      </c>
      <c r="D23" s="120" t="s">
        <v>199</v>
      </c>
      <c r="E23" s="119">
        <v>1066.7</v>
      </c>
      <c r="F23" s="116">
        <v>44776</v>
      </c>
      <c r="G23" s="114" t="s">
        <v>534</v>
      </c>
      <c r="H23" s="114" t="s">
        <v>535</v>
      </c>
      <c r="I23" s="114" t="s">
        <v>534</v>
      </c>
      <c r="J23" s="116">
        <v>45273</v>
      </c>
      <c r="K23" s="114" t="s">
        <v>536</v>
      </c>
      <c r="L23" s="114" t="s">
        <v>534</v>
      </c>
      <c r="M23" s="114" t="s">
        <v>535</v>
      </c>
      <c r="N23" s="115"/>
    </row>
    <row r="24" spans="1:14" ht="15.75">
      <c r="A24" s="223" t="s">
        <v>83</v>
      </c>
      <c r="B24" s="224"/>
      <c r="C24" s="118">
        <f>SUM(C25)</f>
        <v>1816</v>
      </c>
      <c r="D24" s="18" t="s">
        <v>20</v>
      </c>
      <c r="E24" s="118">
        <f>SUM(E25)</f>
        <v>1344.55</v>
      </c>
      <c r="F24" s="18" t="s">
        <v>20</v>
      </c>
      <c r="G24" s="18" t="s">
        <v>20</v>
      </c>
      <c r="H24" s="18" t="s">
        <v>20</v>
      </c>
      <c r="I24" s="18" t="s">
        <v>20</v>
      </c>
      <c r="J24" s="18" t="s">
        <v>20</v>
      </c>
      <c r="K24" s="18" t="s">
        <v>20</v>
      </c>
      <c r="L24" s="18" t="s">
        <v>20</v>
      </c>
      <c r="M24" s="18" t="s">
        <v>20</v>
      </c>
      <c r="N24" s="18" t="s">
        <v>20</v>
      </c>
    </row>
    <row r="25" spans="1:14" ht="15.75">
      <c r="A25" s="115">
        <v>10</v>
      </c>
      <c r="B25" s="113" t="s">
        <v>547</v>
      </c>
      <c r="C25" s="119">
        <v>1816</v>
      </c>
      <c r="D25" s="120" t="s">
        <v>199</v>
      </c>
      <c r="E25" s="119">
        <v>1344.55</v>
      </c>
      <c r="F25" s="116">
        <v>44902</v>
      </c>
      <c r="G25" s="114" t="s">
        <v>534</v>
      </c>
      <c r="H25" s="114" t="s">
        <v>535</v>
      </c>
      <c r="I25" s="114" t="s">
        <v>534</v>
      </c>
      <c r="J25" s="116">
        <v>45257</v>
      </c>
      <c r="K25" s="114" t="s">
        <v>536</v>
      </c>
      <c r="L25" s="114" t="s">
        <v>535</v>
      </c>
      <c r="M25" s="114" t="s">
        <v>535</v>
      </c>
      <c r="N25" s="115"/>
    </row>
    <row r="26" spans="1:14" ht="15.75">
      <c r="A26" s="223" t="s">
        <v>84</v>
      </c>
      <c r="B26" s="224"/>
      <c r="C26" s="118">
        <f>SUM(C27)</f>
        <v>277.10000000000002</v>
      </c>
      <c r="D26" s="18" t="s">
        <v>20</v>
      </c>
      <c r="E26" s="118">
        <f>SUM(E27)</f>
        <v>231.1</v>
      </c>
      <c r="F26" s="18" t="s">
        <v>20</v>
      </c>
      <c r="G26" s="18" t="s">
        <v>20</v>
      </c>
      <c r="H26" s="18" t="s">
        <v>20</v>
      </c>
      <c r="I26" s="18" t="s">
        <v>20</v>
      </c>
      <c r="J26" s="18" t="s">
        <v>20</v>
      </c>
      <c r="K26" s="18" t="s">
        <v>20</v>
      </c>
      <c r="L26" s="18" t="s">
        <v>20</v>
      </c>
      <c r="M26" s="18" t="s">
        <v>20</v>
      </c>
      <c r="N26" s="18" t="s">
        <v>20</v>
      </c>
    </row>
    <row r="27" spans="1:14" ht="15.75">
      <c r="A27" s="115">
        <v>11</v>
      </c>
      <c r="B27" s="113" t="s">
        <v>548</v>
      </c>
      <c r="C27" s="119">
        <v>277.10000000000002</v>
      </c>
      <c r="D27" s="120" t="s">
        <v>199</v>
      </c>
      <c r="E27" s="119">
        <v>231.1</v>
      </c>
      <c r="F27" s="116">
        <v>44903</v>
      </c>
      <c r="G27" s="114" t="s">
        <v>534</v>
      </c>
      <c r="H27" s="114" t="s">
        <v>535</v>
      </c>
      <c r="I27" s="114" t="s">
        <v>534</v>
      </c>
      <c r="J27" s="116">
        <v>45078</v>
      </c>
      <c r="K27" s="114" t="s">
        <v>536</v>
      </c>
      <c r="L27" s="114" t="s">
        <v>534</v>
      </c>
      <c r="M27" s="114" t="s">
        <v>535</v>
      </c>
      <c r="N27" s="115"/>
    </row>
    <row r="28" spans="1:14" ht="15.75" customHeight="1">
      <c r="A28" s="122"/>
      <c r="B28" s="122"/>
      <c r="C28" s="122"/>
      <c r="D28" s="122"/>
      <c r="E28" s="122"/>
      <c r="F28" s="122"/>
      <c r="G28" s="122"/>
      <c r="H28" s="122"/>
      <c r="I28" s="12"/>
      <c r="J28" s="12"/>
      <c r="K28" s="12"/>
      <c r="L28" s="12"/>
      <c r="M28" s="12"/>
      <c r="N28" s="12"/>
    </row>
    <row r="29" spans="1:14">
      <c r="A29" s="226" t="s">
        <v>458</v>
      </c>
      <c r="B29" s="226"/>
      <c r="C29" s="226"/>
      <c r="D29" s="226"/>
      <c r="E29" s="226"/>
      <c r="F29" s="226"/>
      <c r="G29" s="226"/>
      <c r="H29" s="226"/>
      <c r="I29" s="12"/>
      <c r="J29" s="12"/>
      <c r="K29" s="12"/>
      <c r="L29" s="12"/>
      <c r="M29" s="12"/>
      <c r="N29" s="12"/>
    </row>
    <row r="30" spans="1:14" ht="15.75" customHeight="1">
      <c r="A30" s="226"/>
      <c r="B30" s="226"/>
      <c r="C30" s="226"/>
      <c r="D30" s="226"/>
      <c r="E30" s="226"/>
      <c r="F30" s="226"/>
      <c r="G30" s="226"/>
      <c r="H30" s="226"/>
      <c r="I30" s="123"/>
      <c r="J30" s="123"/>
      <c r="K30" s="123"/>
      <c r="L30" s="124" t="s">
        <v>39</v>
      </c>
      <c r="M30" s="104"/>
      <c r="N30" s="104"/>
    </row>
    <row r="31" spans="1:14" ht="15.75" customHeight="1">
      <c r="A31" s="125"/>
      <c r="B31" s="125"/>
      <c r="C31" s="125"/>
      <c r="D31" s="125"/>
      <c r="E31" s="125"/>
      <c r="F31" s="125"/>
      <c r="G31" s="125"/>
      <c r="H31" s="125"/>
      <c r="I31" s="117"/>
      <c r="J31" s="117"/>
      <c r="K31" s="117" t="s">
        <v>40</v>
      </c>
      <c r="L31" s="225" t="s">
        <v>297</v>
      </c>
      <c r="M31" s="225"/>
      <c r="N31" s="126"/>
    </row>
  </sheetData>
  <sheetProtection formatCells="0" formatColumns="0" formatRows="0" insertColumns="0" insertRows="0" insertHyperlinks="0" deleteColumns="0" deleteRows="0" sort="0" autoFilter="0" pivotTables="0"/>
  <mergeCells count="16">
    <mergeCell ref="A22:B22"/>
    <mergeCell ref="A24:B24"/>
    <mergeCell ref="A26:B26"/>
    <mergeCell ref="L31:M31"/>
    <mergeCell ref="A29:H30"/>
    <mergeCell ref="A9:B9"/>
    <mergeCell ref="A10:B10"/>
    <mergeCell ref="A13:B13"/>
    <mergeCell ref="A15:B15"/>
    <mergeCell ref="A19:B19"/>
    <mergeCell ref="A2:N2"/>
    <mergeCell ref="A3:N3"/>
    <mergeCell ref="A4:F4"/>
    <mergeCell ref="G4:K4"/>
    <mergeCell ref="A5:F5"/>
    <mergeCell ref="G5:K5"/>
  </mergeCells>
  <printOptions horizontalCentered="1"/>
  <pageMargins left="0.31496062992126" right="0.31496062992126" top="0.31496062992126" bottom="0.31496062992126" header="0.51181102362205" footer="0.51181102362205"/>
  <pageSetup paperSize="9" scale="44" fitToHeight="0" orientation="landscape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="60" zoomScaleNormal="60" workbookViewId="0">
      <selection sqref="A1:P30"/>
    </sheetView>
  </sheetViews>
  <sheetFormatPr defaultColWidth="9.28515625" defaultRowHeight="15"/>
  <cols>
    <col min="1" max="1" width="7.28515625" style="1" customWidth="1"/>
    <col min="2" max="2" width="49.42578125" style="1" customWidth="1"/>
    <col min="3" max="3" width="20" style="1" customWidth="1"/>
    <col min="4" max="5" width="18" style="1" customWidth="1"/>
    <col min="6" max="7" width="20.42578125" style="1" customWidth="1"/>
    <col min="8" max="8" width="19.28515625" style="1" customWidth="1"/>
    <col min="9" max="12" width="22.7109375" style="1" customWidth="1"/>
    <col min="13" max="13" width="22" style="1" customWidth="1"/>
    <col min="14" max="14" width="24.7109375" style="1" customWidth="1"/>
    <col min="15" max="15" width="30.28515625" style="1" customWidth="1"/>
    <col min="16" max="16" width="17" style="1" customWidth="1"/>
    <col min="17" max="17" width="9.28515625" style="1"/>
  </cols>
  <sheetData>
    <row r="1" spans="1:17" ht="85.5" customHeight="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30" t="s">
        <v>549</v>
      </c>
      <c r="P1" s="146"/>
      <c r="Q1"/>
    </row>
    <row r="2" spans="1:17" ht="61.5" customHeight="1">
      <c r="A2" s="143" t="s">
        <v>550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/>
    </row>
    <row r="3" spans="1:17" ht="37.5" customHeight="1">
      <c r="A3" s="139" t="s">
        <v>2</v>
      </c>
      <c r="B3" s="139"/>
      <c r="C3" s="139"/>
      <c r="D3" s="129" t="s">
        <v>3</v>
      </c>
      <c r="E3" s="129"/>
      <c r="F3" s="129"/>
      <c r="G3" s="129"/>
      <c r="H3" s="129"/>
      <c r="I3" s="22"/>
      <c r="J3" s="22"/>
      <c r="K3" s="22"/>
      <c r="L3" s="22"/>
      <c r="M3" s="22"/>
      <c r="N3" s="22"/>
      <c r="O3" s="22"/>
      <c r="P3" s="22"/>
      <c r="Q3"/>
    </row>
    <row r="4" spans="1:17" ht="27" customHeight="1">
      <c r="A4" s="139" t="s">
        <v>44</v>
      </c>
      <c r="B4" s="139"/>
      <c r="C4" s="139"/>
      <c r="D4" s="129" t="s">
        <v>5</v>
      </c>
      <c r="E4" s="129"/>
      <c r="F4" s="129"/>
      <c r="G4" s="129"/>
      <c r="H4" s="129"/>
      <c r="I4" s="22"/>
      <c r="J4" s="22"/>
      <c r="K4" s="22"/>
      <c r="L4" s="22"/>
      <c r="M4" s="22"/>
      <c r="N4" s="22"/>
      <c r="O4" s="22"/>
      <c r="P4" s="22"/>
      <c r="Q4"/>
    </row>
    <row r="5" spans="1:17" ht="9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/>
    </row>
    <row r="6" spans="1:17" ht="61.5" customHeight="1">
      <c r="A6" s="140" t="s">
        <v>551</v>
      </c>
      <c r="B6" s="140" t="s">
        <v>552</v>
      </c>
      <c r="C6" s="140" t="s">
        <v>553</v>
      </c>
      <c r="D6" s="140" t="s">
        <v>554</v>
      </c>
      <c r="E6" s="140" t="s">
        <v>555</v>
      </c>
      <c r="F6" s="140" t="s">
        <v>556</v>
      </c>
      <c r="G6" s="140" t="s">
        <v>557</v>
      </c>
      <c r="H6" s="140" t="s">
        <v>558</v>
      </c>
      <c r="I6" s="140" t="s">
        <v>559</v>
      </c>
      <c r="J6" s="140"/>
      <c r="K6" s="140"/>
      <c r="L6" s="140"/>
      <c r="M6" s="140" t="s">
        <v>560</v>
      </c>
      <c r="N6" s="140"/>
      <c r="O6" s="227" t="s">
        <v>561</v>
      </c>
      <c r="P6" s="140" t="s">
        <v>528</v>
      </c>
      <c r="Q6"/>
    </row>
    <row r="7" spans="1:17" ht="24.75" customHeight="1">
      <c r="A7" s="140"/>
      <c r="B7" s="140"/>
      <c r="C7" s="140"/>
      <c r="D7" s="140"/>
      <c r="E7" s="140"/>
      <c r="F7" s="140"/>
      <c r="G7" s="140"/>
      <c r="H7" s="140"/>
      <c r="I7" s="140" t="s">
        <v>51</v>
      </c>
      <c r="J7" s="140" t="s">
        <v>562</v>
      </c>
      <c r="K7" s="140"/>
      <c r="L7" s="140"/>
      <c r="M7" s="140" t="s">
        <v>563</v>
      </c>
      <c r="N7" s="140" t="s">
        <v>564</v>
      </c>
      <c r="O7" s="227"/>
      <c r="P7" s="140"/>
      <c r="Q7"/>
    </row>
    <row r="8" spans="1:17" ht="81.75" customHeight="1">
      <c r="A8" s="140"/>
      <c r="B8" s="140"/>
      <c r="C8" s="140"/>
      <c r="D8" s="140"/>
      <c r="E8" s="140"/>
      <c r="F8" s="140"/>
      <c r="G8" s="140"/>
      <c r="H8" s="140"/>
      <c r="I8" s="140"/>
      <c r="J8" s="21" t="s">
        <v>53</v>
      </c>
      <c r="K8" s="21" t="s">
        <v>565</v>
      </c>
      <c r="L8" s="21" t="s">
        <v>55</v>
      </c>
      <c r="M8" s="140"/>
      <c r="N8" s="140"/>
      <c r="O8" s="227"/>
      <c r="P8" s="140"/>
      <c r="Q8"/>
    </row>
    <row r="9" spans="1:17" ht="18.75" customHeight="1">
      <c r="A9" s="140"/>
      <c r="B9" s="140"/>
      <c r="C9" s="140"/>
      <c r="D9" s="21" t="s">
        <v>16</v>
      </c>
      <c r="E9" s="21" t="s">
        <v>14</v>
      </c>
      <c r="F9" s="21" t="s">
        <v>16</v>
      </c>
      <c r="G9" s="21" t="s">
        <v>14</v>
      </c>
      <c r="H9" s="21" t="s">
        <v>18</v>
      </c>
      <c r="I9" s="21" t="s">
        <v>26</v>
      </c>
      <c r="J9" s="21" t="s">
        <v>26</v>
      </c>
      <c r="K9" s="21" t="s">
        <v>26</v>
      </c>
      <c r="L9" s="21" t="s">
        <v>26</v>
      </c>
      <c r="M9" s="21" t="s">
        <v>566</v>
      </c>
      <c r="N9" s="21" t="s">
        <v>567</v>
      </c>
      <c r="O9" s="227"/>
      <c r="P9" s="140"/>
      <c r="Q9"/>
    </row>
    <row r="10" spans="1:17" ht="21" customHeight="1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  <c r="M10" s="21">
        <v>13</v>
      </c>
      <c r="N10" s="21">
        <v>14</v>
      </c>
      <c r="O10" s="21">
        <v>15</v>
      </c>
      <c r="P10" s="21">
        <v>16</v>
      </c>
      <c r="Q10"/>
    </row>
    <row r="1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/>
    </row>
    <row r="12" spans="1:17" ht="46.5" customHeight="1">
      <c r="A12" s="12"/>
      <c r="B12" s="144" t="s">
        <v>458</v>
      </c>
      <c r="C12" s="144"/>
      <c r="D12" s="144"/>
      <c r="E12" s="144"/>
      <c r="F12" s="144"/>
      <c r="G12" s="144"/>
      <c r="H12" s="154"/>
      <c r="I12" s="154"/>
      <c r="J12" s="154"/>
      <c r="K12" s="154"/>
      <c r="L12" s="154"/>
      <c r="M12" s="154"/>
      <c r="N12" s="144" t="s">
        <v>39</v>
      </c>
      <c r="O12" s="144"/>
      <c r="P12" s="12"/>
      <c r="Q12"/>
    </row>
    <row r="13" spans="1:17" ht="18.75" customHeight="1">
      <c r="A13" s="12"/>
      <c r="B13" s="19"/>
      <c r="C13" s="19"/>
      <c r="D13" s="19"/>
      <c r="E13" s="19"/>
      <c r="F13" s="19"/>
      <c r="G13" s="19"/>
      <c r="H13" s="184" t="s">
        <v>40</v>
      </c>
      <c r="I13" s="184"/>
      <c r="J13" s="184"/>
      <c r="K13" s="184"/>
      <c r="L13" s="184"/>
      <c r="M13" s="184"/>
      <c r="N13" s="144" t="s">
        <v>568</v>
      </c>
      <c r="O13" s="144"/>
      <c r="P13" s="12"/>
      <c r="Q13"/>
    </row>
  </sheetData>
  <sheetProtection formatCells="0" formatColumns="0" formatRows="0" insertColumns="0" insertRows="0" insertHyperlinks="0" deleteColumns="0" deleteRows="0" sort="0" autoFilter="0" pivotTables="0"/>
  <mergeCells count="27">
    <mergeCell ref="B12:G12"/>
    <mergeCell ref="H12:M12"/>
    <mergeCell ref="H13:M13"/>
    <mergeCell ref="N12:O12"/>
    <mergeCell ref="N13:O13"/>
    <mergeCell ref="M7:M8"/>
    <mergeCell ref="N7:N8"/>
    <mergeCell ref="G6:G8"/>
    <mergeCell ref="E6:E8"/>
    <mergeCell ref="O1:P1"/>
    <mergeCell ref="A2:P2"/>
    <mergeCell ref="O6:O9"/>
    <mergeCell ref="P6:P9"/>
    <mergeCell ref="A6:A9"/>
    <mergeCell ref="I6:L6"/>
    <mergeCell ref="M6:N6"/>
    <mergeCell ref="I7:I8"/>
    <mergeCell ref="A3:C3"/>
    <mergeCell ref="A4:C4"/>
    <mergeCell ref="D3:H3"/>
    <mergeCell ref="D4:H4"/>
    <mergeCell ref="B6:B9"/>
    <mergeCell ref="J7:L7"/>
    <mergeCell ref="C6:C9"/>
    <mergeCell ref="F6:F8"/>
    <mergeCell ref="D6:D8"/>
    <mergeCell ref="H6:H8"/>
  </mergeCells>
  <pageMargins left="0.7" right="0.7" top="0.75" bottom="0.75" header="0.3" footer="0.3"/>
  <pageSetup paperSize="9" scale="36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topLeftCell="A79" workbookViewId="0">
      <selection sqref="A1:I105"/>
    </sheetView>
  </sheetViews>
  <sheetFormatPr defaultColWidth="8.5703125" defaultRowHeight="15"/>
  <cols>
    <col min="1" max="1" width="36.28515625" customWidth="1"/>
    <col min="2" max="4" width="14.7109375" customWidth="1"/>
    <col min="5" max="5" width="19.7109375" customWidth="1"/>
    <col min="6" max="8" width="24.28515625" customWidth="1"/>
    <col min="9" max="9" width="19.7109375" customWidth="1"/>
  </cols>
  <sheetData>
    <row r="1" spans="1:11" ht="75.75" customHeight="1">
      <c r="A1" s="19"/>
      <c r="B1" s="19"/>
      <c r="C1" s="19"/>
      <c r="D1" s="19"/>
      <c r="E1" s="19"/>
      <c r="F1" s="19"/>
      <c r="G1" s="138" t="s">
        <v>42</v>
      </c>
      <c r="H1" s="138"/>
      <c r="I1" s="138"/>
    </row>
    <row r="2" spans="1:11" ht="58.5" customHeight="1">
      <c r="A2" s="143" t="s">
        <v>43</v>
      </c>
      <c r="B2" s="143"/>
      <c r="C2" s="143"/>
      <c r="D2" s="143"/>
      <c r="E2" s="143"/>
      <c r="F2" s="143"/>
      <c r="G2" s="143"/>
      <c r="H2" s="143"/>
      <c r="I2" s="143"/>
      <c r="J2" s="14"/>
      <c r="K2" s="14"/>
    </row>
    <row r="3" spans="1:11" ht="25.5" customHeight="1">
      <c r="A3" s="139" t="s">
        <v>2</v>
      </c>
      <c r="B3" s="139"/>
      <c r="C3" s="139"/>
      <c r="D3" s="141" t="s">
        <v>3</v>
      </c>
      <c r="E3" s="141"/>
      <c r="F3" s="141"/>
      <c r="G3" s="141"/>
      <c r="H3" s="24"/>
      <c r="I3" s="24"/>
      <c r="J3" s="14"/>
      <c r="K3" s="14"/>
    </row>
    <row r="4" spans="1:11" ht="23.25" customHeight="1">
      <c r="A4" s="139" t="s">
        <v>44</v>
      </c>
      <c r="B4" s="139"/>
      <c r="C4" s="139"/>
      <c r="D4" s="141" t="s">
        <v>5</v>
      </c>
      <c r="E4" s="141"/>
      <c r="F4" s="141"/>
      <c r="G4" s="141"/>
      <c r="H4" s="23"/>
      <c r="I4" s="23"/>
    </row>
    <row r="5" spans="1:11" ht="11.25" customHeight="1">
      <c r="A5" s="22"/>
      <c r="B5" s="22"/>
      <c r="C5" s="22"/>
      <c r="D5" s="22"/>
      <c r="E5" s="22"/>
      <c r="F5" s="22"/>
      <c r="G5" s="22"/>
      <c r="H5" s="22"/>
      <c r="I5" s="22"/>
    </row>
    <row r="6" spans="1:11" ht="48.75" customHeight="1">
      <c r="A6" s="140" t="s">
        <v>45</v>
      </c>
      <c r="B6" s="142" t="s">
        <v>46</v>
      </c>
      <c r="C6" s="142" t="s">
        <v>47</v>
      </c>
      <c r="D6" s="142" t="s">
        <v>48</v>
      </c>
      <c r="E6" s="140" t="s">
        <v>49</v>
      </c>
      <c r="F6" s="140"/>
      <c r="G6" s="140"/>
      <c r="H6" s="140"/>
      <c r="I6" s="140" t="s">
        <v>50</v>
      </c>
    </row>
    <row r="7" spans="1:11">
      <c r="A7" s="140"/>
      <c r="B7" s="142"/>
      <c r="C7" s="142"/>
      <c r="D7" s="142"/>
      <c r="E7" s="140"/>
      <c r="F7" s="140"/>
      <c r="G7" s="140"/>
      <c r="H7" s="140"/>
      <c r="I7" s="140"/>
    </row>
    <row r="8" spans="1:11" ht="18.75" customHeight="1">
      <c r="A8" s="140"/>
      <c r="B8" s="142"/>
      <c r="C8" s="142"/>
      <c r="D8" s="142"/>
      <c r="E8" s="140" t="s">
        <v>51</v>
      </c>
      <c r="F8" s="140" t="s">
        <v>52</v>
      </c>
      <c r="G8" s="140"/>
      <c r="H8" s="140"/>
      <c r="I8" s="140"/>
    </row>
    <row r="9" spans="1:11" ht="118.5" customHeight="1">
      <c r="A9" s="140"/>
      <c r="B9" s="142"/>
      <c r="C9" s="142"/>
      <c r="D9" s="142"/>
      <c r="E9" s="140"/>
      <c r="F9" s="21" t="s">
        <v>53</v>
      </c>
      <c r="G9" s="21" t="s">
        <v>54</v>
      </c>
      <c r="H9" s="21" t="s">
        <v>55</v>
      </c>
      <c r="I9" s="140"/>
    </row>
    <row r="10" spans="1:11" ht="18.75" customHeight="1">
      <c r="A10" s="140"/>
      <c r="B10" s="21" t="s">
        <v>16</v>
      </c>
      <c r="C10" s="21" t="s">
        <v>14</v>
      </c>
      <c r="D10" s="21" t="s">
        <v>14</v>
      </c>
      <c r="E10" s="21" t="s">
        <v>26</v>
      </c>
      <c r="F10" s="21" t="s">
        <v>26</v>
      </c>
      <c r="G10" s="21" t="s">
        <v>26</v>
      </c>
      <c r="H10" s="21" t="s">
        <v>26</v>
      </c>
      <c r="I10" s="21" t="s">
        <v>26</v>
      </c>
    </row>
    <row r="11" spans="1:11" ht="18.75" customHeight="1">
      <c r="A11" s="21">
        <v>1</v>
      </c>
      <c r="B11" s="21">
        <v>2</v>
      </c>
      <c r="C11" s="21">
        <v>3</v>
      </c>
      <c r="D11" s="21">
        <v>4</v>
      </c>
      <c r="E11" s="21">
        <v>5</v>
      </c>
      <c r="F11" s="21">
        <v>6</v>
      </c>
      <c r="G11" s="21">
        <v>7</v>
      </c>
      <c r="H11" s="21">
        <v>8</v>
      </c>
      <c r="I11" s="21">
        <v>9</v>
      </c>
    </row>
    <row r="12" spans="1:11" ht="34.5" customHeight="1">
      <c r="A12" s="25" t="s">
        <v>56</v>
      </c>
      <c r="B12" s="26">
        <f t="shared" ref="B12:I12" si="0">SUM(B26,B28,B31,B34,B38,B40,B48,B60,B63,B65,B70,B72,B75,B77,B79,B82)</f>
        <v>382</v>
      </c>
      <c r="C12" s="27">
        <f t="shared" si="0"/>
        <v>15765.2</v>
      </c>
      <c r="D12" s="27">
        <f t="shared" si="0"/>
        <v>14223.51</v>
      </c>
      <c r="E12" s="27">
        <f t="shared" si="0"/>
        <v>649458686.17999995</v>
      </c>
      <c r="F12" s="27">
        <f t="shared" si="0"/>
        <v>512603889.05000001</v>
      </c>
      <c r="G12" s="27">
        <f t="shared" si="0"/>
        <v>90152975.670000002</v>
      </c>
      <c r="H12" s="27">
        <f t="shared" si="0"/>
        <v>46701821.460000001</v>
      </c>
      <c r="I12" s="27">
        <f t="shared" si="0"/>
        <v>0</v>
      </c>
    </row>
    <row r="13" spans="1:11" ht="34.5" customHeight="1">
      <c r="A13" s="28" t="s">
        <v>57</v>
      </c>
      <c r="B13" s="29">
        <f t="shared" ref="B13:I13" si="1">SUM(B64)</f>
        <v>63</v>
      </c>
      <c r="C13" s="30">
        <f t="shared" si="1"/>
        <v>2421.1999999999998</v>
      </c>
      <c r="D13" s="30">
        <f t="shared" si="1"/>
        <v>2010.4</v>
      </c>
      <c r="E13" s="30">
        <f t="shared" si="1"/>
        <v>118820023.06999999</v>
      </c>
      <c r="F13" s="30">
        <f t="shared" si="1"/>
        <v>92459984.269999996</v>
      </c>
      <c r="G13" s="30">
        <f t="shared" si="1"/>
        <v>5948199.7400000002</v>
      </c>
      <c r="H13" s="30">
        <f t="shared" si="1"/>
        <v>20411839.059999999</v>
      </c>
      <c r="I13" s="30">
        <f t="shared" si="1"/>
        <v>0</v>
      </c>
    </row>
    <row r="14" spans="1:11" ht="34.5" customHeight="1">
      <c r="A14" s="31" t="s">
        <v>58</v>
      </c>
      <c r="B14" s="29">
        <f t="shared" ref="B14:I14" si="2">SUM(B61)</f>
        <v>4</v>
      </c>
      <c r="C14" s="30">
        <f t="shared" si="2"/>
        <v>143.28</v>
      </c>
      <c r="D14" s="30">
        <f t="shared" si="2"/>
        <v>114.9</v>
      </c>
      <c r="E14" s="30">
        <f t="shared" si="2"/>
        <v>7698300</v>
      </c>
      <c r="F14" s="30">
        <f t="shared" si="2"/>
        <v>0</v>
      </c>
      <c r="G14" s="30">
        <f t="shared" si="2"/>
        <v>5008423.8600000003</v>
      </c>
      <c r="H14" s="30">
        <f t="shared" si="2"/>
        <v>2689876.14</v>
      </c>
      <c r="I14" s="30">
        <f t="shared" si="2"/>
        <v>0</v>
      </c>
    </row>
    <row r="15" spans="1:11" ht="34.5" customHeight="1">
      <c r="A15" s="31" t="s">
        <v>59</v>
      </c>
      <c r="B15" s="29">
        <f t="shared" ref="B15:I15" si="3">SUM(B35,B49,B66,B73,B78,B80,B83)</f>
        <v>188</v>
      </c>
      <c r="C15" s="30">
        <f t="shared" si="3"/>
        <v>7141.55</v>
      </c>
      <c r="D15" s="30">
        <f t="shared" si="3"/>
        <v>6656.39</v>
      </c>
      <c r="E15" s="30">
        <f t="shared" si="3"/>
        <v>336531584.06999999</v>
      </c>
      <c r="F15" s="30">
        <f t="shared" si="3"/>
        <v>280533958.13</v>
      </c>
      <c r="G15" s="30">
        <f t="shared" si="3"/>
        <v>38426947.969999999</v>
      </c>
      <c r="H15" s="30">
        <f t="shared" si="3"/>
        <v>17570677.969999999</v>
      </c>
      <c r="I15" s="30">
        <f t="shared" si="3"/>
        <v>0</v>
      </c>
    </row>
    <row r="16" spans="1:11" ht="34.5" customHeight="1">
      <c r="A16" s="31" t="s">
        <v>60</v>
      </c>
      <c r="B16" s="29">
        <f t="shared" ref="B16:I16" si="4">SUM(B29,B32,B41,B62,B67,B74)</f>
        <v>63</v>
      </c>
      <c r="C16" s="30">
        <f t="shared" si="4"/>
        <v>2908.5</v>
      </c>
      <c r="D16" s="30">
        <f t="shared" si="4"/>
        <v>2727.26</v>
      </c>
      <c r="E16" s="30">
        <f t="shared" si="4"/>
        <v>99477511.189999998</v>
      </c>
      <c r="F16" s="30">
        <f t="shared" si="4"/>
        <v>72255686.739999995</v>
      </c>
      <c r="G16" s="30">
        <f t="shared" si="4"/>
        <v>22719063.59</v>
      </c>
      <c r="H16" s="30">
        <f t="shared" si="4"/>
        <v>4502760.8600000003</v>
      </c>
      <c r="I16" s="30">
        <f t="shared" si="4"/>
        <v>0</v>
      </c>
    </row>
    <row r="17" spans="1:9" ht="34.5" customHeight="1">
      <c r="A17" s="31" t="s">
        <v>61</v>
      </c>
      <c r="B17" s="29">
        <f t="shared" ref="B17:I17" si="5">SUM(B27,B30,B33,B36,B39,B42,B68,B71,B76,B81)</f>
        <v>49</v>
      </c>
      <c r="C17" s="30">
        <f t="shared" si="5"/>
        <v>2365.87</v>
      </c>
      <c r="D17" s="30">
        <f t="shared" si="5"/>
        <v>1929.76</v>
      </c>
      <c r="E17" s="30">
        <f t="shared" si="5"/>
        <v>72499391.849999994</v>
      </c>
      <c r="F17" s="30">
        <f t="shared" si="5"/>
        <v>53070433.630000003</v>
      </c>
      <c r="G17" s="30">
        <f t="shared" si="5"/>
        <v>17911512.030000001</v>
      </c>
      <c r="H17" s="30">
        <f t="shared" si="5"/>
        <v>1517446.19</v>
      </c>
      <c r="I17" s="30">
        <f t="shared" si="5"/>
        <v>0</v>
      </c>
    </row>
    <row r="18" spans="1:9" ht="34.5" customHeight="1">
      <c r="A18" s="31" t="s">
        <v>62</v>
      </c>
      <c r="B18" s="29">
        <f t="shared" ref="B18:I18" si="6">SUM(B37,B50,B69)</f>
        <v>15</v>
      </c>
      <c r="C18" s="30">
        <f t="shared" si="6"/>
        <v>784.8</v>
      </c>
      <c r="D18" s="30">
        <f t="shared" si="6"/>
        <v>784.8</v>
      </c>
      <c r="E18" s="30">
        <f t="shared" si="6"/>
        <v>14431876</v>
      </c>
      <c r="F18" s="30">
        <f t="shared" si="6"/>
        <v>14283826.279999999</v>
      </c>
      <c r="G18" s="30">
        <f t="shared" si="6"/>
        <v>138828.48000000001</v>
      </c>
      <c r="H18" s="30">
        <f t="shared" si="6"/>
        <v>9221.24</v>
      </c>
      <c r="I18" s="30">
        <f t="shared" si="6"/>
        <v>0</v>
      </c>
    </row>
    <row r="19" spans="1:9" ht="34.5" customHeight="1">
      <c r="A19" s="25" t="s">
        <v>63</v>
      </c>
      <c r="B19" s="26">
        <f t="shared" ref="B19:I19" si="7">SUM(B26,B28,B31,B34,B38,B40)</f>
        <v>87</v>
      </c>
      <c r="C19" s="27">
        <f t="shared" si="7"/>
        <v>4127.8</v>
      </c>
      <c r="D19" s="27">
        <f t="shared" si="7"/>
        <v>3786.08</v>
      </c>
      <c r="E19" s="27">
        <f t="shared" si="7"/>
        <v>107559884.08</v>
      </c>
      <c r="F19" s="27">
        <f t="shared" si="7"/>
        <v>93591382.040000007</v>
      </c>
      <c r="G19" s="27">
        <f t="shared" si="7"/>
        <v>12800222</v>
      </c>
      <c r="H19" s="27">
        <f t="shared" si="7"/>
        <v>1168280.04</v>
      </c>
      <c r="I19" s="27">
        <f t="shared" si="7"/>
        <v>0</v>
      </c>
    </row>
    <row r="20" spans="1:9" ht="34.5" customHeight="1">
      <c r="A20" s="31" t="s">
        <v>59</v>
      </c>
      <c r="B20" s="29">
        <f t="shared" ref="B20:I20" si="8">SUM(B35)</f>
        <v>4</v>
      </c>
      <c r="C20" s="30">
        <f t="shared" si="8"/>
        <v>200.4</v>
      </c>
      <c r="D20" s="30">
        <f t="shared" si="8"/>
        <v>194</v>
      </c>
      <c r="E20" s="30">
        <f t="shared" si="8"/>
        <v>6602208</v>
      </c>
      <c r="F20" s="30">
        <f t="shared" si="8"/>
        <v>6536185.9199999999</v>
      </c>
      <c r="G20" s="30">
        <f t="shared" si="8"/>
        <v>62720.98</v>
      </c>
      <c r="H20" s="30">
        <f t="shared" si="8"/>
        <v>3301.1</v>
      </c>
      <c r="I20" s="30">
        <f t="shared" si="8"/>
        <v>0</v>
      </c>
    </row>
    <row r="21" spans="1:9" ht="34.5" customHeight="1">
      <c r="A21" s="31" t="s">
        <v>64</v>
      </c>
      <c r="B21" s="29">
        <f t="shared" ref="B21:I21" si="9">SUM(B29,B32,B41)</f>
        <v>37</v>
      </c>
      <c r="C21" s="30">
        <f t="shared" si="9"/>
        <v>1719.7</v>
      </c>
      <c r="D21" s="30">
        <f t="shared" si="9"/>
        <v>1594.68</v>
      </c>
      <c r="E21" s="30">
        <f t="shared" si="9"/>
        <v>50594615.030000001</v>
      </c>
      <c r="F21" s="30">
        <f t="shared" si="9"/>
        <v>40396109.479999997</v>
      </c>
      <c r="G21" s="30">
        <f t="shared" si="9"/>
        <v>9343980.2599999998</v>
      </c>
      <c r="H21" s="30">
        <f t="shared" si="9"/>
        <v>854525.29</v>
      </c>
      <c r="I21" s="30">
        <f t="shared" si="9"/>
        <v>0</v>
      </c>
    </row>
    <row r="22" spans="1:9" ht="34.5" customHeight="1">
      <c r="A22" s="31" t="s">
        <v>61</v>
      </c>
      <c r="B22" s="29">
        <f t="shared" ref="B22:I22" si="10">SUM(B27,B30,B33,B36,B39,B42)</f>
        <v>33</v>
      </c>
      <c r="C22" s="30">
        <f t="shared" si="10"/>
        <v>1486.5</v>
      </c>
      <c r="D22" s="30">
        <f t="shared" si="10"/>
        <v>1276.2</v>
      </c>
      <c r="E22" s="30">
        <f t="shared" si="10"/>
        <v>37061511.049999997</v>
      </c>
      <c r="F22" s="30">
        <f t="shared" si="10"/>
        <v>33490552.140000001</v>
      </c>
      <c r="G22" s="30">
        <f t="shared" si="10"/>
        <v>3268328.42</v>
      </c>
      <c r="H22" s="30">
        <f t="shared" si="10"/>
        <v>302630.49</v>
      </c>
      <c r="I22" s="30">
        <f t="shared" si="10"/>
        <v>0</v>
      </c>
    </row>
    <row r="23" spans="1:9" ht="34.5" customHeight="1">
      <c r="A23" s="31" t="s">
        <v>62</v>
      </c>
      <c r="B23" s="29">
        <f t="shared" ref="B23:I23" si="11">SUM(B37)</f>
        <v>13</v>
      </c>
      <c r="C23" s="30">
        <f t="shared" si="11"/>
        <v>721.2</v>
      </c>
      <c r="D23" s="30">
        <f t="shared" si="11"/>
        <v>721.2</v>
      </c>
      <c r="E23" s="30">
        <f t="shared" si="11"/>
        <v>13301550</v>
      </c>
      <c r="F23" s="30">
        <f t="shared" si="11"/>
        <v>13168534.5</v>
      </c>
      <c r="G23" s="30">
        <f t="shared" si="11"/>
        <v>125192.34</v>
      </c>
      <c r="H23" s="30">
        <f t="shared" si="11"/>
        <v>7823.16</v>
      </c>
      <c r="I23" s="30">
        <f t="shared" si="11"/>
        <v>0</v>
      </c>
    </row>
    <row r="24" spans="1:9" ht="24.75" customHeight="1">
      <c r="A24" s="145" t="s">
        <v>65</v>
      </c>
      <c r="B24" s="145"/>
      <c r="C24" s="145"/>
      <c r="D24" s="145"/>
      <c r="E24" s="145"/>
      <c r="F24" s="145"/>
      <c r="G24" s="145"/>
      <c r="H24" s="145"/>
      <c r="I24" s="145"/>
    </row>
    <row r="25" spans="1:9" ht="34.5" customHeight="1">
      <c r="A25" s="25" t="s">
        <v>66</v>
      </c>
      <c r="B25" s="26">
        <f t="shared" ref="B25:I25" si="12">SUM(B26,B28,B31,B34,B38,B40)</f>
        <v>87</v>
      </c>
      <c r="C25" s="27">
        <f t="shared" si="12"/>
        <v>4127.8</v>
      </c>
      <c r="D25" s="27">
        <f t="shared" si="12"/>
        <v>3786.08</v>
      </c>
      <c r="E25" s="27">
        <f t="shared" si="12"/>
        <v>107559884.08</v>
      </c>
      <c r="F25" s="27">
        <f t="shared" si="12"/>
        <v>93591382.040000007</v>
      </c>
      <c r="G25" s="27">
        <f t="shared" si="12"/>
        <v>12800222</v>
      </c>
      <c r="H25" s="27">
        <f t="shared" si="12"/>
        <v>1168280.04</v>
      </c>
      <c r="I25" s="27">
        <f t="shared" si="12"/>
        <v>0</v>
      </c>
    </row>
    <row r="26" spans="1:9" ht="34.5" customHeight="1">
      <c r="A26" s="25" t="s">
        <v>67</v>
      </c>
      <c r="B26" s="26">
        <f t="shared" ref="B26:I26" si="13">SUM(B27)</f>
        <v>1</v>
      </c>
      <c r="C26" s="27">
        <f t="shared" si="13"/>
        <v>48</v>
      </c>
      <c r="D26" s="27">
        <f t="shared" si="13"/>
        <v>47.1</v>
      </c>
      <c r="E26" s="27">
        <f t="shared" si="13"/>
        <v>1251701.3400000001</v>
      </c>
      <c r="F26" s="27">
        <f t="shared" si="13"/>
        <v>1239184.33</v>
      </c>
      <c r="G26" s="27">
        <f t="shared" si="13"/>
        <v>11640.82</v>
      </c>
      <c r="H26" s="27">
        <f t="shared" si="13"/>
        <v>876.19</v>
      </c>
      <c r="I26" s="27">
        <f t="shared" si="13"/>
        <v>0</v>
      </c>
    </row>
    <row r="27" spans="1:9" ht="34.5" customHeight="1">
      <c r="A27" s="31" t="s">
        <v>61</v>
      </c>
      <c r="B27" s="29">
        <v>1</v>
      </c>
      <c r="C27" s="30">
        <v>48</v>
      </c>
      <c r="D27" s="30">
        <v>47.1</v>
      </c>
      <c r="E27" s="30">
        <f>IFERROR(F27+G27+H27,0)</f>
        <v>1251701.3400000001</v>
      </c>
      <c r="F27" s="30">
        <v>1239184.33</v>
      </c>
      <c r="G27" s="30">
        <v>11640.82</v>
      </c>
      <c r="H27" s="30">
        <v>876.19</v>
      </c>
      <c r="I27" s="30">
        <v>0</v>
      </c>
    </row>
    <row r="28" spans="1:9" ht="34.5" customHeight="1">
      <c r="A28" s="25" t="s">
        <v>68</v>
      </c>
      <c r="B28" s="26">
        <f t="shared" ref="B28:I28" si="14">SUM(B29:B30)</f>
        <v>31</v>
      </c>
      <c r="C28" s="27">
        <f t="shared" si="14"/>
        <v>1464.49</v>
      </c>
      <c r="D28" s="27">
        <f t="shared" si="14"/>
        <v>1268</v>
      </c>
      <c r="E28" s="27">
        <f t="shared" si="14"/>
        <v>39491646.590000004</v>
      </c>
      <c r="F28" s="27">
        <f t="shared" si="14"/>
        <v>39096730.109999999</v>
      </c>
      <c r="G28" s="27">
        <f t="shared" si="14"/>
        <v>316258.06</v>
      </c>
      <c r="H28" s="27">
        <f t="shared" si="14"/>
        <v>78658.42</v>
      </c>
      <c r="I28" s="27">
        <f t="shared" si="14"/>
        <v>0</v>
      </c>
    </row>
    <row r="29" spans="1:9" ht="34.5" customHeight="1">
      <c r="A29" s="31" t="s">
        <v>64</v>
      </c>
      <c r="B29" s="29">
        <v>17</v>
      </c>
      <c r="C29" s="30">
        <v>816.1</v>
      </c>
      <c r="D29" s="30">
        <v>758.1</v>
      </c>
      <c r="E29" s="30">
        <f>IFERROR(F29+G29+H29,0)</f>
        <v>24214545</v>
      </c>
      <c r="F29" s="30">
        <v>23972399.530000001</v>
      </c>
      <c r="G29" s="30">
        <v>193470.36</v>
      </c>
      <c r="H29" s="30">
        <v>48675.11</v>
      </c>
      <c r="I29" s="30">
        <v>0</v>
      </c>
    </row>
    <row r="30" spans="1:9" ht="34.5" customHeight="1">
      <c r="A30" s="31" t="s">
        <v>61</v>
      </c>
      <c r="B30" s="29">
        <v>14</v>
      </c>
      <c r="C30" s="30">
        <v>648.39</v>
      </c>
      <c r="D30" s="30">
        <v>509.9</v>
      </c>
      <c r="E30" s="30">
        <f>IFERROR(F30+G30+H30,0)</f>
        <v>15277101.59</v>
      </c>
      <c r="F30" s="30">
        <v>15124330.58</v>
      </c>
      <c r="G30" s="30">
        <v>122787.7</v>
      </c>
      <c r="H30" s="30">
        <v>29983.31</v>
      </c>
      <c r="I30" s="30">
        <v>0</v>
      </c>
    </row>
    <row r="31" spans="1:9" ht="34.5" customHeight="1">
      <c r="A31" s="25" t="s">
        <v>69</v>
      </c>
      <c r="B31" s="26">
        <f t="shared" ref="B31:I31" si="15">SUM(B32:B33)</f>
        <v>8</v>
      </c>
      <c r="C31" s="27">
        <f t="shared" si="15"/>
        <v>290.10000000000002</v>
      </c>
      <c r="D31" s="27">
        <f t="shared" si="15"/>
        <v>266.68</v>
      </c>
      <c r="E31" s="27">
        <f t="shared" si="15"/>
        <v>9075653.7599999998</v>
      </c>
      <c r="F31" s="27">
        <f t="shared" si="15"/>
        <v>8984897.2200000007</v>
      </c>
      <c r="G31" s="27">
        <f t="shared" si="15"/>
        <v>69882.539999999994</v>
      </c>
      <c r="H31" s="27">
        <f t="shared" si="15"/>
        <v>20874</v>
      </c>
      <c r="I31" s="27">
        <f t="shared" si="15"/>
        <v>0</v>
      </c>
    </row>
    <row r="32" spans="1:9" ht="34.5" customHeight="1">
      <c r="A32" s="31" t="s">
        <v>64</v>
      </c>
      <c r="B32" s="29">
        <v>7</v>
      </c>
      <c r="C32" s="30">
        <v>256.89999999999998</v>
      </c>
      <c r="D32" s="30">
        <v>237.08</v>
      </c>
      <c r="E32" s="30">
        <f>IFERROR(F32+G32+H32,0)</f>
        <v>8068306.5599999996</v>
      </c>
      <c r="F32" s="30">
        <v>7987623.4900000002</v>
      </c>
      <c r="G32" s="30">
        <v>62125.97</v>
      </c>
      <c r="H32" s="30">
        <v>18557.099999999999</v>
      </c>
      <c r="I32" s="30">
        <v>0</v>
      </c>
    </row>
    <row r="33" spans="1:9" ht="34.5" customHeight="1">
      <c r="A33" s="31" t="s">
        <v>61</v>
      </c>
      <c r="B33" s="29">
        <v>1</v>
      </c>
      <c r="C33" s="30">
        <v>33.200000000000003</v>
      </c>
      <c r="D33" s="30">
        <v>29.6</v>
      </c>
      <c r="E33" s="30">
        <f>IFERROR(F33+G33+H33,0)</f>
        <v>1007347.2</v>
      </c>
      <c r="F33" s="30">
        <v>997273.73</v>
      </c>
      <c r="G33" s="30">
        <v>7756.57</v>
      </c>
      <c r="H33" s="30">
        <v>2316.9</v>
      </c>
      <c r="I33" s="30">
        <v>0</v>
      </c>
    </row>
    <row r="34" spans="1:9" ht="34.5" customHeight="1">
      <c r="A34" s="25" t="s">
        <v>70</v>
      </c>
      <c r="B34" s="26">
        <f t="shared" ref="B34:I34" si="16">SUM(B35:B37)</f>
        <v>18</v>
      </c>
      <c r="C34" s="27">
        <f t="shared" si="16"/>
        <v>990.9</v>
      </c>
      <c r="D34" s="27">
        <f t="shared" si="16"/>
        <v>975</v>
      </c>
      <c r="E34" s="27">
        <f t="shared" si="16"/>
        <v>21159558</v>
      </c>
      <c r="F34" s="27">
        <f t="shared" si="16"/>
        <v>20947962.420000002</v>
      </c>
      <c r="G34" s="27">
        <f t="shared" si="16"/>
        <v>199717.84</v>
      </c>
      <c r="H34" s="27">
        <f t="shared" si="16"/>
        <v>11877.74</v>
      </c>
      <c r="I34" s="27">
        <f t="shared" si="16"/>
        <v>0</v>
      </c>
    </row>
    <row r="35" spans="1:9" ht="34.5" customHeight="1">
      <c r="A35" s="31" t="s">
        <v>59</v>
      </c>
      <c r="B35" s="29">
        <v>4</v>
      </c>
      <c r="C35" s="30">
        <v>200.4</v>
      </c>
      <c r="D35" s="30">
        <v>194</v>
      </c>
      <c r="E35" s="30">
        <f>IFERROR(F35+G35+H35,0)</f>
        <v>6602208</v>
      </c>
      <c r="F35" s="30">
        <v>6536185.9199999999</v>
      </c>
      <c r="G35" s="30">
        <v>62720.98</v>
      </c>
      <c r="H35" s="30">
        <v>3301.1</v>
      </c>
      <c r="I35" s="30">
        <v>0</v>
      </c>
    </row>
    <row r="36" spans="1:9" ht="34.5" customHeight="1">
      <c r="A36" s="31" t="s">
        <v>61</v>
      </c>
      <c r="B36" s="29">
        <v>1</v>
      </c>
      <c r="C36" s="30">
        <v>69.3</v>
      </c>
      <c r="D36" s="30">
        <v>59.8</v>
      </c>
      <c r="E36" s="30">
        <f>IFERROR(F36+G36+H36,0)</f>
        <v>1255800</v>
      </c>
      <c r="F36" s="30">
        <v>1243242</v>
      </c>
      <c r="G36" s="30">
        <v>11804.52</v>
      </c>
      <c r="H36" s="30">
        <v>753.48</v>
      </c>
      <c r="I36" s="30">
        <v>0</v>
      </c>
    </row>
    <row r="37" spans="1:9" ht="34.5" customHeight="1">
      <c r="A37" s="31" t="s">
        <v>62</v>
      </c>
      <c r="B37" s="29">
        <v>13</v>
      </c>
      <c r="C37" s="30">
        <v>721.2</v>
      </c>
      <c r="D37" s="30">
        <v>721.2</v>
      </c>
      <c r="E37" s="30">
        <f>IFERROR(F37+G37+H37,0)</f>
        <v>13301550</v>
      </c>
      <c r="F37" s="30">
        <v>13168534.5</v>
      </c>
      <c r="G37" s="30">
        <v>125192.34</v>
      </c>
      <c r="H37" s="30">
        <v>7823.16</v>
      </c>
      <c r="I37" s="30">
        <v>0</v>
      </c>
    </row>
    <row r="38" spans="1:9" ht="34.5" customHeight="1">
      <c r="A38" s="25" t="s">
        <v>71</v>
      </c>
      <c r="B38" s="26">
        <f t="shared" ref="B38:I38" si="17">SUM(B39)</f>
        <v>9</v>
      </c>
      <c r="C38" s="27">
        <f t="shared" si="17"/>
        <v>421.51</v>
      </c>
      <c r="D38" s="27">
        <f t="shared" si="17"/>
        <v>384.6</v>
      </c>
      <c r="E38" s="27">
        <f t="shared" si="17"/>
        <v>12224141.699999999</v>
      </c>
      <c r="F38" s="27">
        <f t="shared" si="17"/>
        <v>12101900.27</v>
      </c>
      <c r="G38" s="27">
        <f t="shared" si="17"/>
        <v>114404.3</v>
      </c>
      <c r="H38" s="27">
        <f t="shared" si="17"/>
        <v>7837.13</v>
      </c>
      <c r="I38" s="27">
        <f t="shared" si="17"/>
        <v>0</v>
      </c>
    </row>
    <row r="39" spans="1:9" ht="34.5" customHeight="1">
      <c r="A39" s="31" t="s">
        <v>61</v>
      </c>
      <c r="B39" s="29">
        <v>9</v>
      </c>
      <c r="C39" s="30">
        <v>421.51</v>
      </c>
      <c r="D39" s="30">
        <v>384.6</v>
      </c>
      <c r="E39" s="30">
        <f>IFERROR(F39+G39+H39,0)</f>
        <v>12224141.699999999</v>
      </c>
      <c r="F39" s="30">
        <v>12101900.27</v>
      </c>
      <c r="G39" s="30">
        <v>114404.3</v>
      </c>
      <c r="H39" s="30">
        <v>7837.13</v>
      </c>
      <c r="I39" s="30">
        <v>0</v>
      </c>
    </row>
    <row r="40" spans="1:9" ht="34.5" customHeight="1">
      <c r="A40" s="25" t="s">
        <v>72</v>
      </c>
      <c r="B40" s="26">
        <f t="shared" ref="B40:I40" si="18">SUM(B41:B42)</f>
        <v>20</v>
      </c>
      <c r="C40" s="27">
        <f t="shared" si="18"/>
        <v>912.8</v>
      </c>
      <c r="D40" s="27">
        <f t="shared" si="18"/>
        <v>844.7</v>
      </c>
      <c r="E40" s="27">
        <f t="shared" si="18"/>
        <v>24357182.690000001</v>
      </c>
      <c r="F40" s="27">
        <f t="shared" si="18"/>
        <v>11220707.689999999</v>
      </c>
      <c r="G40" s="27">
        <f t="shared" si="18"/>
        <v>12088318.439999999</v>
      </c>
      <c r="H40" s="27">
        <f t="shared" si="18"/>
        <v>1048156.56</v>
      </c>
      <c r="I40" s="27">
        <f t="shared" si="18"/>
        <v>0</v>
      </c>
    </row>
    <row r="41" spans="1:9" ht="34.5" customHeight="1">
      <c r="A41" s="31" t="s">
        <v>64</v>
      </c>
      <c r="B41" s="29">
        <v>13</v>
      </c>
      <c r="C41" s="30">
        <v>646.70000000000005</v>
      </c>
      <c r="D41" s="30">
        <v>599.5</v>
      </c>
      <c r="E41" s="30">
        <f>IFERROR(F41+G41+H41,0)</f>
        <v>18311763.469999999</v>
      </c>
      <c r="F41" s="30">
        <v>8436086.4600000009</v>
      </c>
      <c r="G41" s="30">
        <v>9088383.9299999997</v>
      </c>
      <c r="H41" s="30">
        <v>787293.08</v>
      </c>
      <c r="I41" s="30">
        <v>0</v>
      </c>
    </row>
    <row r="42" spans="1:9" ht="34.5" customHeight="1">
      <c r="A42" s="31" t="s">
        <v>61</v>
      </c>
      <c r="B42" s="29">
        <v>7</v>
      </c>
      <c r="C42" s="30">
        <v>266.10000000000002</v>
      </c>
      <c r="D42" s="30">
        <v>245.2</v>
      </c>
      <c r="E42" s="30">
        <f>IFERROR(F42+G42+H42,0)</f>
        <v>6045419.2199999997</v>
      </c>
      <c r="F42" s="30">
        <v>2784621.23</v>
      </c>
      <c r="G42" s="30">
        <v>2999934.51</v>
      </c>
      <c r="H42" s="30">
        <v>260863.48</v>
      </c>
      <c r="I42" s="30">
        <v>0</v>
      </c>
    </row>
    <row r="43" spans="1:9" ht="34.5" customHeight="1">
      <c r="A43" s="25" t="s">
        <v>73</v>
      </c>
      <c r="B43" s="26">
        <f t="shared" ref="B43:I45" si="19">SUM(B48)</f>
        <v>34</v>
      </c>
      <c r="C43" s="27">
        <f t="shared" si="19"/>
        <v>1208.9000000000001</v>
      </c>
      <c r="D43" s="27">
        <f t="shared" si="19"/>
        <v>1131.52</v>
      </c>
      <c r="E43" s="27">
        <f t="shared" si="19"/>
        <v>40552300.060000002</v>
      </c>
      <c r="F43" s="27">
        <f t="shared" si="19"/>
        <v>39633247.530000001</v>
      </c>
      <c r="G43" s="27">
        <f t="shared" si="19"/>
        <v>567235.69999999995</v>
      </c>
      <c r="H43" s="27">
        <f t="shared" si="19"/>
        <v>351816.83</v>
      </c>
      <c r="I43" s="27">
        <f t="shared" si="19"/>
        <v>0</v>
      </c>
    </row>
    <row r="44" spans="1:9" ht="34.5" customHeight="1">
      <c r="A44" s="31" t="s">
        <v>59</v>
      </c>
      <c r="B44" s="29">
        <f t="shared" si="19"/>
        <v>33</v>
      </c>
      <c r="C44" s="30">
        <f t="shared" si="19"/>
        <v>1174.8</v>
      </c>
      <c r="D44" s="30">
        <f t="shared" si="19"/>
        <v>1097.42</v>
      </c>
      <c r="E44" s="30">
        <f t="shared" si="19"/>
        <v>39871974.060000002</v>
      </c>
      <c r="F44" s="30">
        <f t="shared" si="19"/>
        <v>38963455.75</v>
      </c>
      <c r="G44" s="30">
        <f t="shared" si="19"/>
        <v>557649.56000000006</v>
      </c>
      <c r="H44" s="30">
        <f t="shared" si="19"/>
        <v>350868.75</v>
      </c>
      <c r="I44" s="30">
        <f t="shared" si="19"/>
        <v>0</v>
      </c>
    </row>
    <row r="45" spans="1:9" ht="34.5" customHeight="1">
      <c r="A45" s="31" t="s">
        <v>62</v>
      </c>
      <c r="B45" s="29">
        <f t="shared" si="19"/>
        <v>1</v>
      </c>
      <c r="C45" s="30">
        <f t="shared" si="19"/>
        <v>34.1</v>
      </c>
      <c r="D45" s="30">
        <f t="shared" si="19"/>
        <v>34.1</v>
      </c>
      <c r="E45" s="30">
        <f t="shared" si="19"/>
        <v>680326</v>
      </c>
      <c r="F45" s="30">
        <f t="shared" si="19"/>
        <v>669791.78</v>
      </c>
      <c r="G45" s="30">
        <f t="shared" si="19"/>
        <v>9586.14</v>
      </c>
      <c r="H45" s="30">
        <f t="shared" si="19"/>
        <v>948.08</v>
      </c>
      <c r="I45" s="30">
        <f t="shared" si="19"/>
        <v>0</v>
      </c>
    </row>
    <row r="46" spans="1:9" ht="24.75" customHeight="1">
      <c r="A46" s="145" t="s">
        <v>74</v>
      </c>
      <c r="B46" s="145"/>
      <c r="C46" s="145"/>
      <c r="D46" s="145"/>
      <c r="E46" s="145"/>
      <c r="F46" s="145"/>
      <c r="G46" s="145"/>
      <c r="H46" s="145"/>
      <c r="I46" s="145"/>
    </row>
    <row r="47" spans="1:9" ht="34.5" customHeight="1">
      <c r="A47" s="25" t="s">
        <v>66</v>
      </c>
      <c r="B47" s="26">
        <f t="shared" ref="B47:I47" si="20">SUM(B48)</f>
        <v>34</v>
      </c>
      <c r="C47" s="27">
        <f t="shared" si="20"/>
        <v>1208.9000000000001</v>
      </c>
      <c r="D47" s="27">
        <f t="shared" si="20"/>
        <v>1131.52</v>
      </c>
      <c r="E47" s="27">
        <f t="shared" si="20"/>
        <v>40552300.060000002</v>
      </c>
      <c r="F47" s="27">
        <f t="shared" si="20"/>
        <v>39633247.530000001</v>
      </c>
      <c r="G47" s="27">
        <f t="shared" si="20"/>
        <v>567235.69999999995</v>
      </c>
      <c r="H47" s="27">
        <f t="shared" si="20"/>
        <v>351816.83</v>
      </c>
      <c r="I47" s="27">
        <f t="shared" si="20"/>
        <v>0</v>
      </c>
    </row>
    <row r="48" spans="1:9" ht="34.5" customHeight="1">
      <c r="A48" s="25" t="s">
        <v>69</v>
      </c>
      <c r="B48" s="26">
        <f t="shared" ref="B48:I48" si="21">SUM(B49:B50)</f>
        <v>34</v>
      </c>
      <c r="C48" s="27">
        <f t="shared" si="21"/>
        <v>1208.9000000000001</v>
      </c>
      <c r="D48" s="27">
        <f t="shared" si="21"/>
        <v>1131.52</v>
      </c>
      <c r="E48" s="27">
        <f t="shared" si="21"/>
        <v>40552300.060000002</v>
      </c>
      <c r="F48" s="27">
        <f t="shared" si="21"/>
        <v>39633247.530000001</v>
      </c>
      <c r="G48" s="27">
        <f t="shared" si="21"/>
        <v>567235.69999999995</v>
      </c>
      <c r="H48" s="27">
        <f t="shared" si="21"/>
        <v>351816.83</v>
      </c>
      <c r="I48" s="27">
        <f t="shared" si="21"/>
        <v>0</v>
      </c>
    </row>
    <row r="49" spans="1:9" ht="34.5" customHeight="1">
      <c r="A49" s="31" t="s">
        <v>59</v>
      </c>
      <c r="B49" s="29">
        <v>33</v>
      </c>
      <c r="C49" s="30">
        <v>1174.8</v>
      </c>
      <c r="D49" s="30">
        <v>1097.42</v>
      </c>
      <c r="E49" s="30">
        <f>IFERROR(F49+G49+H49,0)</f>
        <v>39871974.060000002</v>
      </c>
      <c r="F49" s="30">
        <v>38963455.75</v>
      </c>
      <c r="G49" s="30">
        <v>557649.56000000006</v>
      </c>
      <c r="H49" s="30">
        <v>350868.75</v>
      </c>
      <c r="I49" s="30">
        <v>0</v>
      </c>
    </row>
    <row r="50" spans="1:9" ht="34.5" customHeight="1">
      <c r="A50" s="31" t="s">
        <v>62</v>
      </c>
      <c r="B50" s="29">
        <v>1</v>
      </c>
      <c r="C50" s="30">
        <v>34.1</v>
      </c>
      <c r="D50" s="30">
        <v>34.1</v>
      </c>
      <c r="E50" s="30">
        <f>IFERROR(F50+G50+H50,0)</f>
        <v>680326</v>
      </c>
      <c r="F50" s="30">
        <v>669791.78</v>
      </c>
      <c r="G50" s="30">
        <v>9586.14</v>
      </c>
      <c r="H50" s="30">
        <v>948.08</v>
      </c>
      <c r="I50" s="30">
        <v>0</v>
      </c>
    </row>
    <row r="51" spans="1:9" ht="34.5" customHeight="1">
      <c r="A51" s="25" t="s">
        <v>75</v>
      </c>
      <c r="B51" s="26">
        <f t="shared" ref="B51:I51" si="22">SUM(B60,B63,B65,B70,B72,B75,B77,B79,B82)</f>
        <v>261</v>
      </c>
      <c r="C51" s="27">
        <f t="shared" si="22"/>
        <v>10428.5</v>
      </c>
      <c r="D51" s="27">
        <f t="shared" si="22"/>
        <v>9305.91</v>
      </c>
      <c r="E51" s="27">
        <f t="shared" si="22"/>
        <v>501346502.04000002</v>
      </c>
      <c r="F51" s="27">
        <f t="shared" si="22"/>
        <v>379379259.48000002</v>
      </c>
      <c r="G51" s="27">
        <f t="shared" si="22"/>
        <v>76785517.969999999</v>
      </c>
      <c r="H51" s="27">
        <f t="shared" si="22"/>
        <v>45181724.590000004</v>
      </c>
      <c r="I51" s="27">
        <f t="shared" si="22"/>
        <v>0</v>
      </c>
    </row>
    <row r="52" spans="1:9" ht="34.5" customHeight="1">
      <c r="A52" s="28" t="s">
        <v>57</v>
      </c>
      <c r="B52" s="29">
        <f t="shared" ref="B52:I52" si="23">SUM(B64)</f>
        <v>63</v>
      </c>
      <c r="C52" s="30">
        <f t="shared" si="23"/>
        <v>2421.1999999999998</v>
      </c>
      <c r="D52" s="30">
        <f t="shared" si="23"/>
        <v>2010.4</v>
      </c>
      <c r="E52" s="30">
        <f t="shared" si="23"/>
        <v>118820023.06999999</v>
      </c>
      <c r="F52" s="30">
        <f t="shared" si="23"/>
        <v>92459984.269999996</v>
      </c>
      <c r="G52" s="30">
        <f t="shared" si="23"/>
        <v>5948199.7400000002</v>
      </c>
      <c r="H52" s="30">
        <f t="shared" si="23"/>
        <v>20411839.059999999</v>
      </c>
      <c r="I52" s="30">
        <f t="shared" si="23"/>
        <v>0</v>
      </c>
    </row>
    <row r="53" spans="1:9" ht="34.5" customHeight="1">
      <c r="A53" s="31" t="s">
        <v>58</v>
      </c>
      <c r="B53" s="29">
        <f t="shared" ref="B53:I53" si="24">SUM(B61)</f>
        <v>4</v>
      </c>
      <c r="C53" s="30">
        <f t="shared" si="24"/>
        <v>143.28</v>
      </c>
      <c r="D53" s="30">
        <f t="shared" si="24"/>
        <v>114.9</v>
      </c>
      <c r="E53" s="30">
        <f t="shared" si="24"/>
        <v>7698300</v>
      </c>
      <c r="F53" s="30">
        <f t="shared" si="24"/>
        <v>0</v>
      </c>
      <c r="G53" s="30">
        <f t="shared" si="24"/>
        <v>5008423.8600000003</v>
      </c>
      <c r="H53" s="30">
        <f t="shared" si="24"/>
        <v>2689876.14</v>
      </c>
      <c r="I53" s="30">
        <f t="shared" si="24"/>
        <v>0</v>
      </c>
    </row>
    <row r="54" spans="1:9" ht="34.5" customHeight="1">
      <c r="A54" s="31" t="s">
        <v>59</v>
      </c>
      <c r="B54" s="29">
        <f t="shared" ref="B54:I54" si="25">SUM(B66,B73,B78,B80,B83)</f>
        <v>151</v>
      </c>
      <c r="C54" s="30">
        <f t="shared" si="25"/>
        <v>5766.35</v>
      </c>
      <c r="D54" s="30">
        <f t="shared" si="25"/>
        <v>5364.97</v>
      </c>
      <c r="E54" s="30">
        <f t="shared" si="25"/>
        <v>290057402.00999999</v>
      </c>
      <c r="F54" s="30">
        <f t="shared" si="25"/>
        <v>235034316.46000001</v>
      </c>
      <c r="G54" s="30">
        <f t="shared" si="25"/>
        <v>37806577.43</v>
      </c>
      <c r="H54" s="30">
        <f t="shared" si="25"/>
        <v>17216508.120000001</v>
      </c>
      <c r="I54" s="30">
        <f t="shared" si="25"/>
        <v>0</v>
      </c>
    </row>
    <row r="55" spans="1:9" ht="34.5" customHeight="1">
      <c r="A55" s="31" t="s">
        <v>64</v>
      </c>
      <c r="B55" s="29">
        <f t="shared" ref="B55:I55" si="26">SUM(B62,B67,B74)</f>
        <v>26</v>
      </c>
      <c r="C55" s="30">
        <f t="shared" si="26"/>
        <v>1188.8</v>
      </c>
      <c r="D55" s="30">
        <f t="shared" si="26"/>
        <v>1132.58</v>
      </c>
      <c r="E55" s="30">
        <f t="shared" si="26"/>
        <v>48882896.159999996</v>
      </c>
      <c r="F55" s="30">
        <f t="shared" si="26"/>
        <v>31859577.260000002</v>
      </c>
      <c r="G55" s="30">
        <f t="shared" si="26"/>
        <v>13375083.33</v>
      </c>
      <c r="H55" s="30">
        <f t="shared" si="26"/>
        <v>3648235.57</v>
      </c>
      <c r="I55" s="30">
        <f t="shared" si="26"/>
        <v>0</v>
      </c>
    </row>
    <row r="56" spans="1:9" ht="34.5" customHeight="1">
      <c r="A56" s="31" t="s">
        <v>61</v>
      </c>
      <c r="B56" s="29">
        <f t="shared" ref="B56:I56" si="27">SUM(B68,B71,B76,B81)</f>
        <v>16</v>
      </c>
      <c r="C56" s="30">
        <f t="shared" si="27"/>
        <v>879.37</v>
      </c>
      <c r="D56" s="30">
        <f t="shared" si="27"/>
        <v>653.55999999999995</v>
      </c>
      <c r="E56" s="30">
        <f t="shared" si="27"/>
        <v>35437880.799999997</v>
      </c>
      <c r="F56" s="30">
        <f t="shared" si="27"/>
        <v>19579881.489999998</v>
      </c>
      <c r="G56" s="30">
        <f t="shared" si="27"/>
        <v>14643183.609999999</v>
      </c>
      <c r="H56" s="30">
        <f t="shared" si="27"/>
        <v>1214815.7</v>
      </c>
      <c r="I56" s="30">
        <f t="shared" si="27"/>
        <v>0</v>
      </c>
    </row>
    <row r="57" spans="1:9" ht="34.5" customHeight="1">
      <c r="A57" s="31" t="s">
        <v>62</v>
      </c>
      <c r="B57" s="29">
        <f t="shared" ref="B57:I57" si="28">SUM(B69)</f>
        <v>1</v>
      </c>
      <c r="C57" s="30">
        <f t="shared" si="28"/>
        <v>29.5</v>
      </c>
      <c r="D57" s="30">
        <f t="shared" si="28"/>
        <v>29.5</v>
      </c>
      <c r="E57" s="30">
        <f t="shared" si="28"/>
        <v>450000</v>
      </c>
      <c r="F57" s="30">
        <f t="shared" si="28"/>
        <v>445500</v>
      </c>
      <c r="G57" s="30">
        <f t="shared" si="28"/>
        <v>4050</v>
      </c>
      <c r="H57" s="30">
        <f t="shared" si="28"/>
        <v>450</v>
      </c>
      <c r="I57" s="30">
        <f t="shared" si="28"/>
        <v>0</v>
      </c>
    </row>
    <row r="58" spans="1:9" ht="24.75" customHeight="1">
      <c r="A58" s="145" t="s">
        <v>76</v>
      </c>
      <c r="B58" s="145"/>
      <c r="C58" s="145"/>
      <c r="D58" s="145"/>
      <c r="E58" s="145"/>
      <c r="F58" s="145"/>
      <c r="G58" s="145"/>
      <c r="H58" s="145"/>
      <c r="I58" s="145"/>
    </row>
    <row r="59" spans="1:9" ht="34.5" customHeight="1">
      <c r="A59" s="25" t="s">
        <v>66</v>
      </c>
      <c r="B59" s="26">
        <f t="shared" ref="B59:I59" si="29">SUM(B60,B63,B65,B70,B72,B75,B77,B79,B82)</f>
        <v>261</v>
      </c>
      <c r="C59" s="27">
        <f t="shared" si="29"/>
        <v>10428.5</v>
      </c>
      <c r="D59" s="27">
        <f t="shared" si="29"/>
        <v>9305.91</v>
      </c>
      <c r="E59" s="27">
        <f t="shared" si="29"/>
        <v>501346502.04000002</v>
      </c>
      <c r="F59" s="27">
        <f t="shared" si="29"/>
        <v>379379259.48000002</v>
      </c>
      <c r="G59" s="27">
        <f t="shared" si="29"/>
        <v>76785517.969999999</v>
      </c>
      <c r="H59" s="27">
        <f t="shared" si="29"/>
        <v>45181724.590000004</v>
      </c>
      <c r="I59" s="27">
        <f t="shared" si="29"/>
        <v>0</v>
      </c>
    </row>
    <row r="60" spans="1:9" ht="34.5" customHeight="1">
      <c r="A60" s="25" t="s">
        <v>77</v>
      </c>
      <c r="B60" s="26">
        <f t="shared" ref="B60:I60" si="30">SUM(B61:B62)</f>
        <v>8</v>
      </c>
      <c r="C60" s="27">
        <f t="shared" si="30"/>
        <v>291.98</v>
      </c>
      <c r="D60" s="27">
        <f t="shared" si="30"/>
        <v>255.4</v>
      </c>
      <c r="E60" s="27">
        <f t="shared" si="30"/>
        <v>14355212.48</v>
      </c>
      <c r="F60" s="27">
        <f t="shared" si="30"/>
        <v>0</v>
      </c>
      <c r="G60" s="27">
        <f t="shared" si="30"/>
        <v>11132783.84</v>
      </c>
      <c r="H60" s="27">
        <f t="shared" si="30"/>
        <v>3222428.64</v>
      </c>
      <c r="I60" s="27">
        <f t="shared" si="30"/>
        <v>0</v>
      </c>
    </row>
    <row r="61" spans="1:9" ht="34.5" customHeight="1">
      <c r="A61" s="31" t="s">
        <v>58</v>
      </c>
      <c r="B61" s="29">
        <v>4</v>
      </c>
      <c r="C61" s="30">
        <v>143.28</v>
      </c>
      <c r="D61" s="30">
        <v>114.9</v>
      </c>
      <c r="E61" s="30">
        <f>IFERROR(F61+G61+H61,0)</f>
        <v>7698300</v>
      </c>
      <c r="F61" s="30">
        <v>0</v>
      </c>
      <c r="G61" s="30">
        <v>5008423.8600000003</v>
      </c>
      <c r="H61" s="30">
        <v>2689876.14</v>
      </c>
      <c r="I61" s="30">
        <v>0</v>
      </c>
    </row>
    <row r="62" spans="1:9" ht="34.5" customHeight="1">
      <c r="A62" s="31" t="s">
        <v>64</v>
      </c>
      <c r="B62" s="29">
        <v>4</v>
      </c>
      <c r="C62" s="30">
        <v>148.69999999999999</v>
      </c>
      <c r="D62" s="30">
        <v>140.5</v>
      </c>
      <c r="E62" s="30">
        <f>IFERROR(F62+G62+H62,0)</f>
        <v>6656912.4800000004</v>
      </c>
      <c r="F62" s="30">
        <v>0</v>
      </c>
      <c r="G62" s="30">
        <v>6124359.9800000004</v>
      </c>
      <c r="H62" s="30">
        <v>532552.5</v>
      </c>
      <c r="I62" s="30">
        <v>0</v>
      </c>
    </row>
    <row r="63" spans="1:9" ht="34.5" customHeight="1">
      <c r="A63" s="25" t="s">
        <v>78</v>
      </c>
      <c r="B63" s="26">
        <f t="shared" ref="B63:I63" si="31">SUM(B64)</f>
        <v>63</v>
      </c>
      <c r="C63" s="27">
        <f t="shared" si="31"/>
        <v>2421.1999999999998</v>
      </c>
      <c r="D63" s="27">
        <f t="shared" si="31"/>
        <v>2010.4</v>
      </c>
      <c r="E63" s="27">
        <f t="shared" si="31"/>
        <v>118820023.06999999</v>
      </c>
      <c r="F63" s="27">
        <f t="shared" si="31"/>
        <v>92459984.269999996</v>
      </c>
      <c r="G63" s="27">
        <f t="shared" si="31"/>
        <v>5948199.7400000002</v>
      </c>
      <c r="H63" s="27">
        <f t="shared" si="31"/>
        <v>20411839.059999999</v>
      </c>
      <c r="I63" s="27">
        <f t="shared" si="31"/>
        <v>0</v>
      </c>
    </row>
    <row r="64" spans="1:9" ht="34.5" customHeight="1">
      <c r="A64" s="28" t="s">
        <v>57</v>
      </c>
      <c r="B64" s="32">
        <v>63</v>
      </c>
      <c r="C64" s="33">
        <v>2421.1999999999998</v>
      </c>
      <c r="D64" s="33">
        <v>2010.4</v>
      </c>
      <c r="E64" s="30">
        <f>IFERROR(F64+G64+H64,0)</f>
        <v>118820023.06999999</v>
      </c>
      <c r="F64" s="33">
        <v>92459984.269999996</v>
      </c>
      <c r="G64" s="33">
        <v>5948199.7400000002</v>
      </c>
      <c r="H64" s="33">
        <v>20411839.059999999</v>
      </c>
      <c r="I64" s="33">
        <v>0</v>
      </c>
    </row>
    <row r="65" spans="1:9" ht="34.5" customHeight="1">
      <c r="A65" s="25" t="s">
        <v>69</v>
      </c>
      <c r="B65" s="26">
        <f t="shared" ref="B65:I65" si="32">SUM(B66:B69)</f>
        <v>83</v>
      </c>
      <c r="C65" s="27">
        <f t="shared" si="32"/>
        <v>3306</v>
      </c>
      <c r="D65" s="27">
        <f t="shared" si="32"/>
        <v>3123.65</v>
      </c>
      <c r="E65" s="27">
        <f t="shared" si="32"/>
        <v>156837148.24000001</v>
      </c>
      <c r="F65" s="27">
        <f t="shared" si="32"/>
        <v>155268776.75999999</v>
      </c>
      <c r="G65" s="27">
        <f t="shared" si="32"/>
        <v>1422440.09</v>
      </c>
      <c r="H65" s="27">
        <f t="shared" si="32"/>
        <v>145931.39000000001</v>
      </c>
      <c r="I65" s="27">
        <f t="shared" si="32"/>
        <v>0</v>
      </c>
    </row>
    <row r="66" spans="1:9" ht="34.5" customHeight="1">
      <c r="A66" s="31" t="s">
        <v>59</v>
      </c>
      <c r="B66" s="29">
        <v>66</v>
      </c>
      <c r="C66" s="30">
        <v>2530.6</v>
      </c>
      <c r="D66" s="30">
        <v>2378.77</v>
      </c>
      <c r="E66" s="30">
        <f>IFERROR(F66+G66+H66,0)</f>
        <v>126755393.26000001</v>
      </c>
      <c r="F66" s="30">
        <v>125487839.33</v>
      </c>
      <c r="G66" s="30">
        <v>1148741.1200000001</v>
      </c>
      <c r="H66" s="30">
        <v>118812.81</v>
      </c>
      <c r="I66" s="30">
        <v>0</v>
      </c>
    </row>
    <row r="67" spans="1:9" ht="34.5" customHeight="1">
      <c r="A67" s="31" t="s">
        <v>64</v>
      </c>
      <c r="B67" s="29">
        <v>15</v>
      </c>
      <c r="C67" s="30">
        <v>678</v>
      </c>
      <c r="D67" s="30">
        <v>670.18</v>
      </c>
      <c r="E67" s="30">
        <f>IFERROR(F67+G67+H67,0)</f>
        <v>27759525.780000001</v>
      </c>
      <c r="F67" s="30">
        <v>27481930.52</v>
      </c>
      <c r="G67" s="30">
        <v>252611.69</v>
      </c>
      <c r="H67" s="30">
        <v>24983.57</v>
      </c>
      <c r="I67" s="30">
        <v>0</v>
      </c>
    </row>
    <row r="68" spans="1:9" ht="34.5" customHeight="1">
      <c r="A68" s="31" t="s">
        <v>61</v>
      </c>
      <c r="B68" s="29">
        <v>1</v>
      </c>
      <c r="C68" s="30">
        <v>67.900000000000006</v>
      </c>
      <c r="D68" s="30">
        <v>45.2</v>
      </c>
      <c r="E68" s="30">
        <f>IFERROR(F68+G68+H68,0)</f>
        <v>1872229.2</v>
      </c>
      <c r="F68" s="30">
        <v>1853506.91</v>
      </c>
      <c r="G68" s="30">
        <v>17037.28</v>
      </c>
      <c r="H68" s="30">
        <v>1685.01</v>
      </c>
      <c r="I68" s="30">
        <v>0</v>
      </c>
    </row>
    <row r="69" spans="1:9" ht="34.5" customHeight="1">
      <c r="A69" s="31" t="s">
        <v>62</v>
      </c>
      <c r="B69" s="29">
        <v>1</v>
      </c>
      <c r="C69" s="30">
        <v>29.5</v>
      </c>
      <c r="D69" s="30">
        <v>29.5</v>
      </c>
      <c r="E69" s="30">
        <f>IFERROR(F69+G69+H69,0)</f>
        <v>450000</v>
      </c>
      <c r="F69" s="30">
        <v>445500</v>
      </c>
      <c r="G69" s="30">
        <v>4050</v>
      </c>
      <c r="H69" s="30">
        <v>450</v>
      </c>
      <c r="I69" s="30">
        <v>0</v>
      </c>
    </row>
    <row r="70" spans="1:9" ht="34.5" customHeight="1">
      <c r="A70" s="25" t="s">
        <v>79</v>
      </c>
      <c r="B70" s="26">
        <f t="shared" ref="B70:I70" si="33">SUM(B71)</f>
        <v>6</v>
      </c>
      <c r="C70" s="27">
        <f t="shared" si="33"/>
        <v>277.87</v>
      </c>
      <c r="D70" s="27">
        <f t="shared" si="33"/>
        <v>224.96</v>
      </c>
      <c r="E70" s="27">
        <f t="shared" si="33"/>
        <v>12163600.300000001</v>
      </c>
      <c r="F70" s="27">
        <f t="shared" si="33"/>
        <v>11611920.48</v>
      </c>
      <c r="G70" s="27">
        <f t="shared" si="33"/>
        <v>102928.99</v>
      </c>
      <c r="H70" s="27">
        <f t="shared" si="33"/>
        <v>448750.83</v>
      </c>
      <c r="I70" s="27">
        <f t="shared" si="33"/>
        <v>0</v>
      </c>
    </row>
    <row r="71" spans="1:9" ht="34.5" customHeight="1">
      <c r="A71" s="31" t="s">
        <v>61</v>
      </c>
      <c r="B71" s="29">
        <v>6</v>
      </c>
      <c r="C71" s="30">
        <v>277.87</v>
      </c>
      <c r="D71" s="30">
        <v>224.96</v>
      </c>
      <c r="E71" s="30">
        <f>IFERROR(F71+G71+H71,0)</f>
        <v>12163600.300000001</v>
      </c>
      <c r="F71" s="30">
        <v>11611920.48</v>
      </c>
      <c r="G71" s="30">
        <v>102928.99</v>
      </c>
      <c r="H71" s="30">
        <v>448750.83</v>
      </c>
      <c r="I71" s="30">
        <v>0</v>
      </c>
    </row>
    <row r="72" spans="1:9" ht="34.5" customHeight="1">
      <c r="A72" s="25" t="s">
        <v>80</v>
      </c>
      <c r="B72" s="26">
        <f t="shared" ref="B72:I72" si="34">SUM(B73:B74)</f>
        <v>21</v>
      </c>
      <c r="C72" s="27">
        <f t="shared" si="34"/>
        <v>955.5</v>
      </c>
      <c r="D72" s="27">
        <f t="shared" si="34"/>
        <v>845.9</v>
      </c>
      <c r="E72" s="27">
        <f t="shared" si="34"/>
        <v>37038586.890000001</v>
      </c>
      <c r="F72" s="27">
        <f t="shared" si="34"/>
        <v>4377646.74</v>
      </c>
      <c r="G72" s="27">
        <f t="shared" si="34"/>
        <v>25061943.379999999</v>
      </c>
      <c r="H72" s="27">
        <f t="shared" si="34"/>
        <v>7598996.7699999996</v>
      </c>
      <c r="I72" s="27">
        <f t="shared" si="34"/>
        <v>0</v>
      </c>
    </row>
    <row r="73" spans="1:9" ht="34.5" customHeight="1">
      <c r="A73" s="31" t="s">
        <v>59</v>
      </c>
      <c r="B73" s="29">
        <v>14</v>
      </c>
      <c r="C73" s="30">
        <v>593.4</v>
      </c>
      <c r="D73" s="30">
        <v>524</v>
      </c>
      <c r="E73" s="30">
        <f>IFERROR(F73+G73+H73,0)</f>
        <v>22572128.989999998</v>
      </c>
      <c r="F73" s="30">
        <v>0</v>
      </c>
      <c r="G73" s="30">
        <v>18063831.719999999</v>
      </c>
      <c r="H73" s="30">
        <v>4508297.2699999996</v>
      </c>
      <c r="I73" s="30">
        <v>0</v>
      </c>
    </row>
    <row r="74" spans="1:9" ht="34.5" customHeight="1">
      <c r="A74" s="31" t="s">
        <v>64</v>
      </c>
      <c r="B74" s="29">
        <v>7</v>
      </c>
      <c r="C74" s="30">
        <v>362.1</v>
      </c>
      <c r="D74" s="30">
        <v>321.89999999999998</v>
      </c>
      <c r="E74" s="30">
        <f>IFERROR(F74+G74+H74,0)</f>
        <v>14466457.9</v>
      </c>
      <c r="F74" s="30">
        <v>4377646.74</v>
      </c>
      <c r="G74" s="30">
        <v>6998111.6600000001</v>
      </c>
      <c r="H74" s="30">
        <v>3090699.5</v>
      </c>
      <c r="I74" s="30">
        <v>0</v>
      </c>
    </row>
    <row r="75" spans="1:9" ht="34.5" customHeight="1">
      <c r="A75" s="25" t="s">
        <v>81</v>
      </c>
      <c r="B75" s="26">
        <f t="shared" ref="B75:I75" si="35">SUM(B76)</f>
        <v>8</v>
      </c>
      <c r="C75" s="27">
        <f t="shared" si="35"/>
        <v>498.3</v>
      </c>
      <c r="D75" s="27">
        <f t="shared" si="35"/>
        <v>366.7</v>
      </c>
      <c r="E75" s="27">
        <f t="shared" si="35"/>
        <v>20472011.600000001</v>
      </c>
      <c r="F75" s="27">
        <f t="shared" si="35"/>
        <v>5193714.8</v>
      </c>
      <c r="G75" s="27">
        <f t="shared" si="35"/>
        <v>14514381.960000001</v>
      </c>
      <c r="H75" s="27">
        <f t="shared" si="35"/>
        <v>763914.84</v>
      </c>
      <c r="I75" s="27">
        <f t="shared" si="35"/>
        <v>0</v>
      </c>
    </row>
    <row r="76" spans="1:9" ht="34.5" customHeight="1">
      <c r="A76" s="31" t="s">
        <v>61</v>
      </c>
      <c r="B76" s="29">
        <v>8</v>
      </c>
      <c r="C76" s="30">
        <v>498.3</v>
      </c>
      <c r="D76" s="30">
        <v>366.7</v>
      </c>
      <c r="E76" s="30">
        <f>IFERROR(F76+G76+H76,0)</f>
        <v>20472011.600000001</v>
      </c>
      <c r="F76" s="30">
        <v>5193714.8</v>
      </c>
      <c r="G76" s="30">
        <v>14514381.960000001</v>
      </c>
      <c r="H76" s="30">
        <v>763914.84</v>
      </c>
      <c r="I76" s="30">
        <v>0</v>
      </c>
    </row>
    <row r="77" spans="1:9" ht="34.5" customHeight="1">
      <c r="A77" s="25" t="s">
        <v>82</v>
      </c>
      <c r="B77" s="26">
        <f t="shared" ref="B77:I77" si="36">SUM(B78)</f>
        <v>25</v>
      </c>
      <c r="C77" s="27">
        <f t="shared" si="36"/>
        <v>1066.7</v>
      </c>
      <c r="D77" s="27">
        <f t="shared" si="36"/>
        <v>980.7</v>
      </c>
      <c r="E77" s="27">
        <f t="shared" si="36"/>
        <v>54417000</v>
      </c>
      <c r="F77" s="27">
        <f t="shared" si="36"/>
        <v>40215358.950000003</v>
      </c>
      <c r="G77" s="27">
        <f t="shared" si="36"/>
        <v>9114317.1799999997</v>
      </c>
      <c r="H77" s="27">
        <f t="shared" si="36"/>
        <v>5087323.87</v>
      </c>
      <c r="I77" s="27">
        <f t="shared" si="36"/>
        <v>0</v>
      </c>
    </row>
    <row r="78" spans="1:9" ht="34.5" customHeight="1">
      <c r="A78" s="31" t="s">
        <v>59</v>
      </c>
      <c r="B78" s="29">
        <v>25</v>
      </c>
      <c r="C78" s="30">
        <v>1066.7</v>
      </c>
      <c r="D78" s="30">
        <v>980.7</v>
      </c>
      <c r="E78" s="30">
        <f>IFERROR(F78+G78+H78,0)</f>
        <v>54417000</v>
      </c>
      <c r="F78" s="30">
        <v>40215358.950000003</v>
      </c>
      <c r="G78" s="30">
        <v>9114317.1799999997</v>
      </c>
      <c r="H78" s="30">
        <v>5087323.87</v>
      </c>
      <c r="I78" s="30">
        <v>0</v>
      </c>
    </row>
    <row r="79" spans="1:9" ht="34.5" customHeight="1">
      <c r="A79" s="25" t="s">
        <v>83</v>
      </c>
      <c r="B79" s="26">
        <f t="shared" ref="B79:I79" si="37">SUM(B80:B81)</f>
        <v>41</v>
      </c>
      <c r="C79" s="27">
        <f t="shared" si="37"/>
        <v>1379.85</v>
      </c>
      <c r="D79" s="27">
        <f t="shared" si="37"/>
        <v>1274.2</v>
      </c>
      <c r="E79" s="27">
        <f t="shared" si="37"/>
        <v>77964615.459999993</v>
      </c>
      <c r="F79" s="27">
        <f t="shared" si="37"/>
        <v>70251857.480000004</v>
      </c>
      <c r="G79" s="27">
        <f t="shared" si="37"/>
        <v>674133.99</v>
      </c>
      <c r="H79" s="27">
        <f t="shared" si="37"/>
        <v>7038623.9900000002</v>
      </c>
      <c r="I79" s="27">
        <f t="shared" si="37"/>
        <v>0</v>
      </c>
    </row>
    <row r="80" spans="1:9" ht="34.5" customHeight="1">
      <c r="A80" s="31" t="s">
        <v>59</v>
      </c>
      <c r="B80" s="29">
        <v>40</v>
      </c>
      <c r="C80" s="30">
        <v>1344.55</v>
      </c>
      <c r="D80" s="30">
        <v>1257.5</v>
      </c>
      <c r="E80" s="30">
        <f>IFERROR(F80+G80+H80,0)</f>
        <v>77034575.760000005</v>
      </c>
      <c r="F80" s="30">
        <v>69331118.180000007</v>
      </c>
      <c r="G80" s="30">
        <v>665298.61</v>
      </c>
      <c r="H80" s="30">
        <v>7038158.9699999997</v>
      </c>
      <c r="I80" s="30">
        <v>0</v>
      </c>
    </row>
    <row r="81" spans="1:9" ht="34.5" customHeight="1">
      <c r="A81" s="31" t="s">
        <v>61</v>
      </c>
      <c r="B81" s="29">
        <v>1</v>
      </c>
      <c r="C81" s="30">
        <v>35.299999999999997</v>
      </c>
      <c r="D81" s="30">
        <v>16.7</v>
      </c>
      <c r="E81" s="30">
        <f>IFERROR(F81+G81+H81,0)</f>
        <v>930039.7</v>
      </c>
      <c r="F81" s="30">
        <v>920739.3</v>
      </c>
      <c r="G81" s="30">
        <v>8835.3799999999992</v>
      </c>
      <c r="H81" s="30">
        <v>465.02</v>
      </c>
      <c r="I81" s="30">
        <v>0</v>
      </c>
    </row>
    <row r="82" spans="1:9" ht="34.5" customHeight="1">
      <c r="A82" s="25" t="s">
        <v>84</v>
      </c>
      <c r="B82" s="26">
        <f t="shared" ref="B82:I82" si="38">SUM(B83)</f>
        <v>6</v>
      </c>
      <c r="C82" s="27">
        <f t="shared" si="38"/>
        <v>231.1</v>
      </c>
      <c r="D82" s="27">
        <f t="shared" si="38"/>
        <v>224</v>
      </c>
      <c r="E82" s="27">
        <f t="shared" si="38"/>
        <v>9278304</v>
      </c>
      <c r="F82" s="27">
        <f t="shared" si="38"/>
        <v>0</v>
      </c>
      <c r="G82" s="27">
        <f t="shared" si="38"/>
        <v>8814388.8000000007</v>
      </c>
      <c r="H82" s="27">
        <f t="shared" si="38"/>
        <v>463915.2</v>
      </c>
      <c r="I82" s="27">
        <f t="shared" si="38"/>
        <v>0</v>
      </c>
    </row>
    <row r="83" spans="1:9" ht="34.5" customHeight="1">
      <c r="A83" s="31" t="s">
        <v>59</v>
      </c>
      <c r="B83" s="29">
        <v>6</v>
      </c>
      <c r="C83" s="30">
        <v>231.1</v>
      </c>
      <c r="D83" s="30">
        <v>224</v>
      </c>
      <c r="E83" s="30">
        <f>IFERROR(F83+G83+H83,0)</f>
        <v>9278304</v>
      </c>
      <c r="F83" s="30">
        <v>0</v>
      </c>
      <c r="G83" s="30">
        <v>8814388.8000000007</v>
      </c>
      <c r="H83" s="30">
        <v>463915.2</v>
      </c>
      <c r="I83" s="30">
        <v>0</v>
      </c>
    </row>
    <row r="84" spans="1:9">
      <c r="A84" s="34"/>
      <c r="B84" s="34"/>
      <c r="C84" s="34"/>
    </row>
    <row r="85" spans="1:9" ht="90.75" customHeight="1">
      <c r="A85" s="144" t="s">
        <v>38</v>
      </c>
      <c r="B85" s="144"/>
      <c r="C85" s="144"/>
      <c r="D85" s="35"/>
      <c r="E85" s="35"/>
      <c r="F85" s="35"/>
      <c r="G85" s="35"/>
      <c r="H85" s="144" t="s">
        <v>39</v>
      </c>
      <c r="I85" s="144"/>
    </row>
    <row r="86" spans="1:9" ht="18.75" customHeight="1">
      <c r="D86" s="144" t="s">
        <v>40</v>
      </c>
      <c r="E86" s="144"/>
      <c r="F86" s="144"/>
      <c r="G86" s="144"/>
      <c r="H86" s="144" t="s">
        <v>85</v>
      </c>
      <c r="I86" s="144"/>
    </row>
  </sheetData>
  <sheetProtection formatCells="0" formatColumns="0" formatRows="0" insertColumns="0" insertRows="0" insertHyperlinks="0" deleteColumns="0" deleteRows="0" sort="0" autoFilter="0" pivotTables="0"/>
  <mergeCells count="21">
    <mergeCell ref="D86:G86"/>
    <mergeCell ref="H86:I86"/>
    <mergeCell ref="A24:I24"/>
    <mergeCell ref="A46:I46"/>
    <mergeCell ref="A58:I58"/>
    <mergeCell ref="A85:C85"/>
    <mergeCell ref="H85:I85"/>
    <mergeCell ref="G1:I1"/>
    <mergeCell ref="A4:C4"/>
    <mergeCell ref="A3:C3"/>
    <mergeCell ref="I6:I9"/>
    <mergeCell ref="E8:E9"/>
    <mergeCell ref="F8:H8"/>
    <mergeCell ref="D4:G4"/>
    <mergeCell ref="A6:A10"/>
    <mergeCell ref="B6:B9"/>
    <mergeCell ref="C6:C9"/>
    <mergeCell ref="D6:D9"/>
    <mergeCell ref="E6:H7"/>
    <mergeCell ref="A2:I2"/>
    <mergeCell ref="D3:G3"/>
  </mergeCells>
  <pageMargins left="0.70833333333333004" right="0.70833333333333004" top="0.74791666666667" bottom="0.74791666666667" header="0.51180555555554996" footer="0.51180555555554996"/>
  <pageSetup paperSize="9" scale="45" fitToHeight="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opLeftCell="A13" zoomScale="53" zoomScaleNormal="53" workbookViewId="0">
      <selection sqref="A1:V61"/>
    </sheetView>
  </sheetViews>
  <sheetFormatPr defaultRowHeight="15"/>
  <cols>
    <col min="1" max="1" width="7.42578125" customWidth="1"/>
    <col min="2" max="2" width="12.7109375" customWidth="1"/>
    <col min="3" max="6" width="15.7109375" customWidth="1"/>
    <col min="7" max="10" width="25.140625" customWidth="1"/>
    <col min="11" max="22" width="20.7109375" customWidth="1"/>
  </cols>
  <sheetData>
    <row r="1" spans="1:22" ht="75.75" customHeight="1">
      <c r="T1" s="130" t="s">
        <v>86</v>
      </c>
      <c r="U1" s="146"/>
      <c r="V1" s="146"/>
    </row>
    <row r="2" spans="1:22" ht="81" customHeight="1">
      <c r="A2" s="147" t="s">
        <v>87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</row>
    <row r="3" spans="1:22" ht="33" customHeight="1">
      <c r="A3" s="139" t="s">
        <v>2</v>
      </c>
      <c r="B3" s="139"/>
      <c r="C3" s="139"/>
      <c r="D3" s="139"/>
      <c r="E3" s="139"/>
      <c r="F3" s="148" t="s">
        <v>3</v>
      </c>
      <c r="G3" s="148"/>
      <c r="H3" s="148"/>
      <c r="I3" s="148"/>
      <c r="J3" s="148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2" ht="33" customHeight="1">
      <c r="A4" s="139" t="s">
        <v>44</v>
      </c>
      <c r="B4" s="139"/>
      <c r="C4" s="139"/>
      <c r="D4" s="139"/>
      <c r="E4" s="139"/>
      <c r="F4" s="149" t="s">
        <v>5</v>
      </c>
      <c r="G4" s="149"/>
      <c r="H4" s="149"/>
      <c r="I4" s="149"/>
      <c r="J4" s="149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</row>
    <row r="5" spans="1:22" ht="42" customHeight="1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22" ht="18.75" customHeight="1">
      <c r="A6" s="150" t="s">
        <v>6</v>
      </c>
      <c r="B6" s="151" t="s">
        <v>88</v>
      </c>
      <c r="C6" s="144"/>
      <c r="D6" s="152"/>
      <c r="E6" s="156" t="s">
        <v>89</v>
      </c>
      <c r="F6" s="157" t="s">
        <v>90</v>
      </c>
      <c r="G6" s="150" t="s">
        <v>91</v>
      </c>
      <c r="H6" s="150"/>
      <c r="I6" s="150"/>
      <c r="J6" s="150"/>
      <c r="K6" s="140" t="s">
        <v>92</v>
      </c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</row>
    <row r="7" spans="1:22" ht="15" customHeight="1">
      <c r="A7" s="140"/>
      <c r="B7" s="151"/>
      <c r="C7" s="144"/>
      <c r="D7" s="152"/>
      <c r="E7" s="156"/>
      <c r="F7" s="142"/>
      <c r="G7" s="140"/>
      <c r="H7" s="140"/>
      <c r="I7" s="140"/>
      <c r="J7" s="140"/>
      <c r="K7" s="140" t="s">
        <v>93</v>
      </c>
      <c r="L7" s="158" t="s">
        <v>94</v>
      </c>
      <c r="M7" s="158" t="s">
        <v>95</v>
      </c>
      <c r="N7" s="158" t="s">
        <v>55</v>
      </c>
      <c r="O7" s="140" t="s">
        <v>52</v>
      </c>
      <c r="P7" s="140"/>
      <c r="Q7" s="140"/>
      <c r="R7" s="140"/>
      <c r="S7" s="140"/>
      <c r="T7" s="140"/>
      <c r="U7" s="140"/>
      <c r="V7" s="140"/>
    </row>
    <row r="8" spans="1:22" ht="15" customHeight="1">
      <c r="A8" s="140"/>
      <c r="B8" s="151"/>
      <c r="C8" s="144"/>
      <c r="D8" s="152"/>
      <c r="E8" s="156"/>
      <c r="F8" s="142"/>
      <c r="G8" s="140"/>
      <c r="H8" s="140"/>
      <c r="I8" s="140"/>
      <c r="J8" s="140"/>
      <c r="K8" s="140"/>
      <c r="L8" s="162"/>
      <c r="M8" s="162"/>
      <c r="N8" s="162"/>
      <c r="O8" s="140" t="s">
        <v>96</v>
      </c>
      <c r="P8" s="140"/>
      <c r="Q8" s="140"/>
      <c r="R8" s="140"/>
      <c r="S8" s="140" t="s">
        <v>97</v>
      </c>
      <c r="T8" s="140"/>
      <c r="U8" s="140"/>
      <c r="V8" s="140"/>
    </row>
    <row r="9" spans="1:22" ht="18.75" customHeight="1">
      <c r="A9" s="140"/>
      <c r="B9" s="153"/>
      <c r="C9" s="154"/>
      <c r="D9" s="155"/>
      <c r="E9" s="156"/>
      <c r="F9" s="142"/>
      <c r="G9" s="158" t="s">
        <v>93</v>
      </c>
      <c r="H9" s="159" t="s">
        <v>52</v>
      </c>
      <c r="I9" s="160"/>
      <c r="J9" s="161"/>
      <c r="K9" s="140"/>
      <c r="L9" s="162"/>
      <c r="M9" s="162"/>
      <c r="N9" s="162"/>
      <c r="O9" s="158" t="s">
        <v>93</v>
      </c>
      <c r="P9" s="159" t="s">
        <v>52</v>
      </c>
      <c r="Q9" s="160"/>
      <c r="R9" s="161"/>
      <c r="S9" s="140" t="s">
        <v>93</v>
      </c>
      <c r="T9" s="140" t="s">
        <v>52</v>
      </c>
      <c r="U9" s="140"/>
      <c r="V9" s="140"/>
    </row>
    <row r="10" spans="1:22" ht="94.5" customHeight="1">
      <c r="A10" s="140"/>
      <c r="B10" s="158" t="s">
        <v>98</v>
      </c>
      <c r="C10" s="140" t="s">
        <v>99</v>
      </c>
      <c r="D10" s="140" t="s">
        <v>100</v>
      </c>
      <c r="E10" s="157"/>
      <c r="F10" s="142"/>
      <c r="G10" s="150"/>
      <c r="H10" s="21" t="s">
        <v>53</v>
      </c>
      <c r="I10" s="21" t="s">
        <v>95</v>
      </c>
      <c r="J10" s="21" t="s">
        <v>55</v>
      </c>
      <c r="K10" s="140"/>
      <c r="L10" s="150"/>
      <c r="M10" s="150"/>
      <c r="N10" s="150"/>
      <c r="O10" s="150"/>
      <c r="P10" s="21" t="s">
        <v>94</v>
      </c>
      <c r="Q10" s="21" t="s">
        <v>95</v>
      </c>
      <c r="R10" s="21" t="s">
        <v>55</v>
      </c>
      <c r="S10" s="140"/>
      <c r="T10" s="21" t="s">
        <v>94</v>
      </c>
      <c r="U10" s="21" t="s">
        <v>95</v>
      </c>
      <c r="V10" s="21" t="s">
        <v>55</v>
      </c>
    </row>
    <row r="11" spans="1:22" ht="26.25" customHeight="1">
      <c r="A11" s="140"/>
      <c r="B11" s="150"/>
      <c r="C11" s="140"/>
      <c r="D11" s="140"/>
      <c r="E11" s="21" t="s">
        <v>16</v>
      </c>
      <c r="F11" s="21" t="s">
        <v>14</v>
      </c>
      <c r="G11" s="21" t="s">
        <v>26</v>
      </c>
      <c r="H11" s="21" t="s">
        <v>26</v>
      </c>
      <c r="I11" s="21" t="s">
        <v>26</v>
      </c>
      <c r="J11" s="21" t="s">
        <v>26</v>
      </c>
      <c r="K11" s="21" t="s">
        <v>26</v>
      </c>
      <c r="L11" s="21" t="s">
        <v>26</v>
      </c>
      <c r="M11" s="21" t="s">
        <v>26</v>
      </c>
      <c r="N11" s="21" t="s">
        <v>26</v>
      </c>
      <c r="O11" s="21" t="s">
        <v>26</v>
      </c>
      <c r="P11" s="21" t="s">
        <v>26</v>
      </c>
      <c r="Q11" s="21" t="s">
        <v>26</v>
      </c>
      <c r="R11" s="21" t="s">
        <v>26</v>
      </c>
      <c r="S11" s="21" t="s">
        <v>26</v>
      </c>
      <c r="T11" s="21" t="s">
        <v>26</v>
      </c>
      <c r="U11" s="21" t="s">
        <v>26</v>
      </c>
      <c r="V11" s="21" t="s">
        <v>26</v>
      </c>
    </row>
    <row r="12" spans="1:22" ht="39" customHeight="1">
      <c r="A12" s="21">
        <v>1</v>
      </c>
      <c r="B12" s="21">
        <v>2</v>
      </c>
      <c r="C12" s="21">
        <v>3</v>
      </c>
      <c r="D12" s="21">
        <v>4</v>
      </c>
      <c r="E12" s="21">
        <v>5</v>
      </c>
      <c r="F12" s="21">
        <v>6</v>
      </c>
      <c r="G12" s="21">
        <v>7</v>
      </c>
      <c r="H12" s="21">
        <v>8</v>
      </c>
      <c r="I12" s="21">
        <v>9</v>
      </c>
      <c r="J12" s="21">
        <v>10</v>
      </c>
      <c r="K12" s="21">
        <v>11</v>
      </c>
      <c r="L12" s="21">
        <v>12</v>
      </c>
      <c r="M12" s="21">
        <v>13</v>
      </c>
      <c r="N12" s="21">
        <v>14</v>
      </c>
      <c r="O12" s="21">
        <v>15</v>
      </c>
      <c r="P12" s="21">
        <v>16</v>
      </c>
      <c r="Q12" s="21">
        <v>17</v>
      </c>
      <c r="R12" s="21">
        <v>18</v>
      </c>
      <c r="S12" s="21">
        <v>19</v>
      </c>
      <c r="T12" s="21">
        <v>20</v>
      </c>
      <c r="U12" s="21">
        <v>21</v>
      </c>
      <c r="V12" s="21">
        <v>22</v>
      </c>
    </row>
    <row r="13" spans="1:22" ht="34.5" customHeight="1">
      <c r="A13" s="163" t="s">
        <v>56</v>
      </c>
      <c r="B13" s="163"/>
      <c r="C13" s="163"/>
      <c r="D13" s="163"/>
      <c r="E13" s="26">
        <f t="shared" ref="E13:V13" si="0">SUM(E14,E31,E36)</f>
        <v>15</v>
      </c>
      <c r="F13" s="27">
        <f t="shared" si="0"/>
        <v>784.8</v>
      </c>
      <c r="G13" s="27">
        <f t="shared" si="0"/>
        <v>14431876</v>
      </c>
      <c r="H13" s="27">
        <f t="shared" si="0"/>
        <v>14283826.279999999</v>
      </c>
      <c r="I13" s="27">
        <f t="shared" si="0"/>
        <v>138828.48000000001</v>
      </c>
      <c r="J13" s="27">
        <f t="shared" si="0"/>
        <v>9221.24</v>
      </c>
      <c r="K13" s="27">
        <f t="shared" si="0"/>
        <v>0</v>
      </c>
      <c r="L13" s="27">
        <f t="shared" si="0"/>
        <v>0</v>
      </c>
      <c r="M13" s="27">
        <f t="shared" si="0"/>
        <v>0</v>
      </c>
      <c r="N13" s="27">
        <f t="shared" si="0"/>
        <v>0</v>
      </c>
      <c r="O13" s="27">
        <f t="shared" si="0"/>
        <v>0</v>
      </c>
      <c r="P13" s="27">
        <f t="shared" si="0"/>
        <v>0</v>
      </c>
      <c r="Q13" s="27">
        <f t="shared" si="0"/>
        <v>0</v>
      </c>
      <c r="R13" s="27">
        <f t="shared" si="0"/>
        <v>0</v>
      </c>
      <c r="S13" s="27">
        <f t="shared" si="0"/>
        <v>0</v>
      </c>
      <c r="T13" s="27">
        <f t="shared" si="0"/>
        <v>0</v>
      </c>
      <c r="U13" s="27">
        <f t="shared" si="0"/>
        <v>0</v>
      </c>
      <c r="V13" s="27">
        <f t="shared" si="0"/>
        <v>0</v>
      </c>
    </row>
    <row r="14" spans="1:22" ht="34.5" customHeight="1">
      <c r="A14" s="163" t="s">
        <v>101</v>
      </c>
      <c r="B14" s="163"/>
      <c r="C14" s="163"/>
      <c r="D14" s="163"/>
      <c r="E14" s="26">
        <f t="shared" ref="E14:V14" si="1">SUM(E16)</f>
        <v>13</v>
      </c>
      <c r="F14" s="27">
        <f t="shared" si="1"/>
        <v>721.2</v>
      </c>
      <c r="G14" s="27">
        <f t="shared" si="1"/>
        <v>13301550</v>
      </c>
      <c r="H14" s="27">
        <f t="shared" si="1"/>
        <v>13168534.5</v>
      </c>
      <c r="I14" s="27">
        <f t="shared" si="1"/>
        <v>125192.34</v>
      </c>
      <c r="J14" s="27">
        <f t="shared" si="1"/>
        <v>7823.16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 t="shared" si="1"/>
        <v>0</v>
      </c>
      <c r="P14" s="27">
        <f t="shared" si="1"/>
        <v>0</v>
      </c>
      <c r="Q14" s="27">
        <f t="shared" si="1"/>
        <v>0</v>
      </c>
      <c r="R14" s="27">
        <f t="shared" si="1"/>
        <v>0</v>
      </c>
      <c r="S14" s="27">
        <f t="shared" si="1"/>
        <v>0</v>
      </c>
      <c r="T14" s="27">
        <f t="shared" si="1"/>
        <v>0</v>
      </c>
      <c r="U14" s="27">
        <f t="shared" si="1"/>
        <v>0</v>
      </c>
      <c r="V14" s="27">
        <f t="shared" si="1"/>
        <v>0</v>
      </c>
    </row>
    <row r="15" spans="1:22" ht="18.75" customHeight="1">
      <c r="A15" s="145" t="s">
        <v>33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</row>
    <row r="16" spans="1:22" ht="34.5" customHeight="1">
      <c r="A16" s="163" t="s">
        <v>66</v>
      </c>
      <c r="B16" s="163"/>
      <c r="C16" s="163"/>
      <c r="D16" s="163"/>
      <c r="E16" s="26">
        <f t="shared" ref="E16:V16" si="2">SUM(E17)</f>
        <v>13</v>
      </c>
      <c r="F16" s="27">
        <f t="shared" si="2"/>
        <v>721.2</v>
      </c>
      <c r="G16" s="27">
        <f t="shared" si="2"/>
        <v>13301550</v>
      </c>
      <c r="H16" s="27">
        <f t="shared" si="2"/>
        <v>13168534.5</v>
      </c>
      <c r="I16" s="27">
        <f t="shared" si="2"/>
        <v>125192.34</v>
      </c>
      <c r="J16" s="27">
        <f t="shared" si="2"/>
        <v>7823.16</v>
      </c>
      <c r="K16" s="27">
        <f t="shared" si="2"/>
        <v>0</v>
      </c>
      <c r="L16" s="27">
        <f t="shared" si="2"/>
        <v>0</v>
      </c>
      <c r="M16" s="27">
        <f t="shared" si="2"/>
        <v>0</v>
      </c>
      <c r="N16" s="27">
        <f t="shared" si="2"/>
        <v>0</v>
      </c>
      <c r="O16" s="27">
        <f t="shared" si="2"/>
        <v>0</v>
      </c>
      <c r="P16" s="27">
        <f t="shared" si="2"/>
        <v>0</v>
      </c>
      <c r="Q16" s="27">
        <f t="shared" si="2"/>
        <v>0</v>
      </c>
      <c r="R16" s="27">
        <f t="shared" si="2"/>
        <v>0</v>
      </c>
      <c r="S16" s="27">
        <f t="shared" si="2"/>
        <v>0</v>
      </c>
      <c r="T16" s="27">
        <f t="shared" si="2"/>
        <v>0</v>
      </c>
      <c r="U16" s="27">
        <f t="shared" si="2"/>
        <v>0</v>
      </c>
      <c r="V16" s="27">
        <f t="shared" si="2"/>
        <v>0</v>
      </c>
    </row>
    <row r="17" spans="1:22" ht="34.5" customHeight="1">
      <c r="A17" s="163" t="s">
        <v>70</v>
      </c>
      <c r="B17" s="163"/>
      <c r="C17" s="163"/>
      <c r="D17" s="163"/>
      <c r="E17" s="26">
        <f t="shared" ref="E17:V17" si="3">SUM(E18:E30)</f>
        <v>13</v>
      </c>
      <c r="F17" s="27">
        <f t="shared" si="3"/>
        <v>721.2</v>
      </c>
      <c r="G17" s="27">
        <f t="shared" si="3"/>
        <v>13301550</v>
      </c>
      <c r="H17" s="27">
        <f t="shared" si="3"/>
        <v>13168534.5</v>
      </c>
      <c r="I17" s="27">
        <f t="shared" si="3"/>
        <v>125192.34</v>
      </c>
      <c r="J17" s="27">
        <f t="shared" si="3"/>
        <v>7823.16</v>
      </c>
      <c r="K17" s="27">
        <f t="shared" si="3"/>
        <v>0</v>
      </c>
      <c r="L17" s="27">
        <f t="shared" si="3"/>
        <v>0</v>
      </c>
      <c r="M17" s="27">
        <f t="shared" si="3"/>
        <v>0</v>
      </c>
      <c r="N17" s="27">
        <f t="shared" si="3"/>
        <v>0</v>
      </c>
      <c r="O17" s="27">
        <f t="shared" si="3"/>
        <v>0</v>
      </c>
      <c r="P17" s="27">
        <f t="shared" si="3"/>
        <v>0</v>
      </c>
      <c r="Q17" s="27">
        <f t="shared" si="3"/>
        <v>0</v>
      </c>
      <c r="R17" s="27">
        <f t="shared" si="3"/>
        <v>0</v>
      </c>
      <c r="S17" s="27">
        <f t="shared" si="3"/>
        <v>0</v>
      </c>
      <c r="T17" s="27">
        <f t="shared" si="3"/>
        <v>0</v>
      </c>
      <c r="U17" s="27">
        <f t="shared" si="3"/>
        <v>0</v>
      </c>
      <c r="V17" s="27">
        <f t="shared" si="3"/>
        <v>0</v>
      </c>
    </row>
    <row r="18" spans="1:22" ht="18.75">
      <c r="A18" s="21">
        <v>1</v>
      </c>
      <c r="B18" s="21" t="s">
        <v>102</v>
      </c>
      <c r="C18" s="38">
        <v>43755</v>
      </c>
      <c r="D18" s="21">
        <v>1</v>
      </c>
      <c r="E18" s="29">
        <v>1</v>
      </c>
      <c r="F18" s="30">
        <v>48</v>
      </c>
      <c r="G18" s="30">
        <f t="shared" ref="G18:G30" si="4">IFERROR(H18+I18+J18,0)</f>
        <v>1039400</v>
      </c>
      <c r="H18" s="30">
        <v>1029006</v>
      </c>
      <c r="I18" s="30">
        <v>9770.3700000000008</v>
      </c>
      <c r="J18" s="30">
        <v>623.63</v>
      </c>
      <c r="K18" s="30">
        <f t="shared" ref="K18:K30" si="5">IFERROR(L18+M18+N18,0)</f>
        <v>0</v>
      </c>
      <c r="L18" s="30">
        <f t="shared" ref="L18:L30" si="6">IFERROR(P18+T18,0)</f>
        <v>0</v>
      </c>
      <c r="M18" s="30">
        <f t="shared" ref="M18:M30" si="7">IFERROR(Q18+U18,0)</f>
        <v>0</v>
      </c>
      <c r="N18" s="30">
        <f t="shared" ref="N18:N30" si="8">IFERROR(R18+V18,0)</f>
        <v>0</v>
      </c>
      <c r="O18" s="30">
        <f t="shared" ref="O18:O30" si="9">IFERROR(P18+Q18+R18,0)</f>
        <v>0</v>
      </c>
      <c r="P18" s="30">
        <v>0</v>
      </c>
      <c r="Q18" s="30">
        <v>0</v>
      </c>
      <c r="R18" s="30">
        <v>0</v>
      </c>
      <c r="S18" s="30">
        <f t="shared" ref="S18:S30" si="10">IFERROR(T18+U18+V18,0)</f>
        <v>0</v>
      </c>
      <c r="T18" s="30">
        <v>0</v>
      </c>
      <c r="U18" s="30">
        <v>0</v>
      </c>
      <c r="V18" s="30">
        <v>0</v>
      </c>
    </row>
    <row r="19" spans="1:22" ht="18.75">
      <c r="A19" s="21">
        <v>2</v>
      </c>
      <c r="B19" s="21" t="s">
        <v>102</v>
      </c>
      <c r="C19" s="38">
        <v>43781</v>
      </c>
      <c r="D19" s="21">
        <v>2</v>
      </c>
      <c r="E19" s="29">
        <v>1</v>
      </c>
      <c r="F19" s="30">
        <v>60.1</v>
      </c>
      <c r="G19" s="30">
        <f t="shared" si="4"/>
        <v>998600</v>
      </c>
      <c r="H19" s="30">
        <v>988614</v>
      </c>
      <c r="I19" s="30">
        <v>9386.84</v>
      </c>
      <c r="J19" s="30">
        <v>599.16</v>
      </c>
      <c r="K19" s="30">
        <f t="shared" si="5"/>
        <v>0</v>
      </c>
      <c r="L19" s="30">
        <f t="shared" si="6"/>
        <v>0</v>
      </c>
      <c r="M19" s="30">
        <f t="shared" si="7"/>
        <v>0</v>
      </c>
      <c r="N19" s="30">
        <f t="shared" si="8"/>
        <v>0</v>
      </c>
      <c r="O19" s="30">
        <f t="shared" si="9"/>
        <v>0</v>
      </c>
      <c r="P19" s="30">
        <v>0</v>
      </c>
      <c r="Q19" s="30">
        <v>0</v>
      </c>
      <c r="R19" s="30">
        <v>0</v>
      </c>
      <c r="S19" s="30">
        <f t="shared" si="10"/>
        <v>0</v>
      </c>
      <c r="T19" s="30">
        <v>0</v>
      </c>
      <c r="U19" s="30">
        <v>0</v>
      </c>
      <c r="V19" s="30">
        <v>0</v>
      </c>
    </row>
    <row r="20" spans="1:22" ht="18.75">
      <c r="A20" s="21">
        <v>3</v>
      </c>
      <c r="B20" s="21" t="s">
        <v>102</v>
      </c>
      <c r="C20" s="38">
        <v>43791</v>
      </c>
      <c r="D20" s="21">
        <v>6</v>
      </c>
      <c r="E20" s="29">
        <v>1</v>
      </c>
      <c r="F20" s="30">
        <v>58.1</v>
      </c>
      <c r="G20" s="30">
        <f t="shared" si="4"/>
        <v>1005100</v>
      </c>
      <c r="H20" s="30">
        <v>995049</v>
      </c>
      <c r="I20" s="30">
        <v>9447.94</v>
      </c>
      <c r="J20" s="30">
        <v>603.05999999999995</v>
      </c>
      <c r="K20" s="30">
        <f t="shared" si="5"/>
        <v>0</v>
      </c>
      <c r="L20" s="30">
        <f t="shared" si="6"/>
        <v>0</v>
      </c>
      <c r="M20" s="30">
        <f t="shared" si="7"/>
        <v>0</v>
      </c>
      <c r="N20" s="30">
        <f t="shared" si="8"/>
        <v>0</v>
      </c>
      <c r="O20" s="30">
        <f t="shared" si="9"/>
        <v>0</v>
      </c>
      <c r="P20" s="30">
        <v>0</v>
      </c>
      <c r="Q20" s="30">
        <v>0</v>
      </c>
      <c r="R20" s="30">
        <v>0</v>
      </c>
      <c r="S20" s="30">
        <f t="shared" si="10"/>
        <v>0</v>
      </c>
      <c r="T20" s="30">
        <v>0</v>
      </c>
      <c r="U20" s="30">
        <v>0</v>
      </c>
      <c r="V20" s="30">
        <v>0</v>
      </c>
    </row>
    <row r="21" spans="1:22" ht="18.75">
      <c r="A21" s="21">
        <v>4</v>
      </c>
      <c r="B21" s="21" t="s">
        <v>102</v>
      </c>
      <c r="C21" s="38">
        <v>43791</v>
      </c>
      <c r="D21" s="21">
        <v>5</v>
      </c>
      <c r="E21" s="29">
        <v>1</v>
      </c>
      <c r="F21" s="30">
        <v>49.9</v>
      </c>
      <c r="G21" s="30">
        <f t="shared" si="4"/>
        <v>972500</v>
      </c>
      <c r="H21" s="30">
        <v>962775</v>
      </c>
      <c r="I21" s="30">
        <v>9141.5</v>
      </c>
      <c r="J21" s="30">
        <v>583.5</v>
      </c>
      <c r="K21" s="30">
        <f t="shared" si="5"/>
        <v>0</v>
      </c>
      <c r="L21" s="30">
        <f t="shared" si="6"/>
        <v>0</v>
      </c>
      <c r="M21" s="30">
        <f t="shared" si="7"/>
        <v>0</v>
      </c>
      <c r="N21" s="30">
        <f t="shared" si="8"/>
        <v>0</v>
      </c>
      <c r="O21" s="30">
        <f t="shared" si="9"/>
        <v>0</v>
      </c>
      <c r="P21" s="30">
        <v>0</v>
      </c>
      <c r="Q21" s="30">
        <v>0</v>
      </c>
      <c r="R21" s="30">
        <v>0</v>
      </c>
      <c r="S21" s="30">
        <f t="shared" si="10"/>
        <v>0</v>
      </c>
      <c r="T21" s="30">
        <v>0</v>
      </c>
      <c r="U21" s="30">
        <v>0</v>
      </c>
      <c r="V21" s="30">
        <v>0</v>
      </c>
    </row>
    <row r="22" spans="1:22" ht="18.75">
      <c r="A22" s="21">
        <v>5</v>
      </c>
      <c r="B22" s="21" t="s">
        <v>102</v>
      </c>
      <c r="C22" s="38">
        <v>43791</v>
      </c>
      <c r="D22" s="21">
        <v>4</v>
      </c>
      <c r="E22" s="29">
        <v>1</v>
      </c>
      <c r="F22" s="30">
        <v>47.1</v>
      </c>
      <c r="G22" s="30">
        <f t="shared" si="4"/>
        <v>915750</v>
      </c>
      <c r="H22" s="30">
        <v>906592.5</v>
      </c>
      <c r="I22" s="30">
        <v>8608.0499999999993</v>
      </c>
      <c r="J22" s="30">
        <v>549.45000000000005</v>
      </c>
      <c r="K22" s="30">
        <f t="shared" si="5"/>
        <v>0</v>
      </c>
      <c r="L22" s="30">
        <f t="shared" si="6"/>
        <v>0</v>
      </c>
      <c r="M22" s="30">
        <f t="shared" si="7"/>
        <v>0</v>
      </c>
      <c r="N22" s="30">
        <f t="shared" si="8"/>
        <v>0</v>
      </c>
      <c r="O22" s="30">
        <f t="shared" si="9"/>
        <v>0</v>
      </c>
      <c r="P22" s="30">
        <v>0</v>
      </c>
      <c r="Q22" s="30">
        <v>0</v>
      </c>
      <c r="R22" s="30">
        <v>0</v>
      </c>
      <c r="S22" s="30">
        <f t="shared" si="10"/>
        <v>0</v>
      </c>
      <c r="T22" s="30">
        <v>0</v>
      </c>
      <c r="U22" s="30">
        <v>0</v>
      </c>
      <c r="V22" s="30">
        <v>0</v>
      </c>
    </row>
    <row r="23" spans="1:22" ht="18.75">
      <c r="A23" s="21">
        <v>6</v>
      </c>
      <c r="B23" s="21" t="s">
        <v>102</v>
      </c>
      <c r="C23" s="38">
        <v>43791</v>
      </c>
      <c r="D23" s="21">
        <v>7</v>
      </c>
      <c r="E23" s="29">
        <v>1</v>
      </c>
      <c r="F23" s="30">
        <v>62.6</v>
      </c>
      <c r="G23" s="30">
        <f t="shared" si="4"/>
        <v>1022500</v>
      </c>
      <c r="H23" s="30">
        <v>1012275</v>
      </c>
      <c r="I23" s="30">
        <v>9611.5</v>
      </c>
      <c r="J23" s="30">
        <v>613.5</v>
      </c>
      <c r="K23" s="30">
        <f t="shared" si="5"/>
        <v>0</v>
      </c>
      <c r="L23" s="30">
        <f t="shared" si="6"/>
        <v>0</v>
      </c>
      <c r="M23" s="30">
        <f t="shared" si="7"/>
        <v>0</v>
      </c>
      <c r="N23" s="30">
        <f t="shared" si="8"/>
        <v>0</v>
      </c>
      <c r="O23" s="30">
        <f t="shared" si="9"/>
        <v>0</v>
      </c>
      <c r="P23" s="30">
        <v>0</v>
      </c>
      <c r="Q23" s="30">
        <v>0</v>
      </c>
      <c r="R23" s="30">
        <v>0</v>
      </c>
      <c r="S23" s="30">
        <f t="shared" si="10"/>
        <v>0</v>
      </c>
      <c r="T23" s="30">
        <v>0</v>
      </c>
      <c r="U23" s="30">
        <v>0</v>
      </c>
      <c r="V23" s="30">
        <v>0</v>
      </c>
    </row>
    <row r="24" spans="1:22" ht="18.75">
      <c r="A24" s="21">
        <v>7</v>
      </c>
      <c r="B24" s="21" t="s">
        <v>102</v>
      </c>
      <c r="C24" s="38">
        <v>43794</v>
      </c>
      <c r="D24" s="21">
        <v>8</v>
      </c>
      <c r="E24" s="29">
        <v>1</v>
      </c>
      <c r="F24" s="30">
        <v>47.1</v>
      </c>
      <c r="G24" s="30">
        <f t="shared" si="4"/>
        <v>854100</v>
      </c>
      <c r="H24" s="30">
        <v>845559</v>
      </c>
      <c r="I24" s="30">
        <v>8028.54</v>
      </c>
      <c r="J24" s="30">
        <v>512.46</v>
      </c>
      <c r="K24" s="30">
        <f t="shared" si="5"/>
        <v>0</v>
      </c>
      <c r="L24" s="30">
        <f t="shared" si="6"/>
        <v>0</v>
      </c>
      <c r="M24" s="30">
        <f t="shared" si="7"/>
        <v>0</v>
      </c>
      <c r="N24" s="30">
        <f t="shared" si="8"/>
        <v>0</v>
      </c>
      <c r="O24" s="30">
        <f t="shared" si="9"/>
        <v>0</v>
      </c>
      <c r="P24" s="30">
        <v>0</v>
      </c>
      <c r="Q24" s="30">
        <v>0</v>
      </c>
      <c r="R24" s="30">
        <v>0</v>
      </c>
      <c r="S24" s="30">
        <f t="shared" si="10"/>
        <v>0</v>
      </c>
      <c r="T24" s="30">
        <v>0</v>
      </c>
      <c r="U24" s="30">
        <v>0</v>
      </c>
      <c r="V24" s="30">
        <v>0</v>
      </c>
    </row>
    <row r="25" spans="1:22" ht="18.75">
      <c r="A25" s="21">
        <v>8</v>
      </c>
      <c r="B25" s="21" t="s">
        <v>102</v>
      </c>
      <c r="C25" s="38">
        <v>43794</v>
      </c>
      <c r="D25" s="21">
        <v>9</v>
      </c>
      <c r="E25" s="29">
        <v>1</v>
      </c>
      <c r="F25" s="30">
        <v>62.8</v>
      </c>
      <c r="G25" s="30">
        <f t="shared" si="4"/>
        <v>1003300</v>
      </c>
      <c r="H25" s="30">
        <v>993267</v>
      </c>
      <c r="I25" s="30">
        <v>9431.02</v>
      </c>
      <c r="J25" s="30">
        <v>601.98</v>
      </c>
      <c r="K25" s="30">
        <f t="shared" si="5"/>
        <v>0</v>
      </c>
      <c r="L25" s="30">
        <f t="shared" si="6"/>
        <v>0</v>
      </c>
      <c r="M25" s="30">
        <f t="shared" si="7"/>
        <v>0</v>
      </c>
      <c r="N25" s="30">
        <f t="shared" si="8"/>
        <v>0</v>
      </c>
      <c r="O25" s="30">
        <f t="shared" si="9"/>
        <v>0</v>
      </c>
      <c r="P25" s="30">
        <v>0</v>
      </c>
      <c r="Q25" s="30">
        <v>0</v>
      </c>
      <c r="R25" s="30">
        <v>0</v>
      </c>
      <c r="S25" s="30">
        <f t="shared" si="10"/>
        <v>0</v>
      </c>
      <c r="T25" s="30">
        <v>0</v>
      </c>
      <c r="U25" s="30">
        <v>0</v>
      </c>
      <c r="V25" s="30">
        <v>0</v>
      </c>
    </row>
    <row r="26" spans="1:22" ht="18.75">
      <c r="A26" s="21">
        <v>9</v>
      </c>
      <c r="B26" s="21" t="s">
        <v>102</v>
      </c>
      <c r="C26" s="38">
        <v>43795</v>
      </c>
      <c r="D26" s="21">
        <v>10</v>
      </c>
      <c r="E26" s="29">
        <v>1</v>
      </c>
      <c r="F26" s="30">
        <v>58.1</v>
      </c>
      <c r="G26" s="30">
        <f t="shared" si="4"/>
        <v>986100</v>
      </c>
      <c r="H26" s="30">
        <v>976239</v>
      </c>
      <c r="I26" s="30">
        <v>9269.34</v>
      </c>
      <c r="J26" s="30">
        <v>591.66</v>
      </c>
      <c r="K26" s="30">
        <f t="shared" si="5"/>
        <v>0</v>
      </c>
      <c r="L26" s="30">
        <f t="shared" si="6"/>
        <v>0</v>
      </c>
      <c r="M26" s="30">
        <f t="shared" si="7"/>
        <v>0</v>
      </c>
      <c r="N26" s="30">
        <f t="shared" si="8"/>
        <v>0</v>
      </c>
      <c r="O26" s="30">
        <f t="shared" si="9"/>
        <v>0</v>
      </c>
      <c r="P26" s="30">
        <v>0</v>
      </c>
      <c r="Q26" s="30">
        <v>0</v>
      </c>
      <c r="R26" s="30">
        <v>0</v>
      </c>
      <c r="S26" s="30">
        <f t="shared" si="10"/>
        <v>0</v>
      </c>
      <c r="T26" s="30">
        <v>0</v>
      </c>
      <c r="U26" s="30">
        <v>0</v>
      </c>
      <c r="V26" s="30">
        <v>0</v>
      </c>
    </row>
    <row r="27" spans="1:22" ht="18.75">
      <c r="A27" s="21">
        <v>10</v>
      </c>
      <c r="B27" s="21" t="s">
        <v>102</v>
      </c>
      <c r="C27" s="38">
        <v>43798</v>
      </c>
      <c r="D27" s="21">
        <v>12</v>
      </c>
      <c r="E27" s="29">
        <v>1</v>
      </c>
      <c r="F27" s="30">
        <v>60.1</v>
      </c>
      <c r="G27" s="30">
        <f t="shared" si="4"/>
        <v>1039700</v>
      </c>
      <c r="H27" s="30">
        <v>1029303</v>
      </c>
      <c r="I27" s="30">
        <v>9773.18</v>
      </c>
      <c r="J27" s="30">
        <v>623.82000000000005</v>
      </c>
      <c r="K27" s="30">
        <f t="shared" si="5"/>
        <v>0</v>
      </c>
      <c r="L27" s="30">
        <f t="shared" si="6"/>
        <v>0</v>
      </c>
      <c r="M27" s="30">
        <f t="shared" si="7"/>
        <v>0</v>
      </c>
      <c r="N27" s="30">
        <f t="shared" si="8"/>
        <v>0</v>
      </c>
      <c r="O27" s="30">
        <f t="shared" si="9"/>
        <v>0</v>
      </c>
      <c r="P27" s="30">
        <v>0</v>
      </c>
      <c r="Q27" s="30">
        <v>0</v>
      </c>
      <c r="R27" s="30">
        <v>0</v>
      </c>
      <c r="S27" s="30">
        <f t="shared" si="10"/>
        <v>0</v>
      </c>
      <c r="T27" s="30">
        <v>0</v>
      </c>
      <c r="U27" s="30">
        <v>0</v>
      </c>
      <c r="V27" s="30">
        <v>0</v>
      </c>
    </row>
    <row r="28" spans="1:22" ht="18.75">
      <c r="A28" s="21">
        <v>11</v>
      </c>
      <c r="B28" s="21" t="s">
        <v>102</v>
      </c>
      <c r="C28" s="38">
        <v>43798</v>
      </c>
      <c r="D28" s="21">
        <v>13</v>
      </c>
      <c r="E28" s="29">
        <v>1</v>
      </c>
      <c r="F28" s="30">
        <v>58.1</v>
      </c>
      <c r="G28" s="30">
        <f t="shared" si="4"/>
        <v>964900</v>
      </c>
      <c r="H28" s="30">
        <v>955251</v>
      </c>
      <c r="I28" s="30">
        <v>9070.06</v>
      </c>
      <c r="J28" s="30">
        <v>578.94000000000005</v>
      </c>
      <c r="K28" s="30">
        <f t="shared" si="5"/>
        <v>0</v>
      </c>
      <c r="L28" s="30">
        <f t="shared" si="6"/>
        <v>0</v>
      </c>
      <c r="M28" s="30">
        <f t="shared" si="7"/>
        <v>0</v>
      </c>
      <c r="N28" s="30">
        <f t="shared" si="8"/>
        <v>0</v>
      </c>
      <c r="O28" s="30">
        <f t="shared" si="9"/>
        <v>0</v>
      </c>
      <c r="P28" s="30">
        <v>0</v>
      </c>
      <c r="Q28" s="30">
        <v>0</v>
      </c>
      <c r="R28" s="30">
        <v>0</v>
      </c>
      <c r="S28" s="30">
        <f t="shared" si="10"/>
        <v>0</v>
      </c>
      <c r="T28" s="30">
        <v>0</v>
      </c>
      <c r="U28" s="30">
        <v>0</v>
      </c>
      <c r="V28" s="30">
        <v>0</v>
      </c>
    </row>
    <row r="29" spans="1:22" ht="18.75">
      <c r="A29" s="21">
        <v>12</v>
      </c>
      <c r="B29" s="21" t="s">
        <v>102</v>
      </c>
      <c r="C29" s="38">
        <v>43798</v>
      </c>
      <c r="D29" s="21">
        <v>11</v>
      </c>
      <c r="E29" s="29">
        <v>1</v>
      </c>
      <c r="F29" s="30">
        <v>48</v>
      </c>
      <c r="G29" s="30">
        <f t="shared" si="4"/>
        <v>922000</v>
      </c>
      <c r="H29" s="30">
        <v>912780</v>
      </c>
      <c r="I29" s="30">
        <v>8666.7999999999993</v>
      </c>
      <c r="J29" s="30">
        <v>553.20000000000005</v>
      </c>
      <c r="K29" s="30">
        <f t="shared" si="5"/>
        <v>0</v>
      </c>
      <c r="L29" s="30">
        <f t="shared" si="6"/>
        <v>0</v>
      </c>
      <c r="M29" s="30">
        <f t="shared" si="7"/>
        <v>0</v>
      </c>
      <c r="N29" s="30">
        <f t="shared" si="8"/>
        <v>0</v>
      </c>
      <c r="O29" s="30">
        <f t="shared" si="9"/>
        <v>0</v>
      </c>
      <c r="P29" s="30">
        <v>0</v>
      </c>
      <c r="Q29" s="30">
        <v>0</v>
      </c>
      <c r="R29" s="30">
        <v>0</v>
      </c>
      <c r="S29" s="30">
        <f t="shared" si="10"/>
        <v>0</v>
      </c>
      <c r="T29" s="30">
        <v>0</v>
      </c>
      <c r="U29" s="30">
        <v>0</v>
      </c>
      <c r="V29" s="30">
        <v>0</v>
      </c>
    </row>
    <row r="30" spans="1:22" ht="18.75">
      <c r="A30" s="21">
        <v>13</v>
      </c>
      <c r="B30" s="21" t="s">
        <v>102</v>
      </c>
      <c r="C30" s="38">
        <v>44180</v>
      </c>
      <c r="D30" s="21">
        <v>1</v>
      </c>
      <c r="E30" s="29">
        <v>1</v>
      </c>
      <c r="F30" s="30">
        <v>61.2</v>
      </c>
      <c r="G30" s="30">
        <f t="shared" si="4"/>
        <v>1577600</v>
      </c>
      <c r="H30" s="30">
        <v>1561824</v>
      </c>
      <c r="I30" s="30">
        <v>14987.2</v>
      </c>
      <c r="J30" s="30">
        <v>788.8</v>
      </c>
      <c r="K30" s="30">
        <f t="shared" si="5"/>
        <v>0</v>
      </c>
      <c r="L30" s="30">
        <f t="shared" si="6"/>
        <v>0</v>
      </c>
      <c r="M30" s="30">
        <f t="shared" si="7"/>
        <v>0</v>
      </c>
      <c r="N30" s="30">
        <f t="shared" si="8"/>
        <v>0</v>
      </c>
      <c r="O30" s="30">
        <f t="shared" si="9"/>
        <v>0</v>
      </c>
      <c r="P30" s="30">
        <v>0</v>
      </c>
      <c r="Q30" s="30">
        <v>0</v>
      </c>
      <c r="R30" s="30">
        <v>0</v>
      </c>
      <c r="S30" s="30">
        <f t="shared" si="10"/>
        <v>0</v>
      </c>
      <c r="T30" s="30">
        <v>0</v>
      </c>
      <c r="U30" s="30">
        <v>0</v>
      </c>
      <c r="V30" s="30">
        <v>0</v>
      </c>
    </row>
    <row r="31" spans="1:22" ht="34.5" customHeight="1">
      <c r="A31" s="163" t="s">
        <v>103</v>
      </c>
      <c r="B31" s="163"/>
      <c r="C31" s="163"/>
      <c r="D31" s="163"/>
      <c r="E31" s="26">
        <f t="shared" ref="E31:V31" si="11">SUM(E33)</f>
        <v>1</v>
      </c>
      <c r="F31" s="27">
        <f t="shared" si="11"/>
        <v>34.1</v>
      </c>
      <c r="G31" s="27">
        <f t="shared" si="11"/>
        <v>680326</v>
      </c>
      <c r="H31" s="27">
        <f t="shared" si="11"/>
        <v>669791.78</v>
      </c>
      <c r="I31" s="27">
        <f t="shared" si="11"/>
        <v>9586.14</v>
      </c>
      <c r="J31" s="27">
        <f t="shared" si="11"/>
        <v>948.08</v>
      </c>
      <c r="K31" s="27">
        <f t="shared" si="11"/>
        <v>0</v>
      </c>
      <c r="L31" s="27">
        <f t="shared" si="11"/>
        <v>0</v>
      </c>
      <c r="M31" s="27">
        <f t="shared" si="11"/>
        <v>0</v>
      </c>
      <c r="N31" s="27">
        <f t="shared" si="11"/>
        <v>0</v>
      </c>
      <c r="O31" s="27">
        <f t="shared" si="11"/>
        <v>0</v>
      </c>
      <c r="P31" s="27">
        <f t="shared" si="11"/>
        <v>0</v>
      </c>
      <c r="Q31" s="27">
        <f t="shared" si="11"/>
        <v>0</v>
      </c>
      <c r="R31" s="27">
        <f t="shared" si="11"/>
        <v>0</v>
      </c>
      <c r="S31" s="27">
        <f t="shared" si="11"/>
        <v>0</v>
      </c>
      <c r="T31" s="27">
        <f t="shared" si="11"/>
        <v>0</v>
      </c>
      <c r="U31" s="27">
        <f t="shared" si="11"/>
        <v>0</v>
      </c>
      <c r="V31" s="27">
        <f t="shared" si="11"/>
        <v>0</v>
      </c>
    </row>
    <row r="32" spans="1:22" ht="18.75" customHeight="1">
      <c r="A32" s="145" t="s">
        <v>35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</row>
    <row r="33" spans="1:22" ht="34.5" customHeight="1">
      <c r="A33" s="163" t="s">
        <v>66</v>
      </c>
      <c r="B33" s="163"/>
      <c r="C33" s="163"/>
      <c r="D33" s="163"/>
      <c r="E33" s="26">
        <f t="shared" ref="E33:N34" si="12">SUM(E34)</f>
        <v>1</v>
      </c>
      <c r="F33" s="27">
        <f t="shared" si="12"/>
        <v>34.1</v>
      </c>
      <c r="G33" s="27">
        <f t="shared" si="12"/>
        <v>680326</v>
      </c>
      <c r="H33" s="27">
        <f t="shared" si="12"/>
        <v>669791.78</v>
      </c>
      <c r="I33" s="27">
        <f t="shared" si="12"/>
        <v>9586.14</v>
      </c>
      <c r="J33" s="27">
        <f t="shared" si="12"/>
        <v>948.08</v>
      </c>
      <c r="K33" s="27">
        <f t="shared" si="12"/>
        <v>0</v>
      </c>
      <c r="L33" s="27">
        <f t="shared" si="12"/>
        <v>0</v>
      </c>
      <c r="M33" s="27">
        <f t="shared" si="12"/>
        <v>0</v>
      </c>
      <c r="N33" s="27">
        <f t="shared" si="12"/>
        <v>0</v>
      </c>
      <c r="O33" s="27">
        <f t="shared" ref="O33:V34" si="13">SUM(O34)</f>
        <v>0</v>
      </c>
      <c r="P33" s="27">
        <f t="shared" si="13"/>
        <v>0</v>
      </c>
      <c r="Q33" s="27">
        <f t="shared" si="13"/>
        <v>0</v>
      </c>
      <c r="R33" s="27">
        <f t="shared" si="13"/>
        <v>0</v>
      </c>
      <c r="S33" s="27">
        <f t="shared" si="13"/>
        <v>0</v>
      </c>
      <c r="T33" s="27">
        <f t="shared" si="13"/>
        <v>0</v>
      </c>
      <c r="U33" s="27">
        <f t="shared" si="13"/>
        <v>0</v>
      </c>
      <c r="V33" s="27">
        <f t="shared" si="13"/>
        <v>0</v>
      </c>
    </row>
    <row r="34" spans="1:22" ht="34.5" customHeight="1">
      <c r="A34" s="163" t="s">
        <v>69</v>
      </c>
      <c r="B34" s="163"/>
      <c r="C34" s="163"/>
      <c r="D34" s="163"/>
      <c r="E34" s="26">
        <f t="shared" si="12"/>
        <v>1</v>
      </c>
      <c r="F34" s="27">
        <f t="shared" si="12"/>
        <v>34.1</v>
      </c>
      <c r="G34" s="27">
        <f t="shared" si="12"/>
        <v>680326</v>
      </c>
      <c r="H34" s="27">
        <f t="shared" si="12"/>
        <v>669791.78</v>
      </c>
      <c r="I34" s="27">
        <f t="shared" si="12"/>
        <v>9586.14</v>
      </c>
      <c r="J34" s="27">
        <f t="shared" si="12"/>
        <v>948.08</v>
      </c>
      <c r="K34" s="27">
        <f t="shared" si="12"/>
        <v>0</v>
      </c>
      <c r="L34" s="27">
        <f t="shared" si="12"/>
        <v>0</v>
      </c>
      <c r="M34" s="27">
        <f t="shared" si="12"/>
        <v>0</v>
      </c>
      <c r="N34" s="27">
        <f t="shared" si="12"/>
        <v>0</v>
      </c>
      <c r="O34" s="27">
        <f t="shared" si="13"/>
        <v>0</v>
      </c>
      <c r="P34" s="27">
        <f t="shared" si="13"/>
        <v>0</v>
      </c>
      <c r="Q34" s="27">
        <f t="shared" si="13"/>
        <v>0</v>
      </c>
      <c r="R34" s="27">
        <f t="shared" si="13"/>
        <v>0</v>
      </c>
      <c r="S34" s="27">
        <f t="shared" si="13"/>
        <v>0</v>
      </c>
      <c r="T34" s="27">
        <f t="shared" si="13"/>
        <v>0</v>
      </c>
      <c r="U34" s="27">
        <f t="shared" si="13"/>
        <v>0</v>
      </c>
      <c r="V34" s="27">
        <f t="shared" si="13"/>
        <v>0</v>
      </c>
    </row>
    <row r="35" spans="1:22" ht="37.5">
      <c r="A35" s="21">
        <v>1</v>
      </c>
      <c r="B35" s="21" t="s">
        <v>102</v>
      </c>
      <c r="C35" s="38">
        <v>44557</v>
      </c>
      <c r="D35" s="21" t="s">
        <v>104</v>
      </c>
      <c r="E35" s="29">
        <v>1</v>
      </c>
      <c r="F35" s="30">
        <v>34.1</v>
      </c>
      <c r="G35" s="30">
        <f>IFERROR(H35+I35+J35,0)</f>
        <v>680326</v>
      </c>
      <c r="H35" s="30">
        <v>669791.78</v>
      </c>
      <c r="I35" s="30">
        <v>9586.14</v>
      </c>
      <c r="J35" s="30">
        <v>948.08</v>
      </c>
      <c r="K35" s="30">
        <f>IFERROR(L35+M35+N35,0)</f>
        <v>0</v>
      </c>
      <c r="L35" s="30">
        <f>IFERROR(P35+T35,0)</f>
        <v>0</v>
      </c>
      <c r="M35" s="30">
        <f>IFERROR(Q35+U35,0)</f>
        <v>0</v>
      </c>
      <c r="N35" s="30">
        <f>IFERROR(R35+V35,0)</f>
        <v>0</v>
      </c>
      <c r="O35" s="30">
        <f>IFERROR(P35+Q35+R35,0)</f>
        <v>0</v>
      </c>
      <c r="P35" s="30">
        <v>0</v>
      </c>
      <c r="Q35" s="30">
        <v>0</v>
      </c>
      <c r="R35" s="30">
        <v>0</v>
      </c>
      <c r="S35" s="30">
        <f>IFERROR(T35+U35+V35,0)</f>
        <v>0</v>
      </c>
      <c r="T35" s="30">
        <v>0</v>
      </c>
      <c r="U35" s="30">
        <v>0</v>
      </c>
      <c r="V35" s="30">
        <v>0</v>
      </c>
    </row>
    <row r="36" spans="1:22" ht="34.5" customHeight="1">
      <c r="A36" s="163" t="s">
        <v>105</v>
      </c>
      <c r="B36" s="163"/>
      <c r="C36" s="163"/>
      <c r="D36" s="163"/>
      <c r="E36" s="26">
        <f t="shared" ref="E36:V36" si="14">SUM(E38)</f>
        <v>1</v>
      </c>
      <c r="F36" s="27">
        <f t="shared" si="14"/>
        <v>29.5</v>
      </c>
      <c r="G36" s="27">
        <f t="shared" si="14"/>
        <v>450000</v>
      </c>
      <c r="H36" s="27">
        <f t="shared" si="14"/>
        <v>445500</v>
      </c>
      <c r="I36" s="27">
        <f t="shared" si="14"/>
        <v>4050</v>
      </c>
      <c r="J36" s="27">
        <f t="shared" si="14"/>
        <v>450</v>
      </c>
      <c r="K36" s="27">
        <f t="shared" si="14"/>
        <v>0</v>
      </c>
      <c r="L36" s="27">
        <f t="shared" si="14"/>
        <v>0</v>
      </c>
      <c r="M36" s="27">
        <f t="shared" si="14"/>
        <v>0</v>
      </c>
      <c r="N36" s="27">
        <f t="shared" si="14"/>
        <v>0</v>
      </c>
      <c r="O36" s="27">
        <f t="shared" si="14"/>
        <v>0</v>
      </c>
      <c r="P36" s="27">
        <f t="shared" si="14"/>
        <v>0</v>
      </c>
      <c r="Q36" s="27">
        <f t="shared" si="14"/>
        <v>0</v>
      </c>
      <c r="R36" s="27">
        <f t="shared" si="14"/>
        <v>0</v>
      </c>
      <c r="S36" s="27">
        <f t="shared" si="14"/>
        <v>0</v>
      </c>
      <c r="T36" s="27">
        <f t="shared" si="14"/>
        <v>0</v>
      </c>
      <c r="U36" s="27">
        <f t="shared" si="14"/>
        <v>0</v>
      </c>
      <c r="V36" s="27">
        <f t="shared" si="14"/>
        <v>0</v>
      </c>
    </row>
    <row r="37" spans="1:22" ht="18.75" customHeight="1">
      <c r="A37" s="145" t="s">
        <v>37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</row>
    <row r="38" spans="1:22" ht="34.5" customHeight="1">
      <c r="A38" s="163" t="s">
        <v>66</v>
      </c>
      <c r="B38" s="163"/>
      <c r="C38" s="163"/>
      <c r="D38" s="163"/>
      <c r="E38" s="26">
        <f t="shared" ref="E38:N39" si="15">SUM(E39)</f>
        <v>1</v>
      </c>
      <c r="F38" s="27">
        <f t="shared" si="15"/>
        <v>29.5</v>
      </c>
      <c r="G38" s="27">
        <f t="shared" si="15"/>
        <v>450000</v>
      </c>
      <c r="H38" s="27">
        <f t="shared" si="15"/>
        <v>445500</v>
      </c>
      <c r="I38" s="27">
        <f t="shared" si="15"/>
        <v>4050</v>
      </c>
      <c r="J38" s="27">
        <f t="shared" si="15"/>
        <v>450</v>
      </c>
      <c r="K38" s="27">
        <f t="shared" si="15"/>
        <v>0</v>
      </c>
      <c r="L38" s="27">
        <f t="shared" si="15"/>
        <v>0</v>
      </c>
      <c r="M38" s="27">
        <f t="shared" si="15"/>
        <v>0</v>
      </c>
      <c r="N38" s="27">
        <f t="shared" si="15"/>
        <v>0</v>
      </c>
      <c r="O38" s="27">
        <f t="shared" ref="O38:V39" si="16">SUM(O39)</f>
        <v>0</v>
      </c>
      <c r="P38" s="27">
        <f t="shared" si="16"/>
        <v>0</v>
      </c>
      <c r="Q38" s="27">
        <f t="shared" si="16"/>
        <v>0</v>
      </c>
      <c r="R38" s="27">
        <f t="shared" si="16"/>
        <v>0</v>
      </c>
      <c r="S38" s="27">
        <f t="shared" si="16"/>
        <v>0</v>
      </c>
      <c r="T38" s="27">
        <f t="shared" si="16"/>
        <v>0</v>
      </c>
      <c r="U38" s="27">
        <f t="shared" si="16"/>
        <v>0</v>
      </c>
      <c r="V38" s="27">
        <f t="shared" si="16"/>
        <v>0</v>
      </c>
    </row>
    <row r="39" spans="1:22" ht="34.5" customHeight="1">
      <c r="A39" s="163" t="s">
        <v>69</v>
      </c>
      <c r="B39" s="163"/>
      <c r="C39" s="163"/>
      <c r="D39" s="163"/>
      <c r="E39" s="26">
        <f t="shared" si="15"/>
        <v>1</v>
      </c>
      <c r="F39" s="27">
        <f t="shared" si="15"/>
        <v>29.5</v>
      </c>
      <c r="G39" s="27">
        <f t="shared" si="15"/>
        <v>450000</v>
      </c>
      <c r="H39" s="27">
        <f t="shared" si="15"/>
        <v>445500</v>
      </c>
      <c r="I39" s="27">
        <f t="shared" si="15"/>
        <v>4050</v>
      </c>
      <c r="J39" s="27">
        <f t="shared" si="15"/>
        <v>450</v>
      </c>
      <c r="K39" s="27">
        <f t="shared" si="15"/>
        <v>0</v>
      </c>
      <c r="L39" s="27">
        <f t="shared" si="15"/>
        <v>0</v>
      </c>
      <c r="M39" s="27">
        <f t="shared" si="15"/>
        <v>0</v>
      </c>
      <c r="N39" s="27">
        <f t="shared" si="15"/>
        <v>0</v>
      </c>
      <c r="O39" s="27">
        <f t="shared" si="16"/>
        <v>0</v>
      </c>
      <c r="P39" s="27">
        <f t="shared" si="16"/>
        <v>0</v>
      </c>
      <c r="Q39" s="27">
        <f t="shared" si="16"/>
        <v>0</v>
      </c>
      <c r="R39" s="27">
        <f t="shared" si="16"/>
        <v>0</v>
      </c>
      <c r="S39" s="27">
        <f t="shared" si="16"/>
        <v>0</v>
      </c>
      <c r="T39" s="27">
        <f t="shared" si="16"/>
        <v>0</v>
      </c>
      <c r="U39" s="27">
        <f t="shared" si="16"/>
        <v>0</v>
      </c>
      <c r="V39" s="27">
        <f t="shared" si="16"/>
        <v>0</v>
      </c>
    </row>
    <row r="40" spans="1:22" ht="18.75">
      <c r="A40" s="21">
        <v>1</v>
      </c>
      <c r="B40" s="21" t="s">
        <v>102</v>
      </c>
      <c r="C40" s="38">
        <v>45016</v>
      </c>
      <c r="D40" s="21">
        <v>1</v>
      </c>
      <c r="E40" s="29">
        <v>1</v>
      </c>
      <c r="F40" s="30">
        <v>29.5</v>
      </c>
      <c r="G40" s="30">
        <f>IFERROR(H40+I40+J40,0)</f>
        <v>450000</v>
      </c>
      <c r="H40" s="30">
        <v>445500</v>
      </c>
      <c r="I40" s="30">
        <v>4050</v>
      </c>
      <c r="J40" s="30">
        <v>450</v>
      </c>
      <c r="K40" s="30">
        <f>IFERROR(L40+M40+N40,0)</f>
        <v>0</v>
      </c>
      <c r="L40" s="30">
        <f>IFERROR(P40+T40,0)</f>
        <v>0</v>
      </c>
      <c r="M40" s="30">
        <f>IFERROR(Q40+U40,0)</f>
        <v>0</v>
      </c>
      <c r="N40" s="30">
        <f>IFERROR(R40+V40,0)</f>
        <v>0</v>
      </c>
      <c r="O40" s="30">
        <f>IFERROR(P40+Q40+R40,0)</f>
        <v>0</v>
      </c>
      <c r="P40" s="30">
        <v>0</v>
      </c>
      <c r="Q40" s="30">
        <v>0</v>
      </c>
      <c r="R40" s="30">
        <v>0</v>
      </c>
      <c r="S40" s="30">
        <f>IFERROR(T40+U40+V40,0)</f>
        <v>0</v>
      </c>
      <c r="T40" s="30">
        <v>0</v>
      </c>
      <c r="U40" s="30">
        <v>0</v>
      </c>
      <c r="V40" s="30">
        <v>0</v>
      </c>
    </row>
    <row r="41" spans="1:22" ht="18.7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18.75" customHeight="1">
      <c r="A42" s="19"/>
      <c r="B42" s="19"/>
      <c r="C42" s="19"/>
      <c r="D42" s="164" t="s">
        <v>38</v>
      </c>
      <c r="E42" s="164"/>
      <c r="F42" s="164"/>
      <c r="G42" s="164"/>
      <c r="H42" s="164"/>
      <c r="I42" s="164"/>
      <c r="J42" s="148"/>
      <c r="K42" s="148"/>
      <c r="L42" s="148"/>
      <c r="M42" s="148"/>
      <c r="N42" s="148"/>
      <c r="O42" s="148"/>
      <c r="P42" s="148"/>
      <c r="Q42" s="164" t="s">
        <v>39</v>
      </c>
      <c r="R42" s="164"/>
      <c r="S42" s="164"/>
      <c r="T42" s="19"/>
      <c r="U42" s="19"/>
      <c r="V42" s="19"/>
    </row>
    <row r="43" spans="1:22" ht="18.75" customHeight="1">
      <c r="A43" s="19"/>
      <c r="B43" s="19"/>
      <c r="C43" s="19"/>
      <c r="D43" s="164"/>
      <c r="E43" s="164"/>
      <c r="F43" s="164"/>
      <c r="G43" s="164"/>
      <c r="H43" s="164"/>
      <c r="I43" s="164"/>
      <c r="J43" s="164" t="s">
        <v>40</v>
      </c>
      <c r="K43" s="164"/>
      <c r="L43" s="164"/>
      <c r="M43" s="164"/>
      <c r="N43" s="164"/>
      <c r="O43" s="164"/>
      <c r="P43" s="164"/>
      <c r="Q43" s="164" t="s">
        <v>85</v>
      </c>
      <c r="R43" s="164"/>
      <c r="S43" s="164"/>
      <c r="T43" s="19"/>
      <c r="U43" s="19"/>
      <c r="V43" s="19"/>
    </row>
  </sheetData>
  <sheetProtection formatCells="0" formatColumns="0" formatRows="0" insertColumns="0" insertRows="0" insertHyperlinks="0" deleteColumns="0" deleteRows="0" sort="0" autoFilter="0" pivotTables="0"/>
  <mergeCells count="46">
    <mergeCell ref="A38:D38"/>
    <mergeCell ref="A37:V37"/>
    <mergeCell ref="A39:D39"/>
    <mergeCell ref="J42:P42"/>
    <mergeCell ref="D42:I43"/>
    <mergeCell ref="Q42:S42"/>
    <mergeCell ref="J43:P43"/>
    <mergeCell ref="Q43:S43"/>
    <mergeCell ref="A31:D31"/>
    <mergeCell ref="A33:D33"/>
    <mergeCell ref="A32:V32"/>
    <mergeCell ref="A34:D34"/>
    <mergeCell ref="A36:D36"/>
    <mergeCell ref="A13:D13"/>
    <mergeCell ref="A14:D14"/>
    <mergeCell ref="A16:D16"/>
    <mergeCell ref="A15:V15"/>
    <mergeCell ref="A17:D17"/>
    <mergeCell ref="K6:V6"/>
    <mergeCell ref="K7:K10"/>
    <mergeCell ref="G9:G10"/>
    <mergeCell ref="H9:J9"/>
    <mergeCell ref="L7:L10"/>
    <mergeCell ref="M7:M10"/>
    <mergeCell ref="N7:N10"/>
    <mergeCell ref="O7:V7"/>
    <mergeCell ref="O8:R8"/>
    <mergeCell ref="S8:V8"/>
    <mergeCell ref="O9:O10"/>
    <mergeCell ref="P9:R9"/>
    <mergeCell ref="S9:S10"/>
    <mergeCell ref="T9:V9"/>
    <mergeCell ref="A6:A11"/>
    <mergeCell ref="B6:D9"/>
    <mergeCell ref="E6:E10"/>
    <mergeCell ref="F6:F10"/>
    <mergeCell ref="G6:J8"/>
    <mergeCell ref="B10:B11"/>
    <mergeCell ref="C10:C11"/>
    <mergeCell ref="D10:D11"/>
    <mergeCell ref="T1:V1"/>
    <mergeCell ref="A2:V2"/>
    <mergeCell ref="A3:E3"/>
    <mergeCell ref="F3:J3"/>
    <mergeCell ref="A4:E4"/>
    <mergeCell ref="F4:J4"/>
  </mergeCells>
  <pageMargins left="0.70866141732282995" right="0.70866141732282995" top="0.74803149606299002" bottom="0.74803149606299002" header="0.31496062992126" footer="0.31496062992126"/>
  <pageSetup paperSize="9" scale="30" fitToHeight="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7"/>
  <sheetViews>
    <sheetView topLeftCell="A125" zoomScale="44" zoomScaleNormal="44" workbookViewId="0">
      <selection sqref="A1:S167"/>
    </sheetView>
  </sheetViews>
  <sheetFormatPr defaultRowHeight="15"/>
  <cols>
    <col min="1" max="1" width="5.7109375" customWidth="1"/>
    <col min="2" max="2" width="15.7109375" customWidth="1"/>
    <col min="3" max="3" width="16.28515625" customWidth="1"/>
    <col min="4" max="4" width="21.28515625" customWidth="1"/>
    <col min="5" max="5" width="20.42578125" customWidth="1"/>
    <col min="6" max="6" width="34.140625" customWidth="1"/>
    <col min="7" max="7" width="35.7109375" customWidth="1"/>
    <col min="8" max="8" width="16.28515625" customWidth="1"/>
    <col min="9" max="9" width="20.5703125" customWidth="1"/>
    <col min="10" max="10" width="16.28515625" customWidth="1"/>
    <col min="11" max="11" width="25.140625" customWidth="1"/>
    <col min="12" max="13" width="26.42578125" customWidth="1"/>
    <col min="14" max="14" width="27.42578125" customWidth="1"/>
    <col min="15" max="15" width="25.42578125" customWidth="1"/>
    <col min="16" max="16" width="26.42578125" customWidth="1"/>
    <col min="17" max="19" width="16.28515625" customWidth="1"/>
  </cols>
  <sheetData>
    <row r="1" spans="1:19" ht="80.2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130" t="s">
        <v>106</v>
      </c>
      <c r="R1" s="130"/>
      <c r="S1" s="130"/>
    </row>
    <row r="2" spans="1:19" ht="18.75" customHeight="1">
      <c r="A2" s="165" t="s">
        <v>107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</row>
    <row r="3" spans="1:19" ht="18.75" customHeight="1">
      <c r="A3" s="165" t="s">
        <v>108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</row>
    <row r="4" spans="1:19" ht="18.75" customHeight="1">
      <c r="A4" s="166" t="s">
        <v>2</v>
      </c>
      <c r="B4" s="166"/>
      <c r="C4" s="166"/>
      <c r="D4" s="166"/>
      <c r="E4" s="129" t="s">
        <v>3</v>
      </c>
      <c r="F4" s="129"/>
      <c r="G4" s="42"/>
      <c r="H4" s="42"/>
      <c r="L4" s="2"/>
      <c r="M4" s="2"/>
      <c r="N4" s="2"/>
      <c r="O4" s="2"/>
      <c r="P4" s="2"/>
      <c r="Q4" s="2"/>
      <c r="R4" s="2"/>
      <c r="S4" s="2"/>
    </row>
    <row r="5" spans="1:19" ht="18.75" customHeight="1">
      <c r="A5" s="166" t="s">
        <v>4</v>
      </c>
      <c r="B5" s="166"/>
      <c r="C5" s="166"/>
      <c r="D5" s="166"/>
      <c r="E5" s="43" t="s">
        <v>5</v>
      </c>
      <c r="F5" s="44"/>
      <c r="G5" s="45"/>
      <c r="H5" s="45"/>
      <c r="L5" s="2"/>
      <c r="M5" s="2"/>
      <c r="N5" s="2"/>
      <c r="O5" s="2"/>
      <c r="P5" s="2"/>
      <c r="Q5" s="2"/>
      <c r="R5" s="2"/>
      <c r="S5" s="2"/>
    </row>
    <row r="6" spans="1:19" ht="18.75" customHeight="1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8.75" customHeight="1">
      <c r="A7" s="140" t="s">
        <v>6</v>
      </c>
      <c r="B7" s="140" t="s">
        <v>109</v>
      </c>
      <c r="C7" s="140"/>
      <c r="D7" s="140"/>
      <c r="E7" s="167" t="s">
        <v>110</v>
      </c>
      <c r="F7" s="140" t="s">
        <v>111</v>
      </c>
      <c r="G7" s="140"/>
      <c r="H7" s="142" t="s">
        <v>46</v>
      </c>
      <c r="I7" s="170" t="s">
        <v>112</v>
      </c>
      <c r="J7" s="171" t="s">
        <v>113</v>
      </c>
      <c r="K7" s="172" t="s">
        <v>114</v>
      </c>
      <c r="L7" s="172"/>
      <c r="M7" s="172"/>
      <c r="N7" s="172"/>
      <c r="O7" s="172"/>
      <c r="P7" s="170" t="s">
        <v>115</v>
      </c>
      <c r="Q7" s="173" t="s">
        <v>116</v>
      </c>
      <c r="R7" s="142" t="s">
        <v>117</v>
      </c>
      <c r="S7" s="142" t="s">
        <v>118</v>
      </c>
    </row>
    <row r="8" spans="1:19" ht="18.75" customHeight="1">
      <c r="A8" s="140"/>
      <c r="B8" s="140"/>
      <c r="C8" s="140"/>
      <c r="D8" s="140"/>
      <c r="E8" s="168"/>
      <c r="F8" s="140"/>
      <c r="G8" s="140"/>
      <c r="H8" s="142"/>
      <c r="I8" s="156"/>
      <c r="J8" s="171"/>
      <c r="K8" s="172"/>
      <c r="L8" s="172"/>
      <c r="M8" s="172"/>
      <c r="N8" s="172"/>
      <c r="O8" s="172"/>
      <c r="P8" s="156"/>
      <c r="Q8" s="173"/>
      <c r="R8" s="142"/>
      <c r="S8" s="142"/>
    </row>
    <row r="9" spans="1:19" ht="18.75" customHeight="1">
      <c r="A9" s="140"/>
      <c r="B9" s="158" t="s">
        <v>98</v>
      </c>
      <c r="C9" s="158" t="s">
        <v>119</v>
      </c>
      <c r="D9" s="158" t="s">
        <v>100</v>
      </c>
      <c r="E9" s="168"/>
      <c r="F9" s="170" t="s">
        <v>120</v>
      </c>
      <c r="G9" s="142" t="s">
        <v>121</v>
      </c>
      <c r="H9" s="142"/>
      <c r="I9" s="156"/>
      <c r="J9" s="171"/>
      <c r="K9" s="153" t="s">
        <v>51</v>
      </c>
      <c r="L9" s="150" t="s">
        <v>52</v>
      </c>
      <c r="M9" s="150"/>
      <c r="N9" s="150"/>
      <c r="O9" s="150"/>
      <c r="P9" s="156"/>
      <c r="Q9" s="173"/>
      <c r="R9" s="142"/>
      <c r="S9" s="142"/>
    </row>
    <row r="10" spans="1:19" ht="18.75" customHeight="1">
      <c r="A10" s="140"/>
      <c r="B10" s="162"/>
      <c r="C10" s="162"/>
      <c r="D10" s="162"/>
      <c r="E10" s="168"/>
      <c r="F10" s="156"/>
      <c r="G10" s="142"/>
      <c r="H10" s="142"/>
      <c r="I10" s="156"/>
      <c r="J10" s="171"/>
      <c r="K10" s="153"/>
      <c r="L10" s="158" t="s">
        <v>53</v>
      </c>
      <c r="M10" s="40" t="s">
        <v>122</v>
      </c>
      <c r="N10" s="158" t="s">
        <v>123</v>
      </c>
      <c r="O10" s="158" t="s">
        <v>124</v>
      </c>
      <c r="P10" s="156"/>
      <c r="Q10" s="173"/>
      <c r="R10" s="142"/>
      <c r="S10" s="142"/>
    </row>
    <row r="11" spans="1:19" ht="187.5" customHeight="1">
      <c r="A11" s="140"/>
      <c r="B11" s="162"/>
      <c r="C11" s="162"/>
      <c r="D11" s="162"/>
      <c r="E11" s="168"/>
      <c r="F11" s="156"/>
      <c r="G11" s="142"/>
      <c r="H11" s="142"/>
      <c r="I11" s="157"/>
      <c r="J11" s="171"/>
      <c r="K11" s="153"/>
      <c r="L11" s="150"/>
      <c r="M11" s="40" t="s">
        <v>125</v>
      </c>
      <c r="N11" s="150"/>
      <c r="O11" s="150"/>
      <c r="P11" s="157"/>
      <c r="Q11" s="173"/>
      <c r="R11" s="142"/>
      <c r="S11" s="142"/>
    </row>
    <row r="12" spans="1:19" ht="42" customHeight="1">
      <c r="A12" s="140"/>
      <c r="B12" s="150"/>
      <c r="C12" s="150"/>
      <c r="D12" s="150"/>
      <c r="E12" s="169"/>
      <c r="F12" s="157"/>
      <c r="G12" s="142"/>
      <c r="H12" s="21" t="s">
        <v>16</v>
      </c>
      <c r="I12" s="21" t="s">
        <v>14</v>
      </c>
      <c r="J12" s="21" t="s">
        <v>14</v>
      </c>
      <c r="K12" s="21" t="s">
        <v>26</v>
      </c>
      <c r="L12" s="21" t="s">
        <v>26</v>
      </c>
      <c r="M12" s="21" t="s">
        <v>26</v>
      </c>
      <c r="N12" s="21" t="s">
        <v>26</v>
      </c>
      <c r="O12" s="21" t="s">
        <v>26</v>
      </c>
      <c r="P12" s="40" t="s">
        <v>26</v>
      </c>
      <c r="Q12" s="173"/>
      <c r="R12" s="142"/>
      <c r="S12" s="142"/>
    </row>
    <row r="13" spans="1:19" ht="15.75" customHeight="1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</row>
    <row r="14" spans="1:19" ht="30" customHeight="1">
      <c r="A14" s="46"/>
      <c r="B14" s="174" t="s">
        <v>56</v>
      </c>
      <c r="C14" s="174"/>
      <c r="D14" s="174"/>
      <c r="E14" s="174"/>
      <c r="F14" s="174"/>
      <c r="G14" s="174"/>
      <c r="H14" s="47">
        <f t="shared" ref="H14:O14" si="0">SUM(H15,H93,H98)</f>
        <v>367</v>
      </c>
      <c r="I14" s="48">
        <f t="shared" si="0"/>
        <v>14980.4</v>
      </c>
      <c r="J14" s="48">
        <f t="shared" si="0"/>
        <v>13438.71</v>
      </c>
      <c r="K14" s="48">
        <f t="shared" si="0"/>
        <v>635026810.17999995</v>
      </c>
      <c r="L14" s="48">
        <f t="shared" si="0"/>
        <v>498320062.76999998</v>
      </c>
      <c r="M14" s="48">
        <f t="shared" si="0"/>
        <v>0</v>
      </c>
      <c r="N14" s="48">
        <f t="shared" si="0"/>
        <v>90014147.189999998</v>
      </c>
      <c r="O14" s="48">
        <f t="shared" si="0"/>
        <v>46692600.219999999</v>
      </c>
      <c r="P14" s="49" t="s">
        <v>126</v>
      </c>
      <c r="Q14" s="49" t="s">
        <v>126</v>
      </c>
      <c r="R14" s="49" t="s">
        <v>126</v>
      </c>
      <c r="S14" s="49" t="s">
        <v>126</v>
      </c>
    </row>
    <row r="15" spans="1:19" ht="30" customHeight="1">
      <c r="A15" s="46"/>
      <c r="B15" s="174" t="s">
        <v>101</v>
      </c>
      <c r="C15" s="174"/>
      <c r="D15" s="174"/>
      <c r="E15" s="174"/>
      <c r="F15" s="174"/>
      <c r="G15" s="174"/>
      <c r="H15" s="47">
        <f t="shared" ref="H15:O15" si="1">SUM(H17)</f>
        <v>74</v>
      </c>
      <c r="I15" s="48">
        <f t="shared" si="1"/>
        <v>3406.6</v>
      </c>
      <c r="J15" s="48">
        <f t="shared" si="1"/>
        <v>3064.88</v>
      </c>
      <c r="K15" s="48">
        <f t="shared" si="1"/>
        <v>94258334.079999998</v>
      </c>
      <c r="L15" s="48">
        <f t="shared" si="1"/>
        <v>80422847.540000007</v>
      </c>
      <c r="M15" s="48">
        <f t="shared" si="1"/>
        <v>0</v>
      </c>
      <c r="N15" s="48">
        <f t="shared" si="1"/>
        <v>12675029.66</v>
      </c>
      <c r="O15" s="48">
        <f t="shared" si="1"/>
        <v>1160456.8799999999</v>
      </c>
      <c r="P15" s="49" t="s">
        <v>126</v>
      </c>
      <c r="Q15" s="49" t="s">
        <v>126</v>
      </c>
      <c r="R15" s="49" t="s">
        <v>126</v>
      </c>
      <c r="S15" s="49" t="s">
        <v>126</v>
      </c>
    </row>
    <row r="16" spans="1:19" ht="24.95" customHeight="1">
      <c r="A16" s="175" t="s">
        <v>33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7"/>
    </row>
    <row r="17" spans="1:19" ht="30" customHeight="1">
      <c r="A17" s="46"/>
      <c r="B17" s="174" t="s">
        <v>66</v>
      </c>
      <c r="C17" s="174"/>
      <c r="D17" s="174"/>
      <c r="E17" s="174"/>
      <c r="F17" s="174"/>
      <c r="G17" s="174"/>
      <c r="H17" s="47">
        <f t="shared" ref="H17:O17" si="2">SUM(H18,H20,H52,H61,H65,H74)</f>
        <v>74</v>
      </c>
      <c r="I17" s="48">
        <f t="shared" si="2"/>
        <v>3406.6</v>
      </c>
      <c r="J17" s="48">
        <f t="shared" si="2"/>
        <v>3064.88</v>
      </c>
      <c r="K17" s="48">
        <f t="shared" si="2"/>
        <v>94258334.079999998</v>
      </c>
      <c r="L17" s="48">
        <f t="shared" si="2"/>
        <v>80422847.540000007</v>
      </c>
      <c r="M17" s="48">
        <f t="shared" si="2"/>
        <v>0</v>
      </c>
      <c r="N17" s="48">
        <f t="shared" si="2"/>
        <v>12675029.66</v>
      </c>
      <c r="O17" s="48">
        <f t="shared" si="2"/>
        <v>1160456.8799999999</v>
      </c>
      <c r="P17" s="49" t="s">
        <v>126</v>
      </c>
      <c r="Q17" s="49" t="s">
        <v>126</v>
      </c>
      <c r="R17" s="50" t="s">
        <v>126</v>
      </c>
      <c r="S17" s="49" t="s">
        <v>126</v>
      </c>
    </row>
    <row r="18" spans="1:19" ht="30" customHeight="1">
      <c r="A18" s="46"/>
      <c r="B18" s="174" t="s">
        <v>127</v>
      </c>
      <c r="C18" s="174"/>
      <c r="D18" s="174"/>
      <c r="E18" s="174"/>
      <c r="F18" s="174"/>
      <c r="G18" s="174"/>
      <c r="H18" s="47">
        <f t="shared" ref="H18:O18" si="3">SUM(H19)</f>
        <v>1</v>
      </c>
      <c r="I18" s="48">
        <f t="shared" si="3"/>
        <v>48</v>
      </c>
      <c r="J18" s="48">
        <f t="shared" si="3"/>
        <v>47.1</v>
      </c>
      <c r="K18" s="48">
        <f t="shared" si="3"/>
        <v>1251701.3400000001</v>
      </c>
      <c r="L18" s="48">
        <f t="shared" si="3"/>
        <v>1239184.33</v>
      </c>
      <c r="M18" s="48">
        <f t="shared" si="3"/>
        <v>0</v>
      </c>
      <c r="N18" s="48">
        <f t="shared" si="3"/>
        <v>11640.82</v>
      </c>
      <c r="O18" s="48">
        <f t="shared" si="3"/>
        <v>876.19</v>
      </c>
      <c r="P18" s="49" t="s">
        <v>126</v>
      </c>
      <c r="Q18" s="49" t="s">
        <v>126</v>
      </c>
      <c r="R18" s="49" t="s">
        <v>126</v>
      </c>
      <c r="S18" s="49" t="s">
        <v>126</v>
      </c>
    </row>
    <row r="19" spans="1:19" ht="56.25">
      <c r="A19" s="51">
        <v>1</v>
      </c>
      <c r="B19" s="52" t="s">
        <v>128</v>
      </c>
      <c r="C19" s="53">
        <v>43757</v>
      </c>
      <c r="D19" s="54">
        <v>153</v>
      </c>
      <c r="E19" s="53"/>
      <c r="F19" s="54" t="s">
        <v>129</v>
      </c>
      <c r="G19" s="55" t="s">
        <v>130</v>
      </c>
      <c r="H19" s="56">
        <v>1</v>
      </c>
      <c r="I19" s="57">
        <v>48</v>
      </c>
      <c r="J19" s="57">
        <v>47.1</v>
      </c>
      <c r="K19" s="58">
        <f>IFERROR(L19+N19+O19,0)</f>
        <v>1251701.3400000001</v>
      </c>
      <c r="L19" s="57">
        <v>1239184.33</v>
      </c>
      <c r="M19" s="57">
        <v>0</v>
      </c>
      <c r="N19" s="57">
        <v>11640.82</v>
      </c>
      <c r="O19" s="57">
        <v>876.19</v>
      </c>
      <c r="P19" s="59">
        <f>IFERROR(K19/I19,0)</f>
        <v>26077.111250000002</v>
      </c>
      <c r="Q19" s="60">
        <v>4</v>
      </c>
      <c r="R19" s="61">
        <v>29587</v>
      </c>
      <c r="S19" s="61">
        <v>43797</v>
      </c>
    </row>
    <row r="20" spans="1:19" ht="30" customHeight="1">
      <c r="A20" s="46"/>
      <c r="B20" s="174" t="s">
        <v>131</v>
      </c>
      <c r="C20" s="174"/>
      <c r="D20" s="174"/>
      <c r="E20" s="174"/>
      <c r="F20" s="174"/>
      <c r="G20" s="174"/>
      <c r="H20" s="47">
        <f t="shared" ref="H20:O20" si="4">SUM(H21:H51)</f>
        <v>31</v>
      </c>
      <c r="I20" s="48">
        <f t="shared" si="4"/>
        <v>1464.49</v>
      </c>
      <c r="J20" s="48">
        <f t="shared" si="4"/>
        <v>1268</v>
      </c>
      <c r="K20" s="48">
        <f t="shared" si="4"/>
        <v>39491646.590000004</v>
      </c>
      <c r="L20" s="48">
        <f t="shared" si="4"/>
        <v>39096730.109999999</v>
      </c>
      <c r="M20" s="48">
        <f t="shared" si="4"/>
        <v>0</v>
      </c>
      <c r="N20" s="48">
        <f t="shared" si="4"/>
        <v>316258.06</v>
      </c>
      <c r="O20" s="48">
        <f t="shared" si="4"/>
        <v>78658.42</v>
      </c>
      <c r="P20" s="49" t="s">
        <v>126</v>
      </c>
      <c r="Q20" s="49" t="s">
        <v>126</v>
      </c>
      <c r="R20" s="49" t="s">
        <v>126</v>
      </c>
      <c r="S20" s="49" t="s">
        <v>126</v>
      </c>
    </row>
    <row r="21" spans="1:19" ht="56.25">
      <c r="A21" s="51">
        <v>2</v>
      </c>
      <c r="B21" s="52" t="s">
        <v>128</v>
      </c>
      <c r="C21" s="53">
        <v>43768</v>
      </c>
      <c r="D21" s="54" t="s">
        <v>132</v>
      </c>
      <c r="E21" s="53"/>
      <c r="F21" s="54" t="s">
        <v>133</v>
      </c>
      <c r="G21" s="55" t="s">
        <v>134</v>
      </c>
      <c r="H21" s="56">
        <v>1</v>
      </c>
      <c r="I21" s="57">
        <v>60.2</v>
      </c>
      <c r="J21" s="57">
        <v>47.7</v>
      </c>
      <c r="K21" s="58">
        <f t="shared" ref="K21:K51" si="5">IFERROR(L21+N21+O21,0)</f>
        <v>1452877.17</v>
      </c>
      <c r="L21" s="57">
        <v>1438348.4</v>
      </c>
      <c r="M21" s="57">
        <v>0</v>
      </c>
      <c r="N21" s="57">
        <v>11332.44</v>
      </c>
      <c r="O21" s="57">
        <v>3196.33</v>
      </c>
      <c r="P21" s="59">
        <f t="shared" ref="P21:P51" si="6">IFERROR(K21/I21,0)</f>
        <v>24134.172259136001</v>
      </c>
      <c r="Q21" s="60">
        <v>4</v>
      </c>
      <c r="R21" s="61">
        <v>35431</v>
      </c>
      <c r="S21" s="61">
        <v>43775</v>
      </c>
    </row>
    <row r="22" spans="1:19" ht="37.5">
      <c r="A22" s="51">
        <v>3</v>
      </c>
      <c r="B22" s="52" t="s">
        <v>128</v>
      </c>
      <c r="C22" s="53">
        <v>43768</v>
      </c>
      <c r="D22" s="54" t="s">
        <v>135</v>
      </c>
      <c r="E22" s="53"/>
      <c r="F22" s="54" t="s">
        <v>133</v>
      </c>
      <c r="G22" s="55" t="s">
        <v>136</v>
      </c>
      <c r="H22" s="56">
        <v>1</v>
      </c>
      <c r="I22" s="57">
        <v>56.5</v>
      </c>
      <c r="J22" s="57">
        <v>46</v>
      </c>
      <c r="K22" s="58">
        <f t="shared" si="5"/>
        <v>1557644</v>
      </c>
      <c r="L22" s="57">
        <v>1542067.56</v>
      </c>
      <c r="M22" s="57">
        <v>0</v>
      </c>
      <c r="N22" s="57">
        <v>12149.62</v>
      </c>
      <c r="O22" s="57">
        <v>3426.82</v>
      </c>
      <c r="P22" s="59">
        <f t="shared" si="6"/>
        <v>27568.920353982001</v>
      </c>
      <c r="Q22" s="60">
        <v>4</v>
      </c>
      <c r="R22" s="61">
        <v>31778</v>
      </c>
      <c r="S22" s="61">
        <v>43776</v>
      </c>
    </row>
    <row r="23" spans="1:19" ht="56.25">
      <c r="A23" s="51">
        <v>4</v>
      </c>
      <c r="B23" s="52" t="s">
        <v>128</v>
      </c>
      <c r="C23" s="53">
        <v>43768</v>
      </c>
      <c r="D23" s="54" t="s">
        <v>137</v>
      </c>
      <c r="E23" s="53"/>
      <c r="F23" s="54" t="s">
        <v>133</v>
      </c>
      <c r="G23" s="55" t="s">
        <v>138</v>
      </c>
      <c r="H23" s="56">
        <v>1</v>
      </c>
      <c r="I23" s="57">
        <v>32.99</v>
      </c>
      <c r="J23" s="57">
        <v>20.3</v>
      </c>
      <c r="K23" s="58">
        <f t="shared" si="5"/>
        <v>690849.6</v>
      </c>
      <c r="L23" s="57">
        <v>683941.1</v>
      </c>
      <c r="M23" s="57">
        <v>0</v>
      </c>
      <c r="N23" s="57">
        <v>5388.63</v>
      </c>
      <c r="O23" s="57">
        <v>1519.87</v>
      </c>
      <c r="P23" s="59">
        <f t="shared" si="6"/>
        <v>20941.182176417002</v>
      </c>
      <c r="Q23" s="60">
        <v>4</v>
      </c>
      <c r="R23" s="61">
        <v>32509</v>
      </c>
      <c r="S23" s="61">
        <v>43775</v>
      </c>
    </row>
    <row r="24" spans="1:19" ht="37.5">
      <c r="A24" s="51">
        <v>5</v>
      </c>
      <c r="B24" s="52" t="s">
        <v>128</v>
      </c>
      <c r="C24" s="53">
        <v>43768</v>
      </c>
      <c r="D24" s="54" t="s">
        <v>139</v>
      </c>
      <c r="E24" s="53"/>
      <c r="F24" s="54" t="s">
        <v>133</v>
      </c>
      <c r="G24" s="55" t="s">
        <v>140</v>
      </c>
      <c r="H24" s="56">
        <v>1</v>
      </c>
      <c r="I24" s="57">
        <v>29.1</v>
      </c>
      <c r="J24" s="57">
        <v>23.2</v>
      </c>
      <c r="K24" s="58">
        <f t="shared" si="5"/>
        <v>690844</v>
      </c>
      <c r="L24" s="57">
        <v>683935.56</v>
      </c>
      <c r="M24" s="57">
        <v>0</v>
      </c>
      <c r="N24" s="57">
        <v>5388.58</v>
      </c>
      <c r="O24" s="57">
        <v>1519.86</v>
      </c>
      <c r="P24" s="59">
        <f t="shared" si="6"/>
        <v>23740.343642611999</v>
      </c>
      <c r="Q24" s="60">
        <v>4</v>
      </c>
      <c r="R24" s="61">
        <v>42719</v>
      </c>
      <c r="S24" s="61">
        <v>43776</v>
      </c>
    </row>
    <row r="25" spans="1:19" ht="56.25">
      <c r="A25" s="51">
        <v>6</v>
      </c>
      <c r="B25" s="52" t="s">
        <v>128</v>
      </c>
      <c r="C25" s="53">
        <v>43768</v>
      </c>
      <c r="D25" s="54" t="s">
        <v>141</v>
      </c>
      <c r="E25" s="53"/>
      <c r="F25" s="54" t="s">
        <v>133</v>
      </c>
      <c r="G25" s="55" t="s">
        <v>142</v>
      </c>
      <c r="H25" s="56">
        <v>1</v>
      </c>
      <c r="I25" s="57">
        <v>53.5</v>
      </c>
      <c r="J25" s="57">
        <v>46.2</v>
      </c>
      <c r="K25" s="58">
        <f t="shared" si="5"/>
        <v>1564417</v>
      </c>
      <c r="L25" s="57">
        <v>1548772.83</v>
      </c>
      <c r="M25" s="57">
        <v>0</v>
      </c>
      <c r="N25" s="57">
        <v>12202.45</v>
      </c>
      <c r="O25" s="57">
        <v>3441.72</v>
      </c>
      <c r="P25" s="59">
        <f t="shared" si="6"/>
        <v>29241.439252336</v>
      </c>
      <c r="Q25" s="60">
        <v>4</v>
      </c>
      <c r="R25" s="61">
        <v>29587</v>
      </c>
      <c r="S25" s="61">
        <v>43776</v>
      </c>
    </row>
    <row r="26" spans="1:19" ht="37.5">
      <c r="A26" s="51">
        <v>7</v>
      </c>
      <c r="B26" s="52" t="s">
        <v>128</v>
      </c>
      <c r="C26" s="53">
        <v>43770</v>
      </c>
      <c r="D26" s="54" t="s">
        <v>143</v>
      </c>
      <c r="E26" s="53"/>
      <c r="F26" s="54" t="s">
        <v>133</v>
      </c>
      <c r="G26" s="55" t="s">
        <v>144</v>
      </c>
      <c r="H26" s="56">
        <v>1</v>
      </c>
      <c r="I26" s="57">
        <v>32.799999999999997</v>
      </c>
      <c r="J26" s="57">
        <v>25.4</v>
      </c>
      <c r="K26" s="58">
        <f t="shared" si="5"/>
        <v>847045.94</v>
      </c>
      <c r="L26" s="57">
        <v>838575.48</v>
      </c>
      <c r="M26" s="57">
        <v>0</v>
      </c>
      <c r="N26" s="57">
        <v>6606.96</v>
      </c>
      <c r="O26" s="57">
        <v>1863.5</v>
      </c>
      <c r="P26" s="59">
        <f t="shared" si="6"/>
        <v>25824.571341463001</v>
      </c>
      <c r="Q26" s="60">
        <v>4</v>
      </c>
      <c r="R26" s="61">
        <v>33604</v>
      </c>
      <c r="S26" s="61">
        <v>43780</v>
      </c>
    </row>
    <row r="27" spans="1:19" ht="56.25">
      <c r="A27" s="51">
        <v>8</v>
      </c>
      <c r="B27" s="52" t="s">
        <v>128</v>
      </c>
      <c r="C27" s="53">
        <v>43770</v>
      </c>
      <c r="D27" s="54" t="s">
        <v>145</v>
      </c>
      <c r="E27" s="53"/>
      <c r="F27" s="54" t="s">
        <v>133</v>
      </c>
      <c r="G27" s="55" t="s">
        <v>146</v>
      </c>
      <c r="H27" s="56">
        <v>1</v>
      </c>
      <c r="I27" s="57">
        <v>34.6</v>
      </c>
      <c r="J27" s="57">
        <v>21.7</v>
      </c>
      <c r="K27" s="58">
        <f t="shared" si="5"/>
        <v>720030.53</v>
      </c>
      <c r="L27" s="57">
        <v>712830.22</v>
      </c>
      <c r="M27" s="57">
        <v>0</v>
      </c>
      <c r="N27" s="57">
        <v>5616.24</v>
      </c>
      <c r="O27" s="57">
        <v>1584.07</v>
      </c>
      <c r="P27" s="59">
        <f t="shared" si="6"/>
        <v>20810.130924854999</v>
      </c>
      <c r="Q27" s="60">
        <v>4</v>
      </c>
      <c r="R27" s="61">
        <v>33970</v>
      </c>
      <c r="S27" s="61">
        <v>43780</v>
      </c>
    </row>
    <row r="28" spans="1:19" ht="37.5">
      <c r="A28" s="51">
        <v>9</v>
      </c>
      <c r="B28" s="52" t="s">
        <v>128</v>
      </c>
      <c r="C28" s="53">
        <v>43775</v>
      </c>
      <c r="D28" s="54" t="s">
        <v>147</v>
      </c>
      <c r="E28" s="53"/>
      <c r="F28" s="54" t="s">
        <v>133</v>
      </c>
      <c r="G28" s="55" t="s">
        <v>148</v>
      </c>
      <c r="H28" s="56">
        <v>1</v>
      </c>
      <c r="I28" s="57">
        <v>68.900000000000006</v>
      </c>
      <c r="J28" s="57">
        <v>60.9</v>
      </c>
      <c r="K28" s="58">
        <f t="shared" si="5"/>
        <v>1130568.76</v>
      </c>
      <c r="L28" s="57">
        <v>1119263.07</v>
      </c>
      <c r="M28" s="57">
        <v>0</v>
      </c>
      <c r="N28" s="57">
        <v>8818.44</v>
      </c>
      <c r="O28" s="57">
        <v>2487.25</v>
      </c>
      <c r="P28" s="59">
        <f t="shared" si="6"/>
        <v>16408.835413642999</v>
      </c>
      <c r="Q28" s="60">
        <v>4</v>
      </c>
      <c r="R28" s="61">
        <v>30632</v>
      </c>
      <c r="S28" s="61">
        <v>43787</v>
      </c>
    </row>
    <row r="29" spans="1:19" ht="56.25">
      <c r="A29" s="51">
        <v>10</v>
      </c>
      <c r="B29" s="52" t="s">
        <v>128</v>
      </c>
      <c r="C29" s="53">
        <v>43776</v>
      </c>
      <c r="D29" s="54" t="s">
        <v>149</v>
      </c>
      <c r="E29" s="53"/>
      <c r="F29" s="54" t="s">
        <v>133</v>
      </c>
      <c r="G29" s="55" t="s">
        <v>150</v>
      </c>
      <c r="H29" s="56">
        <v>1</v>
      </c>
      <c r="I29" s="57">
        <v>28.9</v>
      </c>
      <c r="J29" s="57">
        <v>27</v>
      </c>
      <c r="K29" s="58">
        <f t="shared" si="5"/>
        <v>747023.68</v>
      </c>
      <c r="L29" s="57">
        <v>739553.44</v>
      </c>
      <c r="M29" s="57">
        <v>0</v>
      </c>
      <c r="N29" s="57">
        <v>5826.78</v>
      </c>
      <c r="O29" s="57">
        <v>1643.46</v>
      </c>
      <c r="P29" s="59">
        <f t="shared" si="6"/>
        <v>25848.570242214999</v>
      </c>
      <c r="Q29" s="60">
        <v>4</v>
      </c>
      <c r="R29" s="61">
        <v>42719</v>
      </c>
      <c r="S29" s="61">
        <v>43782</v>
      </c>
    </row>
    <row r="30" spans="1:19" ht="56.25">
      <c r="A30" s="51">
        <v>11</v>
      </c>
      <c r="B30" s="52" t="s">
        <v>128</v>
      </c>
      <c r="C30" s="53">
        <v>43776</v>
      </c>
      <c r="D30" s="54" t="s">
        <v>151</v>
      </c>
      <c r="E30" s="53"/>
      <c r="F30" s="54" t="s">
        <v>133</v>
      </c>
      <c r="G30" s="55" t="s">
        <v>152</v>
      </c>
      <c r="H30" s="56">
        <v>1</v>
      </c>
      <c r="I30" s="57">
        <v>42.8</v>
      </c>
      <c r="J30" s="57">
        <v>41.3</v>
      </c>
      <c r="K30" s="58">
        <f t="shared" si="5"/>
        <v>1320472.3899999999</v>
      </c>
      <c r="L30" s="57">
        <v>1307267.67</v>
      </c>
      <c r="M30" s="57">
        <v>0</v>
      </c>
      <c r="N30" s="57">
        <v>11069.24</v>
      </c>
      <c r="O30" s="57">
        <v>2135.48</v>
      </c>
      <c r="P30" s="59">
        <f t="shared" si="6"/>
        <v>30852.158644859999</v>
      </c>
      <c r="Q30" s="60">
        <v>4</v>
      </c>
      <c r="R30" s="61">
        <v>42724</v>
      </c>
      <c r="S30" s="61">
        <v>43783</v>
      </c>
    </row>
    <row r="31" spans="1:19" ht="56.25">
      <c r="A31" s="51">
        <v>12</v>
      </c>
      <c r="B31" s="52" t="s">
        <v>128</v>
      </c>
      <c r="C31" s="53">
        <v>43857</v>
      </c>
      <c r="D31" s="54" t="s">
        <v>153</v>
      </c>
      <c r="E31" s="53"/>
      <c r="F31" s="54" t="s">
        <v>133</v>
      </c>
      <c r="G31" s="55" t="s">
        <v>154</v>
      </c>
      <c r="H31" s="56">
        <v>1</v>
      </c>
      <c r="I31" s="57">
        <v>51</v>
      </c>
      <c r="J31" s="57">
        <v>26.9</v>
      </c>
      <c r="K31" s="58">
        <f t="shared" si="5"/>
        <v>768980.7</v>
      </c>
      <c r="L31" s="57">
        <v>761290.89</v>
      </c>
      <c r="M31" s="57">
        <v>0</v>
      </c>
      <c r="N31" s="57">
        <v>5998.05</v>
      </c>
      <c r="O31" s="57">
        <v>1691.76</v>
      </c>
      <c r="P31" s="59">
        <f t="shared" si="6"/>
        <v>15078.052941176</v>
      </c>
      <c r="Q31" s="60">
        <v>4</v>
      </c>
      <c r="R31" s="61">
        <v>40514</v>
      </c>
      <c r="S31" s="61">
        <v>43857</v>
      </c>
    </row>
    <row r="32" spans="1:19" ht="56.25">
      <c r="A32" s="51">
        <v>13</v>
      </c>
      <c r="B32" s="52" t="s">
        <v>128</v>
      </c>
      <c r="C32" s="53">
        <v>43858</v>
      </c>
      <c r="D32" s="54" t="s">
        <v>155</v>
      </c>
      <c r="E32" s="53"/>
      <c r="F32" s="54" t="s">
        <v>133</v>
      </c>
      <c r="G32" s="55" t="s">
        <v>152</v>
      </c>
      <c r="H32" s="56">
        <v>1</v>
      </c>
      <c r="I32" s="57">
        <v>63.2</v>
      </c>
      <c r="J32" s="57">
        <v>35.299999999999997</v>
      </c>
      <c r="K32" s="58">
        <f t="shared" si="5"/>
        <v>1195322</v>
      </c>
      <c r="L32" s="57">
        <v>1183368.78</v>
      </c>
      <c r="M32" s="57">
        <v>0</v>
      </c>
      <c r="N32" s="57">
        <v>9323.51</v>
      </c>
      <c r="O32" s="57">
        <v>2629.71</v>
      </c>
      <c r="P32" s="59">
        <f t="shared" si="6"/>
        <v>18913.32278481</v>
      </c>
      <c r="Q32" s="60">
        <v>4</v>
      </c>
      <c r="R32" s="61">
        <v>42724</v>
      </c>
      <c r="S32" s="61">
        <v>43858</v>
      </c>
    </row>
    <row r="33" spans="1:19" ht="56.25">
      <c r="A33" s="51">
        <v>14</v>
      </c>
      <c r="B33" s="52" t="s">
        <v>128</v>
      </c>
      <c r="C33" s="53">
        <v>43858</v>
      </c>
      <c r="D33" s="54" t="s">
        <v>156</v>
      </c>
      <c r="E33" s="53"/>
      <c r="F33" s="54" t="s">
        <v>133</v>
      </c>
      <c r="G33" s="55" t="s">
        <v>157</v>
      </c>
      <c r="H33" s="56">
        <v>1</v>
      </c>
      <c r="I33" s="57">
        <v>45.1</v>
      </c>
      <c r="J33" s="57">
        <v>43.1</v>
      </c>
      <c r="K33" s="58">
        <f t="shared" si="5"/>
        <v>1400666</v>
      </c>
      <c r="L33" s="57">
        <v>1386659.36</v>
      </c>
      <c r="M33" s="57">
        <v>0</v>
      </c>
      <c r="N33" s="57">
        <v>13781.95</v>
      </c>
      <c r="O33" s="57">
        <v>224.69</v>
      </c>
      <c r="P33" s="59">
        <f t="shared" si="6"/>
        <v>31056.895787140002</v>
      </c>
      <c r="Q33" s="60">
        <v>4</v>
      </c>
      <c r="R33" s="61">
        <v>41080</v>
      </c>
      <c r="S33" s="61">
        <v>43858</v>
      </c>
    </row>
    <row r="34" spans="1:19" ht="56.25">
      <c r="A34" s="51">
        <v>15</v>
      </c>
      <c r="B34" s="52" t="s">
        <v>128</v>
      </c>
      <c r="C34" s="53">
        <v>43985</v>
      </c>
      <c r="D34" s="54" t="s">
        <v>158</v>
      </c>
      <c r="E34" s="53"/>
      <c r="F34" s="54" t="s">
        <v>133</v>
      </c>
      <c r="G34" s="55" t="s">
        <v>159</v>
      </c>
      <c r="H34" s="56">
        <v>1</v>
      </c>
      <c r="I34" s="57">
        <v>48.8</v>
      </c>
      <c r="J34" s="57">
        <v>44.9</v>
      </c>
      <c r="K34" s="58">
        <f t="shared" si="5"/>
        <v>1190359.82</v>
      </c>
      <c r="L34" s="57">
        <v>1178456.22</v>
      </c>
      <c r="M34" s="57">
        <v>0</v>
      </c>
      <c r="N34" s="57">
        <v>9284.81</v>
      </c>
      <c r="O34" s="57">
        <v>2618.79</v>
      </c>
      <c r="P34" s="59">
        <f t="shared" si="6"/>
        <v>24392.619262295</v>
      </c>
      <c r="Q34" s="60">
        <v>4</v>
      </c>
      <c r="R34" s="61">
        <v>40513</v>
      </c>
      <c r="S34" s="61">
        <v>43992</v>
      </c>
    </row>
    <row r="35" spans="1:19" ht="56.25">
      <c r="A35" s="51">
        <v>16</v>
      </c>
      <c r="B35" s="52" t="s">
        <v>160</v>
      </c>
      <c r="C35" s="53">
        <v>43761</v>
      </c>
      <c r="D35" s="54" t="s">
        <v>161</v>
      </c>
      <c r="E35" s="53"/>
      <c r="F35" s="54" t="s">
        <v>133</v>
      </c>
      <c r="G35" s="55" t="s">
        <v>162</v>
      </c>
      <c r="H35" s="56">
        <v>1</v>
      </c>
      <c r="I35" s="57">
        <v>51.4</v>
      </c>
      <c r="J35" s="57">
        <v>48</v>
      </c>
      <c r="K35" s="58">
        <f t="shared" si="5"/>
        <v>1633536</v>
      </c>
      <c r="L35" s="57">
        <v>1617200.64</v>
      </c>
      <c r="M35" s="57">
        <v>0</v>
      </c>
      <c r="N35" s="57">
        <v>12741.58</v>
      </c>
      <c r="O35" s="57">
        <v>3593.78</v>
      </c>
      <c r="P35" s="59">
        <f t="shared" si="6"/>
        <v>31780.856031128002</v>
      </c>
      <c r="Q35" s="60">
        <v>4</v>
      </c>
      <c r="R35" s="61">
        <v>42718</v>
      </c>
      <c r="S35" s="61">
        <v>43768</v>
      </c>
    </row>
    <row r="36" spans="1:19" ht="56.25">
      <c r="A36" s="51">
        <v>17</v>
      </c>
      <c r="B36" s="52" t="s">
        <v>160</v>
      </c>
      <c r="C36" s="53">
        <v>43761</v>
      </c>
      <c r="D36" s="54" t="s">
        <v>163</v>
      </c>
      <c r="E36" s="53"/>
      <c r="F36" s="54" t="s">
        <v>133</v>
      </c>
      <c r="G36" s="55" t="s">
        <v>162</v>
      </c>
      <c r="H36" s="56">
        <v>1</v>
      </c>
      <c r="I36" s="57">
        <v>50.6</v>
      </c>
      <c r="J36" s="57">
        <v>47.6</v>
      </c>
      <c r="K36" s="58">
        <f t="shared" si="5"/>
        <v>1619923.2</v>
      </c>
      <c r="L36" s="57">
        <v>1603723.97</v>
      </c>
      <c r="M36" s="57">
        <v>0</v>
      </c>
      <c r="N36" s="57">
        <v>12635.4</v>
      </c>
      <c r="O36" s="57">
        <v>3563.83</v>
      </c>
      <c r="P36" s="59">
        <f t="shared" si="6"/>
        <v>32014.292490119002</v>
      </c>
      <c r="Q36" s="60">
        <v>4</v>
      </c>
      <c r="R36" s="61">
        <v>42718</v>
      </c>
      <c r="S36" s="61">
        <v>43768</v>
      </c>
    </row>
    <row r="37" spans="1:19" ht="56.25">
      <c r="A37" s="51">
        <v>18</v>
      </c>
      <c r="B37" s="52" t="s">
        <v>160</v>
      </c>
      <c r="C37" s="53">
        <v>43761</v>
      </c>
      <c r="D37" s="54" t="s">
        <v>164</v>
      </c>
      <c r="E37" s="53"/>
      <c r="F37" s="54" t="s">
        <v>133</v>
      </c>
      <c r="G37" s="55" t="s">
        <v>162</v>
      </c>
      <c r="H37" s="56">
        <v>1</v>
      </c>
      <c r="I37" s="57">
        <v>50</v>
      </c>
      <c r="J37" s="57">
        <v>46.8</v>
      </c>
      <c r="K37" s="58">
        <f t="shared" si="5"/>
        <v>1592697.6</v>
      </c>
      <c r="L37" s="57">
        <v>1576770.62</v>
      </c>
      <c r="M37" s="57">
        <v>0</v>
      </c>
      <c r="N37" s="57">
        <v>12423.04</v>
      </c>
      <c r="O37" s="57">
        <v>3503.94</v>
      </c>
      <c r="P37" s="59">
        <f t="shared" si="6"/>
        <v>31853.952000000001</v>
      </c>
      <c r="Q37" s="60">
        <v>4</v>
      </c>
      <c r="R37" s="61">
        <v>42718</v>
      </c>
      <c r="S37" s="61">
        <v>43768</v>
      </c>
    </row>
    <row r="38" spans="1:19" ht="56.25">
      <c r="A38" s="51">
        <v>19</v>
      </c>
      <c r="B38" s="52" t="s">
        <v>160</v>
      </c>
      <c r="C38" s="53">
        <v>43761</v>
      </c>
      <c r="D38" s="54" t="s">
        <v>165</v>
      </c>
      <c r="E38" s="53"/>
      <c r="F38" s="54" t="s">
        <v>133</v>
      </c>
      <c r="G38" s="55" t="s">
        <v>162</v>
      </c>
      <c r="H38" s="56">
        <v>1</v>
      </c>
      <c r="I38" s="57">
        <v>49.8</v>
      </c>
      <c r="J38" s="57">
        <v>46.2</v>
      </c>
      <c r="K38" s="58">
        <f t="shared" si="5"/>
        <v>1572278.4</v>
      </c>
      <c r="L38" s="57">
        <v>1556555.62</v>
      </c>
      <c r="M38" s="57">
        <v>0</v>
      </c>
      <c r="N38" s="57">
        <v>12263.77</v>
      </c>
      <c r="O38" s="57">
        <v>3459.01</v>
      </c>
      <c r="P38" s="59">
        <f t="shared" si="6"/>
        <v>31571.855421687</v>
      </c>
      <c r="Q38" s="60">
        <v>4</v>
      </c>
      <c r="R38" s="61">
        <v>42718</v>
      </c>
      <c r="S38" s="61">
        <v>43768</v>
      </c>
    </row>
    <row r="39" spans="1:19" ht="56.25">
      <c r="A39" s="51">
        <v>20</v>
      </c>
      <c r="B39" s="52" t="s">
        <v>160</v>
      </c>
      <c r="C39" s="53">
        <v>43761</v>
      </c>
      <c r="D39" s="54" t="s">
        <v>166</v>
      </c>
      <c r="E39" s="53"/>
      <c r="F39" s="54" t="s">
        <v>133</v>
      </c>
      <c r="G39" s="55" t="s">
        <v>162</v>
      </c>
      <c r="H39" s="56">
        <v>1</v>
      </c>
      <c r="I39" s="57">
        <v>50</v>
      </c>
      <c r="J39" s="57">
        <v>47.4</v>
      </c>
      <c r="K39" s="58">
        <f t="shared" si="5"/>
        <v>1613116.8</v>
      </c>
      <c r="L39" s="57">
        <v>1596985.63</v>
      </c>
      <c r="M39" s="57">
        <v>0</v>
      </c>
      <c r="N39" s="57">
        <v>12582.31</v>
      </c>
      <c r="O39" s="57">
        <v>3548.86</v>
      </c>
      <c r="P39" s="59">
        <f t="shared" si="6"/>
        <v>32262.335999999999</v>
      </c>
      <c r="Q39" s="60">
        <v>4</v>
      </c>
      <c r="R39" s="61">
        <v>42718</v>
      </c>
      <c r="S39" s="61">
        <v>43767</v>
      </c>
    </row>
    <row r="40" spans="1:19" ht="56.25">
      <c r="A40" s="51">
        <v>21</v>
      </c>
      <c r="B40" s="52" t="s">
        <v>160</v>
      </c>
      <c r="C40" s="53">
        <v>43768</v>
      </c>
      <c r="D40" s="54" t="s">
        <v>167</v>
      </c>
      <c r="E40" s="53"/>
      <c r="F40" s="54" t="s">
        <v>133</v>
      </c>
      <c r="G40" s="55" t="s">
        <v>162</v>
      </c>
      <c r="H40" s="56">
        <v>1</v>
      </c>
      <c r="I40" s="57">
        <v>50.6</v>
      </c>
      <c r="J40" s="57">
        <v>48</v>
      </c>
      <c r="K40" s="58">
        <f t="shared" si="5"/>
        <v>1283000</v>
      </c>
      <c r="L40" s="57">
        <v>1270170</v>
      </c>
      <c r="M40" s="57">
        <v>0</v>
      </c>
      <c r="N40" s="57">
        <v>10007.4</v>
      </c>
      <c r="O40" s="57">
        <v>2822.6</v>
      </c>
      <c r="P40" s="59">
        <f t="shared" si="6"/>
        <v>25355.731225296</v>
      </c>
      <c r="Q40" s="60">
        <v>4</v>
      </c>
      <c r="R40" s="61">
        <v>42718</v>
      </c>
      <c r="S40" s="61">
        <v>43775</v>
      </c>
    </row>
    <row r="41" spans="1:19" ht="56.25">
      <c r="A41" s="51">
        <v>22</v>
      </c>
      <c r="B41" s="52" t="s">
        <v>160</v>
      </c>
      <c r="C41" s="53">
        <v>43768</v>
      </c>
      <c r="D41" s="54" t="s">
        <v>168</v>
      </c>
      <c r="E41" s="53"/>
      <c r="F41" s="54" t="s">
        <v>133</v>
      </c>
      <c r="G41" s="55" t="s">
        <v>162</v>
      </c>
      <c r="H41" s="56">
        <v>1</v>
      </c>
      <c r="I41" s="57">
        <v>51.4</v>
      </c>
      <c r="J41" s="57">
        <v>47.4</v>
      </c>
      <c r="K41" s="58">
        <f t="shared" si="5"/>
        <v>1556655</v>
      </c>
      <c r="L41" s="57">
        <v>1541088.45</v>
      </c>
      <c r="M41" s="57">
        <v>0</v>
      </c>
      <c r="N41" s="57">
        <v>12141.91</v>
      </c>
      <c r="O41" s="57">
        <v>3424.64</v>
      </c>
      <c r="P41" s="59">
        <f t="shared" si="6"/>
        <v>30285.116731517999</v>
      </c>
      <c r="Q41" s="60">
        <v>4</v>
      </c>
      <c r="R41" s="61">
        <v>42718</v>
      </c>
      <c r="S41" s="61">
        <v>43776</v>
      </c>
    </row>
    <row r="42" spans="1:19" ht="56.25">
      <c r="A42" s="51">
        <v>23</v>
      </c>
      <c r="B42" s="52" t="s">
        <v>160</v>
      </c>
      <c r="C42" s="53">
        <v>43768</v>
      </c>
      <c r="D42" s="54" t="s">
        <v>169</v>
      </c>
      <c r="E42" s="53"/>
      <c r="F42" s="54" t="s">
        <v>133</v>
      </c>
      <c r="G42" s="55" t="s">
        <v>162</v>
      </c>
      <c r="H42" s="56">
        <v>1</v>
      </c>
      <c r="I42" s="57">
        <v>50.9</v>
      </c>
      <c r="J42" s="57">
        <v>47.4</v>
      </c>
      <c r="K42" s="58">
        <f t="shared" si="5"/>
        <v>1451454</v>
      </c>
      <c r="L42" s="57">
        <v>1436939.46</v>
      </c>
      <c r="M42" s="57">
        <v>0</v>
      </c>
      <c r="N42" s="57">
        <v>11321.34</v>
      </c>
      <c r="O42" s="57">
        <v>3193.2</v>
      </c>
      <c r="P42" s="59">
        <f t="shared" si="6"/>
        <v>28515.795677800001</v>
      </c>
      <c r="Q42" s="60">
        <v>4</v>
      </c>
      <c r="R42" s="61">
        <v>42718</v>
      </c>
      <c r="S42" s="61">
        <v>43776</v>
      </c>
    </row>
    <row r="43" spans="1:19" ht="56.25">
      <c r="A43" s="51">
        <v>24</v>
      </c>
      <c r="B43" s="52" t="s">
        <v>160</v>
      </c>
      <c r="C43" s="53">
        <v>43768</v>
      </c>
      <c r="D43" s="54" t="s">
        <v>170</v>
      </c>
      <c r="E43" s="53"/>
      <c r="F43" s="54" t="s">
        <v>133</v>
      </c>
      <c r="G43" s="55" t="s">
        <v>162</v>
      </c>
      <c r="H43" s="56">
        <v>1</v>
      </c>
      <c r="I43" s="57">
        <v>50</v>
      </c>
      <c r="J43" s="57">
        <v>41.7</v>
      </c>
      <c r="K43" s="58">
        <f t="shared" si="5"/>
        <v>1419134.4</v>
      </c>
      <c r="L43" s="57">
        <v>1404943.06</v>
      </c>
      <c r="M43" s="57">
        <v>0</v>
      </c>
      <c r="N43" s="57">
        <v>11069.24</v>
      </c>
      <c r="O43" s="57">
        <v>3122.1</v>
      </c>
      <c r="P43" s="59">
        <f t="shared" si="6"/>
        <v>28382.687999999998</v>
      </c>
      <c r="Q43" s="60">
        <v>4</v>
      </c>
      <c r="R43" s="61">
        <v>42718</v>
      </c>
      <c r="S43" s="61">
        <v>43776</v>
      </c>
    </row>
    <row r="44" spans="1:19" ht="56.25">
      <c r="A44" s="51">
        <v>25</v>
      </c>
      <c r="B44" s="52" t="s">
        <v>160</v>
      </c>
      <c r="C44" s="53">
        <v>43768</v>
      </c>
      <c r="D44" s="54" t="s">
        <v>171</v>
      </c>
      <c r="E44" s="53"/>
      <c r="F44" s="54" t="s">
        <v>133</v>
      </c>
      <c r="G44" s="55" t="s">
        <v>172</v>
      </c>
      <c r="H44" s="56">
        <v>1</v>
      </c>
      <c r="I44" s="57">
        <v>40.299999999999997</v>
      </c>
      <c r="J44" s="57">
        <v>38.799999999999997</v>
      </c>
      <c r="K44" s="58">
        <f t="shared" si="5"/>
        <v>1320441.6000000001</v>
      </c>
      <c r="L44" s="57">
        <v>1307237.18</v>
      </c>
      <c r="M44" s="57">
        <v>0</v>
      </c>
      <c r="N44" s="57">
        <v>10299.450000000001</v>
      </c>
      <c r="O44" s="57">
        <v>2904.97</v>
      </c>
      <c r="P44" s="59">
        <f t="shared" si="6"/>
        <v>32765.300248138999</v>
      </c>
      <c r="Q44" s="60">
        <v>4</v>
      </c>
      <c r="R44" s="61">
        <v>43074</v>
      </c>
      <c r="S44" s="61">
        <v>43776</v>
      </c>
    </row>
    <row r="45" spans="1:19" ht="56.25">
      <c r="A45" s="51">
        <v>26</v>
      </c>
      <c r="B45" s="52" t="s">
        <v>160</v>
      </c>
      <c r="C45" s="53">
        <v>43770</v>
      </c>
      <c r="D45" s="54" t="s">
        <v>173</v>
      </c>
      <c r="E45" s="53"/>
      <c r="F45" s="54" t="s">
        <v>133</v>
      </c>
      <c r="G45" s="55" t="s">
        <v>172</v>
      </c>
      <c r="H45" s="56">
        <v>1</v>
      </c>
      <c r="I45" s="57">
        <v>53.4</v>
      </c>
      <c r="J45" s="57">
        <v>43.8</v>
      </c>
      <c r="K45" s="58">
        <f t="shared" si="5"/>
        <v>1490601.6</v>
      </c>
      <c r="L45" s="57">
        <v>1475695.58</v>
      </c>
      <c r="M45" s="57">
        <v>0</v>
      </c>
      <c r="N45" s="57">
        <v>11069.24</v>
      </c>
      <c r="O45" s="57">
        <v>3836.78</v>
      </c>
      <c r="P45" s="59">
        <f t="shared" si="6"/>
        <v>27913.887640449</v>
      </c>
      <c r="Q45" s="60">
        <v>4</v>
      </c>
      <c r="R45" s="61">
        <v>43074</v>
      </c>
      <c r="S45" s="61">
        <v>43780</v>
      </c>
    </row>
    <row r="46" spans="1:19" ht="56.25">
      <c r="A46" s="51">
        <v>27</v>
      </c>
      <c r="B46" s="52" t="s">
        <v>160</v>
      </c>
      <c r="C46" s="53">
        <v>43780</v>
      </c>
      <c r="D46" s="54" t="s">
        <v>174</v>
      </c>
      <c r="E46" s="53"/>
      <c r="F46" s="54" t="s">
        <v>133</v>
      </c>
      <c r="G46" s="55" t="s">
        <v>172</v>
      </c>
      <c r="H46" s="56">
        <v>1</v>
      </c>
      <c r="I46" s="57">
        <v>36.5</v>
      </c>
      <c r="J46" s="57">
        <v>34.4</v>
      </c>
      <c r="K46" s="58">
        <f t="shared" si="5"/>
        <v>1002492</v>
      </c>
      <c r="L46" s="57">
        <v>992467.08</v>
      </c>
      <c r="M46" s="57">
        <v>0</v>
      </c>
      <c r="N46" s="57">
        <v>7819.44</v>
      </c>
      <c r="O46" s="57">
        <v>2205.48</v>
      </c>
      <c r="P46" s="59">
        <f t="shared" si="6"/>
        <v>27465.534246575</v>
      </c>
      <c r="Q46" s="60">
        <v>4</v>
      </c>
      <c r="R46" s="61">
        <v>43074</v>
      </c>
      <c r="S46" s="61">
        <v>43784</v>
      </c>
    </row>
    <row r="47" spans="1:19" ht="56.25">
      <c r="A47" s="51">
        <v>28</v>
      </c>
      <c r="B47" s="52" t="s">
        <v>160</v>
      </c>
      <c r="C47" s="53">
        <v>43788</v>
      </c>
      <c r="D47" s="54" t="s">
        <v>175</v>
      </c>
      <c r="E47" s="53">
        <v>42522</v>
      </c>
      <c r="F47" s="54" t="s">
        <v>133</v>
      </c>
      <c r="G47" s="55" t="s">
        <v>176</v>
      </c>
      <c r="H47" s="56">
        <v>1</v>
      </c>
      <c r="I47" s="57">
        <v>34</v>
      </c>
      <c r="J47" s="57">
        <v>33</v>
      </c>
      <c r="K47" s="58">
        <f t="shared" si="5"/>
        <v>937384</v>
      </c>
      <c r="L47" s="57">
        <v>928010.16</v>
      </c>
      <c r="M47" s="57">
        <v>0</v>
      </c>
      <c r="N47" s="57">
        <v>7311.6</v>
      </c>
      <c r="O47" s="57">
        <v>2062.2399999999998</v>
      </c>
      <c r="P47" s="59">
        <f t="shared" si="6"/>
        <v>27570.117647059</v>
      </c>
      <c r="Q47" s="60">
        <v>4</v>
      </c>
      <c r="R47" s="61">
        <v>42401</v>
      </c>
      <c r="S47" s="61">
        <v>43795</v>
      </c>
    </row>
    <row r="48" spans="1:19" ht="56.25">
      <c r="A48" s="51">
        <v>29</v>
      </c>
      <c r="B48" s="52" t="s">
        <v>160</v>
      </c>
      <c r="C48" s="53">
        <v>43801</v>
      </c>
      <c r="D48" s="54" t="s">
        <v>177</v>
      </c>
      <c r="E48" s="53">
        <v>42933</v>
      </c>
      <c r="F48" s="54" t="s">
        <v>133</v>
      </c>
      <c r="G48" s="55" t="s">
        <v>178</v>
      </c>
      <c r="H48" s="56">
        <v>1</v>
      </c>
      <c r="I48" s="57">
        <v>28.9</v>
      </c>
      <c r="J48" s="57">
        <v>28</v>
      </c>
      <c r="K48" s="58">
        <f t="shared" si="5"/>
        <v>770600</v>
      </c>
      <c r="L48" s="57">
        <v>762894</v>
      </c>
      <c r="M48" s="57">
        <v>0</v>
      </c>
      <c r="N48" s="57">
        <v>6010.68</v>
      </c>
      <c r="O48" s="57">
        <v>1695.32</v>
      </c>
      <c r="P48" s="59">
        <f t="shared" si="6"/>
        <v>26664.359861591998</v>
      </c>
      <c r="Q48" s="60">
        <v>4</v>
      </c>
      <c r="R48" s="61">
        <v>43461</v>
      </c>
      <c r="S48" s="61">
        <v>43809</v>
      </c>
    </row>
    <row r="49" spans="1:19" ht="56.25">
      <c r="A49" s="51">
        <v>30</v>
      </c>
      <c r="B49" s="52" t="s">
        <v>160</v>
      </c>
      <c r="C49" s="53">
        <v>43815</v>
      </c>
      <c r="D49" s="54" t="s">
        <v>179</v>
      </c>
      <c r="E49" s="53">
        <v>42933</v>
      </c>
      <c r="F49" s="54" t="s">
        <v>133</v>
      </c>
      <c r="G49" s="55" t="s">
        <v>178</v>
      </c>
      <c r="H49" s="56">
        <v>1</v>
      </c>
      <c r="I49" s="57">
        <v>29.4</v>
      </c>
      <c r="J49" s="57">
        <v>29.4</v>
      </c>
      <c r="K49" s="58">
        <f t="shared" si="5"/>
        <v>770000</v>
      </c>
      <c r="L49" s="57">
        <v>762300</v>
      </c>
      <c r="M49" s="57">
        <v>0</v>
      </c>
      <c r="N49" s="57">
        <v>6006</v>
      </c>
      <c r="O49" s="57">
        <v>1694</v>
      </c>
      <c r="P49" s="59">
        <f t="shared" si="6"/>
        <v>26190.476190476002</v>
      </c>
      <c r="Q49" s="60">
        <v>4</v>
      </c>
      <c r="R49" s="61">
        <v>43461</v>
      </c>
      <c r="S49" s="61">
        <v>43819</v>
      </c>
    </row>
    <row r="50" spans="1:19" ht="56.25">
      <c r="A50" s="51">
        <v>31</v>
      </c>
      <c r="B50" s="52" t="s">
        <v>160</v>
      </c>
      <c r="C50" s="53">
        <v>43815</v>
      </c>
      <c r="D50" s="54" t="s">
        <v>180</v>
      </c>
      <c r="E50" s="53">
        <v>42522</v>
      </c>
      <c r="F50" s="54" t="s">
        <v>133</v>
      </c>
      <c r="G50" s="55" t="s">
        <v>176</v>
      </c>
      <c r="H50" s="56">
        <v>1</v>
      </c>
      <c r="I50" s="57">
        <v>50.1</v>
      </c>
      <c r="J50" s="57">
        <v>48</v>
      </c>
      <c r="K50" s="58">
        <f t="shared" si="5"/>
        <v>1383800</v>
      </c>
      <c r="L50" s="57">
        <v>1369962</v>
      </c>
      <c r="M50" s="57">
        <v>0</v>
      </c>
      <c r="N50" s="57">
        <v>10793.64</v>
      </c>
      <c r="O50" s="57">
        <v>3044.36</v>
      </c>
      <c r="P50" s="59">
        <f t="shared" si="6"/>
        <v>27620.758483033998</v>
      </c>
      <c r="Q50" s="60">
        <v>4</v>
      </c>
      <c r="R50" s="61">
        <v>42401</v>
      </c>
      <c r="S50" s="61">
        <v>43819</v>
      </c>
    </row>
    <row r="51" spans="1:19" ht="56.25">
      <c r="A51" s="51">
        <v>32</v>
      </c>
      <c r="B51" s="52" t="s">
        <v>160</v>
      </c>
      <c r="C51" s="53">
        <v>43864</v>
      </c>
      <c r="D51" s="54" t="s">
        <v>181</v>
      </c>
      <c r="E51" s="53">
        <v>42933</v>
      </c>
      <c r="F51" s="54" t="s">
        <v>133</v>
      </c>
      <c r="G51" s="55" t="s">
        <v>178</v>
      </c>
      <c r="H51" s="56">
        <v>1</v>
      </c>
      <c r="I51" s="57">
        <v>88.8</v>
      </c>
      <c r="J51" s="57">
        <v>82.2</v>
      </c>
      <c r="K51" s="58">
        <f t="shared" si="5"/>
        <v>2797430.4</v>
      </c>
      <c r="L51" s="57">
        <v>2769456.08</v>
      </c>
      <c r="M51" s="57">
        <v>0</v>
      </c>
      <c r="N51" s="57">
        <v>26974.32</v>
      </c>
      <c r="O51" s="57">
        <v>1000</v>
      </c>
      <c r="P51" s="59">
        <f t="shared" si="6"/>
        <v>31502.594594595001</v>
      </c>
      <c r="Q51" s="60">
        <v>4</v>
      </c>
      <c r="R51" s="61">
        <v>43461</v>
      </c>
      <c r="S51" s="61">
        <v>43864</v>
      </c>
    </row>
    <row r="52" spans="1:19" ht="30" customHeight="1">
      <c r="A52" s="46"/>
      <c r="B52" s="174" t="s">
        <v>182</v>
      </c>
      <c r="C52" s="174"/>
      <c r="D52" s="174"/>
      <c r="E52" s="174"/>
      <c r="F52" s="174"/>
      <c r="G52" s="174"/>
      <c r="H52" s="47">
        <f t="shared" ref="H52:O52" si="7">SUM(H53:H60)</f>
        <v>8</v>
      </c>
      <c r="I52" s="48">
        <f t="shared" si="7"/>
        <v>290.10000000000002</v>
      </c>
      <c r="J52" s="48">
        <f t="shared" si="7"/>
        <v>266.68</v>
      </c>
      <c r="K52" s="48">
        <f t="shared" si="7"/>
        <v>9075653.7599999998</v>
      </c>
      <c r="L52" s="48">
        <f t="shared" si="7"/>
        <v>8984897.2200000007</v>
      </c>
      <c r="M52" s="48">
        <f t="shared" si="7"/>
        <v>0</v>
      </c>
      <c r="N52" s="48">
        <f t="shared" si="7"/>
        <v>69882.539999999994</v>
      </c>
      <c r="O52" s="48">
        <f t="shared" si="7"/>
        <v>20874</v>
      </c>
      <c r="P52" s="49" t="s">
        <v>126</v>
      </c>
      <c r="Q52" s="49" t="s">
        <v>126</v>
      </c>
      <c r="R52" s="49" t="s">
        <v>126</v>
      </c>
      <c r="S52" s="49" t="s">
        <v>126</v>
      </c>
    </row>
    <row r="53" spans="1:19" ht="56.25">
      <c r="A53" s="51">
        <v>33</v>
      </c>
      <c r="B53" s="52" t="s">
        <v>128</v>
      </c>
      <c r="C53" s="53">
        <v>43784</v>
      </c>
      <c r="D53" s="54" t="s">
        <v>183</v>
      </c>
      <c r="E53" s="53"/>
      <c r="F53" s="54" t="s">
        <v>184</v>
      </c>
      <c r="G53" s="55" t="s">
        <v>185</v>
      </c>
      <c r="H53" s="56">
        <v>1</v>
      </c>
      <c r="I53" s="57">
        <v>33.200000000000003</v>
      </c>
      <c r="J53" s="57">
        <v>29.6</v>
      </c>
      <c r="K53" s="58">
        <f t="shared" ref="K53:K60" si="8">IFERROR(L53+N53+O53,0)</f>
        <v>1007347.2</v>
      </c>
      <c r="L53" s="57">
        <v>997273.73</v>
      </c>
      <c r="M53" s="57">
        <v>0</v>
      </c>
      <c r="N53" s="57">
        <v>7756.57</v>
      </c>
      <c r="O53" s="57">
        <v>2316.9</v>
      </c>
      <c r="P53" s="59">
        <f t="shared" ref="P53:P60" si="9">IFERROR(K53/I53,0)</f>
        <v>30341.783132529999</v>
      </c>
      <c r="Q53" s="60">
        <v>4</v>
      </c>
      <c r="R53" s="61">
        <v>42562</v>
      </c>
      <c r="S53" s="61">
        <v>43801</v>
      </c>
    </row>
    <row r="54" spans="1:19" ht="37.5">
      <c r="A54" s="51">
        <v>34</v>
      </c>
      <c r="B54" s="52" t="s">
        <v>160</v>
      </c>
      <c r="C54" s="53">
        <v>43780</v>
      </c>
      <c r="D54" s="54" t="s">
        <v>186</v>
      </c>
      <c r="E54" s="53">
        <v>42818</v>
      </c>
      <c r="F54" s="54" t="s">
        <v>184</v>
      </c>
      <c r="G54" s="55" t="s">
        <v>187</v>
      </c>
      <c r="H54" s="56">
        <v>1</v>
      </c>
      <c r="I54" s="57">
        <v>42.6</v>
      </c>
      <c r="J54" s="57">
        <v>37.880000000000003</v>
      </c>
      <c r="K54" s="58">
        <f t="shared" si="8"/>
        <v>1289132.1599999999</v>
      </c>
      <c r="L54" s="57">
        <v>1276240.8400000001</v>
      </c>
      <c r="M54" s="57">
        <v>0</v>
      </c>
      <c r="N54" s="57">
        <v>9926.32</v>
      </c>
      <c r="O54" s="57">
        <v>2965</v>
      </c>
      <c r="P54" s="59">
        <f t="shared" si="9"/>
        <v>30261.318309859002</v>
      </c>
      <c r="Q54" s="60">
        <v>4</v>
      </c>
      <c r="R54" s="61">
        <v>42978</v>
      </c>
      <c r="S54" s="61">
        <v>43801</v>
      </c>
    </row>
    <row r="55" spans="1:19" ht="56.25">
      <c r="A55" s="51">
        <v>35</v>
      </c>
      <c r="B55" s="52" t="s">
        <v>160</v>
      </c>
      <c r="C55" s="53">
        <v>43780</v>
      </c>
      <c r="D55" s="54" t="s">
        <v>188</v>
      </c>
      <c r="E55" s="53">
        <v>43089</v>
      </c>
      <c r="F55" s="54" t="s">
        <v>184</v>
      </c>
      <c r="G55" s="55" t="s">
        <v>189</v>
      </c>
      <c r="H55" s="56">
        <v>1</v>
      </c>
      <c r="I55" s="57">
        <v>38.1</v>
      </c>
      <c r="J55" s="57">
        <v>36.4</v>
      </c>
      <c r="K55" s="58">
        <f t="shared" si="8"/>
        <v>1238764.8</v>
      </c>
      <c r="L55" s="57">
        <v>1226377.1499999999</v>
      </c>
      <c r="M55" s="57">
        <v>0</v>
      </c>
      <c r="N55" s="57">
        <v>9538.49</v>
      </c>
      <c r="O55" s="57">
        <v>2849.16</v>
      </c>
      <c r="P55" s="59">
        <f t="shared" si="9"/>
        <v>32513.511811024</v>
      </c>
      <c r="Q55" s="60">
        <v>4</v>
      </c>
      <c r="R55" s="61">
        <v>43714</v>
      </c>
      <c r="S55" s="61">
        <v>43801</v>
      </c>
    </row>
    <row r="56" spans="1:19" ht="56.25">
      <c r="A56" s="51">
        <v>36</v>
      </c>
      <c r="B56" s="52" t="s">
        <v>160</v>
      </c>
      <c r="C56" s="53">
        <v>43780</v>
      </c>
      <c r="D56" s="54" t="s">
        <v>190</v>
      </c>
      <c r="E56" s="53">
        <v>43089</v>
      </c>
      <c r="F56" s="54" t="s">
        <v>184</v>
      </c>
      <c r="G56" s="55" t="s">
        <v>189</v>
      </c>
      <c r="H56" s="56">
        <v>1</v>
      </c>
      <c r="I56" s="57">
        <v>33</v>
      </c>
      <c r="J56" s="57">
        <v>29.4</v>
      </c>
      <c r="K56" s="58">
        <f t="shared" si="8"/>
        <v>1000540.8</v>
      </c>
      <c r="L56" s="57">
        <v>990535.39</v>
      </c>
      <c r="M56" s="57">
        <v>0</v>
      </c>
      <c r="N56" s="57">
        <v>7704.17</v>
      </c>
      <c r="O56" s="57">
        <v>2301.2399999999998</v>
      </c>
      <c r="P56" s="59">
        <f t="shared" si="9"/>
        <v>30319.418181818</v>
      </c>
      <c r="Q56" s="60">
        <v>4</v>
      </c>
      <c r="R56" s="61">
        <v>43714</v>
      </c>
      <c r="S56" s="61">
        <v>43801</v>
      </c>
    </row>
    <row r="57" spans="1:19" ht="56.25">
      <c r="A57" s="51">
        <v>37</v>
      </c>
      <c r="B57" s="52" t="s">
        <v>160</v>
      </c>
      <c r="C57" s="53">
        <v>43780</v>
      </c>
      <c r="D57" s="54" t="s">
        <v>191</v>
      </c>
      <c r="E57" s="53">
        <v>43089</v>
      </c>
      <c r="F57" s="54" t="s">
        <v>184</v>
      </c>
      <c r="G57" s="55" t="s">
        <v>189</v>
      </c>
      <c r="H57" s="56">
        <v>1</v>
      </c>
      <c r="I57" s="57">
        <v>38</v>
      </c>
      <c r="J57" s="57">
        <v>36.6</v>
      </c>
      <c r="K57" s="58">
        <f t="shared" si="8"/>
        <v>1245571.2</v>
      </c>
      <c r="L57" s="57">
        <v>1233115.49</v>
      </c>
      <c r="M57" s="57">
        <v>0</v>
      </c>
      <c r="N57" s="57">
        <v>9590.9</v>
      </c>
      <c r="O57" s="57">
        <v>2864.81</v>
      </c>
      <c r="P57" s="59">
        <f t="shared" si="9"/>
        <v>32778.189473683997</v>
      </c>
      <c r="Q57" s="60">
        <v>4</v>
      </c>
      <c r="R57" s="61">
        <v>43714</v>
      </c>
      <c r="S57" s="61">
        <v>43801</v>
      </c>
    </row>
    <row r="58" spans="1:19" ht="56.25">
      <c r="A58" s="51">
        <v>38</v>
      </c>
      <c r="B58" s="52" t="s">
        <v>160</v>
      </c>
      <c r="C58" s="53">
        <v>43780</v>
      </c>
      <c r="D58" s="54" t="s">
        <v>192</v>
      </c>
      <c r="E58" s="53">
        <v>43089</v>
      </c>
      <c r="F58" s="54" t="s">
        <v>184</v>
      </c>
      <c r="G58" s="55" t="s">
        <v>189</v>
      </c>
      <c r="H58" s="56">
        <v>1</v>
      </c>
      <c r="I58" s="57">
        <v>37.700000000000003</v>
      </c>
      <c r="J58" s="57">
        <v>37.299999999999997</v>
      </c>
      <c r="K58" s="58">
        <f t="shared" si="8"/>
        <v>1269393.6000000001</v>
      </c>
      <c r="L58" s="57">
        <v>1256699.6599999999</v>
      </c>
      <c r="M58" s="57">
        <v>0</v>
      </c>
      <c r="N58" s="57">
        <v>9774.33</v>
      </c>
      <c r="O58" s="57">
        <v>2919.61</v>
      </c>
      <c r="P58" s="59">
        <f t="shared" si="9"/>
        <v>33670.917771883003</v>
      </c>
      <c r="Q58" s="60">
        <v>4</v>
      </c>
      <c r="R58" s="61">
        <v>43714</v>
      </c>
      <c r="S58" s="61">
        <v>43801</v>
      </c>
    </row>
    <row r="59" spans="1:19" ht="56.25">
      <c r="A59" s="51">
        <v>39</v>
      </c>
      <c r="B59" s="52" t="s">
        <v>160</v>
      </c>
      <c r="C59" s="53">
        <v>43780</v>
      </c>
      <c r="D59" s="54" t="s">
        <v>193</v>
      </c>
      <c r="E59" s="53">
        <v>43089</v>
      </c>
      <c r="F59" s="54" t="s">
        <v>184</v>
      </c>
      <c r="G59" s="55" t="s">
        <v>189</v>
      </c>
      <c r="H59" s="56">
        <v>1</v>
      </c>
      <c r="I59" s="57">
        <v>33</v>
      </c>
      <c r="J59" s="57">
        <v>29.6</v>
      </c>
      <c r="K59" s="58">
        <f t="shared" si="8"/>
        <v>1007347.2</v>
      </c>
      <c r="L59" s="57">
        <v>997273.73</v>
      </c>
      <c r="M59" s="57">
        <v>0</v>
      </c>
      <c r="N59" s="57">
        <v>7756.57</v>
      </c>
      <c r="O59" s="57">
        <v>2316.9</v>
      </c>
      <c r="P59" s="59">
        <f t="shared" si="9"/>
        <v>30525.672727272999</v>
      </c>
      <c r="Q59" s="60">
        <v>4</v>
      </c>
      <c r="R59" s="61">
        <v>43714</v>
      </c>
      <c r="S59" s="61">
        <v>43801</v>
      </c>
    </row>
    <row r="60" spans="1:19" ht="56.25">
      <c r="A60" s="51">
        <v>40</v>
      </c>
      <c r="B60" s="52" t="s">
        <v>160</v>
      </c>
      <c r="C60" s="53">
        <v>43787</v>
      </c>
      <c r="D60" s="54" t="s">
        <v>194</v>
      </c>
      <c r="E60" s="53">
        <v>43089</v>
      </c>
      <c r="F60" s="54" t="s">
        <v>184</v>
      </c>
      <c r="G60" s="55" t="s">
        <v>189</v>
      </c>
      <c r="H60" s="56">
        <v>1</v>
      </c>
      <c r="I60" s="57">
        <v>34.5</v>
      </c>
      <c r="J60" s="57">
        <v>29.9</v>
      </c>
      <c r="K60" s="58">
        <f t="shared" si="8"/>
        <v>1017556.8</v>
      </c>
      <c r="L60" s="57">
        <v>1007381.23</v>
      </c>
      <c r="M60" s="57">
        <v>0</v>
      </c>
      <c r="N60" s="57">
        <v>7835.19</v>
      </c>
      <c r="O60" s="57">
        <v>2340.38</v>
      </c>
      <c r="P60" s="59">
        <f t="shared" si="9"/>
        <v>29494.400000000001</v>
      </c>
      <c r="Q60" s="60">
        <v>4</v>
      </c>
      <c r="R60" s="61">
        <v>43714</v>
      </c>
      <c r="S60" s="61">
        <v>43801</v>
      </c>
    </row>
    <row r="61" spans="1:19" ht="30" customHeight="1">
      <c r="A61" s="46"/>
      <c r="B61" s="174" t="s">
        <v>195</v>
      </c>
      <c r="C61" s="174"/>
      <c r="D61" s="174"/>
      <c r="E61" s="174"/>
      <c r="F61" s="174"/>
      <c r="G61" s="174"/>
      <c r="H61" s="47">
        <f t="shared" ref="H61:O61" si="10">SUM(H62:H64)</f>
        <v>5</v>
      </c>
      <c r="I61" s="48">
        <f t="shared" si="10"/>
        <v>269.7</v>
      </c>
      <c r="J61" s="48">
        <f t="shared" si="10"/>
        <v>253.8</v>
      </c>
      <c r="K61" s="48">
        <f t="shared" si="10"/>
        <v>7858008</v>
      </c>
      <c r="L61" s="48">
        <f t="shared" si="10"/>
        <v>7779427.9199999999</v>
      </c>
      <c r="M61" s="48">
        <f t="shared" si="10"/>
        <v>0</v>
      </c>
      <c r="N61" s="48">
        <f t="shared" si="10"/>
        <v>74525.5</v>
      </c>
      <c r="O61" s="48">
        <f t="shared" si="10"/>
        <v>4054.58</v>
      </c>
      <c r="P61" s="49" t="s">
        <v>126</v>
      </c>
      <c r="Q61" s="49" t="s">
        <v>126</v>
      </c>
      <c r="R61" s="49" t="s">
        <v>126</v>
      </c>
      <c r="S61" s="49" t="s">
        <v>126</v>
      </c>
    </row>
    <row r="62" spans="1:19" ht="56.25">
      <c r="A62" s="51">
        <v>41</v>
      </c>
      <c r="B62" s="52" t="s">
        <v>128</v>
      </c>
      <c r="C62" s="53">
        <v>43797</v>
      </c>
      <c r="D62" s="54" t="s">
        <v>196</v>
      </c>
      <c r="E62" s="53"/>
      <c r="F62" s="54" t="s">
        <v>197</v>
      </c>
      <c r="G62" s="55" t="s">
        <v>198</v>
      </c>
      <c r="H62" s="56">
        <v>1</v>
      </c>
      <c r="I62" s="57">
        <v>69.3</v>
      </c>
      <c r="J62" s="57">
        <v>59.8</v>
      </c>
      <c r="K62" s="58">
        <f>IFERROR(L62+N62+O62,0)</f>
        <v>1255800</v>
      </c>
      <c r="L62" s="57">
        <v>1243242</v>
      </c>
      <c r="M62" s="57">
        <v>0</v>
      </c>
      <c r="N62" s="57">
        <v>11804.52</v>
      </c>
      <c r="O62" s="57">
        <v>753.48</v>
      </c>
      <c r="P62" s="59">
        <f>IFERROR(K62/I62,0)</f>
        <v>18121.212121212</v>
      </c>
      <c r="Q62" s="60">
        <v>4</v>
      </c>
      <c r="R62" s="61">
        <v>31778</v>
      </c>
      <c r="S62" s="61">
        <v>43816</v>
      </c>
    </row>
    <row r="63" spans="1:19" ht="56.25">
      <c r="A63" s="51">
        <v>42</v>
      </c>
      <c r="B63" s="52" t="s">
        <v>199</v>
      </c>
      <c r="C63" s="53">
        <v>43999</v>
      </c>
      <c r="D63" s="54" t="s">
        <v>158</v>
      </c>
      <c r="E63" s="53"/>
      <c r="F63" s="54" t="s">
        <v>197</v>
      </c>
      <c r="G63" s="55" t="s">
        <v>200</v>
      </c>
      <c r="H63" s="56">
        <v>2</v>
      </c>
      <c r="I63" s="57">
        <v>103</v>
      </c>
      <c r="J63" s="57">
        <v>99.8</v>
      </c>
      <c r="K63" s="58">
        <f>IFERROR(L63+N63+O63,0)</f>
        <v>3396393.6</v>
      </c>
      <c r="L63" s="57">
        <v>3362429.66</v>
      </c>
      <c r="M63" s="57">
        <v>0</v>
      </c>
      <c r="N63" s="57">
        <v>32265.74</v>
      </c>
      <c r="O63" s="57">
        <v>1698.2</v>
      </c>
      <c r="P63" s="59">
        <f>IFERROR(K63/I63,0)</f>
        <v>32974.695145630998</v>
      </c>
      <c r="Q63" s="60">
        <v>4</v>
      </c>
      <c r="R63" s="61">
        <v>44109</v>
      </c>
      <c r="S63" s="61">
        <v>44131</v>
      </c>
    </row>
    <row r="64" spans="1:19" ht="56.25">
      <c r="A64" s="51">
        <v>43</v>
      </c>
      <c r="B64" s="52" t="s">
        <v>199</v>
      </c>
      <c r="C64" s="53">
        <v>44008</v>
      </c>
      <c r="D64" s="54" t="s">
        <v>201</v>
      </c>
      <c r="E64" s="53"/>
      <c r="F64" s="54" t="s">
        <v>197</v>
      </c>
      <c r="G64" s="55" t="s">
        <v>202</v>
      </c>
      <c r="H64" s="56">
        <v>2</v>
      </c>
      <c r="I64" s="57">
        <v>97.4</v>
      </c>
      <c r="J64" s="57">
        <v>94.2</v>
      </c>
      <c r="K64" s="58">
        <f>IFERROR(L64+N64+O64,0)</f>
        <v>3205814.4</v>
      </c>
      <c r="L64" s="57">
        <v>3173756.26</v>
      </c>
      <c r="M64" s="57">
        <v>0</v>
      </c>
      <c r="N64" s="57">
        <v>30455.24</v>
      </c>
      <c r="O64" s="57">
        <v>1602.9</v>
      </c>
      <c r="P64" s="59">
        <f>IFERROR(K64/I64,0)</f>
        <v>32913.905544148001</v>
      </c>
      <c r="Q64" s="60">
        <v>4</v>
      </c>
      <c r="R64" s="61">
        <v>44109</v>
      </c>
      <c r="S64" s="61">
        <v>44131</v>
      </c>
    </row>
    <row r="65" spans="1:19" ht="30" customHeight="1">
      <c r="A65" s="46"/>
      <c r="B65" s="174" t="s">
        <v>203</v>
      </c>
      <c r="C65" s="174"/>
      <c r="D65" s="174"/>
      <c r="E65" s="174"/>
      <c r="F65" s="174"/>
      <c r="G65" s="174"/>
      <c r="H65" s="47">
        <f t="shared" ref="H65:O65" si="11">SUM(H66:H73)</f>
        <v>9</v>
      </c>
      <c r="I65" s="48">
        <f t="shared" si="11"/>
        <v>421.51</v>
      </c>
      <c r="J65" s="48">
        <f t="shared" si="11"/>
        <v>384.6</v>
      </c>
      <c r="K65" s="48">
        <f t="shared" si="11"/>
        <v>12224141.699999999</v>
      </c>
      <c r="L65" s="48">
        <f t="shared" si="11"/>
        <v>12101900.27</v>
      </c>
      <c r="M65" s="48">
        <f t="shared" si="11"/>
        <v>0</v>
      </c>
      <c r="N65" s="48">
        <f t="shared" si="11"/>
        <v>114404.3</v>
      </c>
      <c r="O65" s="48">
        <f t="shared" si="11"/>
        <v>7837.13</v>
      </c>
      <c r="P65" s="49" t="s">
        <v>126</v>
      </c>
      <c r="Q65" s="49" t="s">
        <v>126</v>
      </c>
      <c r="R65" s="49" t="s">
        <v>126</v>
      </c>
      <c r="S65" s="49" t="s">
        <v>126</v>
      </c>
    </row>
    <row r="66" spans="1:19" ht="56.25">
      <c r="A66" s="51">
        <v>44</v>
      </c>
      <c r="B66" s="52" t="s">
        <v>128</v>
      </c>
      <c r="C66" s="53">
        <v>43801</v>
      </c>
      <c r="D66" s="54">
        <v>62</v>
      </c>
      <c r="E66" s="53"/>
      <c r="F66" s="54" t="s">
        <v>204</v>
      </c>
      <c r="G66" s="55" t="s">
        <v>205</v>
      </c>
      <c r="H66" s="56">
        <v>1</v>
      </c>
      <c r="I66" s="57">
        <v>50</v>
      </c>
      <c r="J66" s="57">
        <v>43.3</v>
      </c>
      <c r="K66" s="58">
        <f t="shared" ref="K66:K73" si="12">IFERROR(L66+N66+O66,0)</f>
        <v>1456356.82</v>
      </c>
      <c r="L66" s="57">
        <v>1441793.25</v>
      </c>
      <c r="M66" s="57">
        <v>0</v>
      </c>
      <c r="N66" s="57">
        <v>13544.12</v>
      </c>
      <c r="O66" s="57">
        <v>1019.45</v>
      </c>
      <c r="P66" s="59">
        <f t="shared" ref="P66:P73" si="13">IFERROR(K66/I66,0)</f>
        <v>29127.136399999999</v>
      </c>
      <c r="Q66" s="60">
        <v>4</v>
      </c>
      <c r="R66" s="61">
        <v>34335</v>
      </c>
      <c r="S66" s="61">
        <v>43812</v>
      </c>
    </row>
    <row r="67" spans="1:19" ht="56.25">
      <c r="A67" s="51">
        <v>45</v>
      </c>
      <c r="B67" s="52" t="s">
        <v>128</v>
      </c>
      <c r="C67" s="53">
        <v>43805</v>
      </c>
      <c r="D67" s="54">
        <v>61</v>
      </c>
      <c r="E67" s="53"/>
      <c r="F67" s="54" t="s">
        <v>204</v>
      </c>
      <c r="G67" s="55" t="s">
        <v>206</v>
      </c>
      <c r="H67" s="56">
        <v>1</v>
      </c>
      <c r="I67" s="57">
        <v>43</v>
      </c>
      <c r="J67" s="57">
        <v>42.6</v>
      </c>
      <c r="K67" s="58">
        <f t="shared" si="12"/>
        <v>1042835.94</v>
      </c>
      <c r="L67" s="57">
        <v>1032407.58</v>
      </c>
      <c r="M67" s="57">
        <v>0</v>
      </c>
      <c r="N67" s="57">
        <v>9698.3799999999992</v>
      </c>
      <c r="O67" s="57">
        <v>729.98</v>
      </c>
      <c r="P67" s="59">
        <f t="shared" si="13"/>
        <v>24251.998604650998</v>
      </c>
      <c r="Q67" s="60">
        <v>4</v>
      </c>
      <c r="R67" s="61">
        <v>31778</v>
      </c>
      <c r="S67" s="61">
        <v>43819</v>
      </c>
    </row>
    <row r="68" spans="1:19" ht="56.25">
      <c r="A68" s="51">
        <v>46</v>
      </c>
      <c r="B68" s="52" t="s">
        <v>128</v>
      </c>
      <c r="C68" s="53">
        <v>43808</v>
      </c>
      <c r="D68" s="54">
        <v>65</v>
      </c>
      <c r="E68" s="53"/>
      <c r="F68" s="54" t="s">
        <v>204</v>
      </c>
      <c r="G68" s="55" t="s">
        <v>207</v>
      </c>
      <c r="H68" s="56">
        <v>1</v>
      </c>
      <c r="I68" s="57">
        <v>51.2</v>
      </c>
      <c r="J68" s="57">
        <v>50.6</v>
      </c>
      <c r="K68" s="58">
        <f t="shared" si="12"/>
        <v>1404055.75</v>
      </c>
      <c r="L68" s="57">
        <v>1390015.19</v>
      </c>
      <c r="M68" s="57">
        <v>0</v>
      </c>
      <c r="N68" s="57">
        <v>13057.72</v>
      </c>
      <c r="O68" s="57">
        <v>982.84</v>
      </c>
      <c r="P68" s="59">
        <f t="shared" si="13"/>
        <v>27422.963867187998</v>
      </c>
      <c r="Q68" s="60">
        <v>4</v>
      </c>
      <c r="R68" s="61">
        <v>29952</v>
      </c>
      <c r="S68" s="61">
        <v>43823</v>
      </c>
    </row>
    <row r="69" spans="1:19" ht="56.25">
      <c r="A69" s="51">
        <v>47</v>
      </c>
      <c r="B69" s="52" t="s">
        <v>128</v>
      </c>
      <c r="C69" s="53">
        <v>43808</v>
      </c>
      <c r="D69" s="54">
        <v>64</v>
      </c>
      <c r="E69" s="53"/>
      <c r="F69" s="54" t="s">
        <v>204</v>
      </c>
      <c r="G69" s="55" t="s">
        <v>207</v>
      </c>
      <c r="H69" s="56">
        <v>1</v>
      </c>
      <c r="I69" s="57">
        <v>46.3</v>
      </c>
      <c r="J69" s="57">
        <v>43.7</v>
      </c>
      <c r="K69" s="58">
        <f t="shared" si="12"/>
        <v>1462461.41</v>
      </c>
      <c r="L69" s="57">
        <v>1447836.79</v>
      </c>
      <c r="M69" s="57">
        <v>0</v>
      </c>
      <c r="N69" s="57">
        <v>13600.9</v>
      </c>
      <c r="O69" s="57">
        <v>1023.72</v>
      </c>
      <c r="P69" s="59">
        <f t="shared" si="13"/>
        <v>31586.639524837999</v>
      </c>
      <c r="Q69" s="60">
        <v>4</v>
      </c>
      <c r="R69" s="61">
        <v>29952</v>
      </c>
      <c r="S69" s="61">
        <v>43823</v>
      </c>
    </row>
    <row r="70" spans="1:19" ht="56.25">
      <c r="A70" s="51">
        <v>48</v>
      </c>
      <c r="B70" s="52" t="s">
        <v>128</v>
      </c>
      <c r="C70" s="53">
        <v>43809</v>
      </c>
      <c r="D70" s="54">
        <v>63</v>
      </c>
      <c r="E70" s="53"/>
      <c r="F70" s="54" t="s">
        <v>204</v>
      </c>
      <c r="G70" s="55" t="s">
        <v>208</v>
      </c>
      <c r="H70" s="56">
        <v>1</v>
      </c>
      <c r="I70" s="57">
        <v>46.21</v>
      </c>
      <c r="J70" s="57">
        <v>44.1</v>
      </c>
      <c r="K70" s="58">
        <f t="shared" si="12"/>
        <v>1475847.78</v>
      </c>
      <c r="L70" s="57">
        <v>1461089.3</v>
      </c>
      <c r="M70" s="57">
        <v>0</v>
      </c>
      <c r="N70" s="57">
        <v>13725.38</v>
      </c>
      <c r="O70" s="57">
        <v>1033.0999999999999</v>
      </c>
      <c r="P70" s="59">
        <f t="shared" si="13"/>
        <v>31937.844189569001</v>
      </c>
      <c r="Q70" s="60">
        <v>4</v>
      </c>
      <c r="R70" s="61">
        <v>32509</v>
      </c>
      <c r="S70" s="61">
        <v>43810</v>
      </c>
    </row>
    <row r="71" spans="1:19" ht="56.25">
      <c r="A71" s="51">
        <v>49</v>
      </c>
      <c r="B71" s="52" t="s">
        <v>128</v>
      </c>
      <c r="C71" s="53">
        <v>43809</v>
      </c>
      <c r="D71" s="54">
        <v>67</v>
      </c>
      <c r="E71" s="53"/>
      <c r="F71" s="54" t="s">
        <v>204</v>
      </c>
      <c r="G71" s="55" t="s">
        <v>209</v>
      </c>
      <c r="H71" s="56">
        <v>1</v>
      </c>
      <c r="I71" s="57">
        <v>54.6</v>
      </c>
      <c r="J71" s="57">
        <v>53.3</v>
      </c>
      <c r="K71" s="58">
        <f t="shared" si="12"/>
        <v>1783734.4</v>
      </c>
      <c r="L71" s="57">
        <v>1765897.06</v>
      </c>
      <c r="M71" s="57">
        <v>0</v>
      </c>
      <c r="N71" s="57">
        <v>16588.73</v>
      </c>
      <c r="O71" s="57">
        <v>1248.6099999999999</v>
      </c>
      <c r="P71" s="59">
        <f t="shared" si="13"/>
        <v>32669.128205128</v>
      </c>
      <c r="Q71" s="60">
        <v>4</v>
      </c>
      <c r="R71" s="61">
        <v>38711</v>
      </c>
      <c r="S71" s="61">
        <v>43811</v>
      </c>
    </row>
    <row r="72" spans="1:19" ht="56.25">
      <c r="A72" s="51">
        <v>50</v>
      </c>
      <c r="B72" s="52" t="s">
        <v>128</v>
      </c>
      <c r="C72" s="53">
        <v>43969</v>
      </c>
      <c r="D72" s="54">
        <v>29</v>
      </c>
      <c r="E72" s="53"/>
      <c r="F72" s="54" t="s">
        <v>204</v>
      </c>
      <c r="G72" s="55" t="s">
        <v>210</v>
      </c>
      <c r="H72" s="56">
        <v>1</v>
      </c>
      <c r="I72" s="57">
        <v>61.5</v>
      </c>
      <c r="J72" s="57">
        <v>52.6</v>
      </c>
      <c r="K72" s="58">
        <f t="shared" si="12"/>
        <v>1769154.01</v>
      </c>
      <c r="L72" s="57">
        <v>1751462.47</v>
      </c>
      <c r="M72" s="57">
        <v>0</v>
      </c>
      <c r="N72" s="57">
        <v>16806.96</v>
      </c>
      <c r="O72" s="57">
        <v>884.58</v>
      </c>
      <c r="P72" s="59">
        <f t="shared" si="13"/>
        <v>28766.731869919</v>
      </c>
      <c r="Q72" s="60">
        <v>4</v>
      </c>
      <c r="R72" s="61">
        <v>33604</v>
      </c>
      <c r="S72" s="61">
        <v>43993</v>
      </c>
    </row>
    <row r="73" spans="1:19" ht="56.25">
      <c r="A73" s="51">
        <v>51</v>
      </c>
      <c r="B73" s="52" t="s">
        <v>128</v>
      </c>
      <c r="C73" s="53">
        <v>44158</v>
      </c>
      <c r="D73" s="54">
        <v>80</v>
      </c>
      <c r="E73" s="53"/>
      <c r="F73" s="54" t="s">
        <v>204</v>
      </c>
      <c r="G73" s="55" t="s">
        <v>211</v>
      </c>
      <c r="H73" s="56">
        <v>2</v>
      </c>
      <c r="I73" s="57">
        <v>68.7</v>
      </c>
      <c r="J73" s="57">
        <v>54.4</v>
      </c>
      <c r="K73" s="58">
        <f t="shared" si="12"/>
        <v>1829695.59</v>
      </c>
      <c r="L73" s="57">
        <v>1811398.63</v>
      </c>
      <c r="M73" s="57">
        <v>0</v>
      </c>
      <c r="N73" s="57">
        <v>17382.11</v>
      </c>
      <c r="O73" s="57">
        <v>914.85</v>
      </c>
      <c r="P73" s="59">
        <f t="shared" si="13"/>
        <v>26633.123580785999</v>
      </c>
      <c r="Q73" s="60">
        <v>4</v>
      </c>
      <c r="R73" s="61">
        <v>34700</v>
      </c>
      <c r="S73" s="61">
        <v>44169</v>
      </c>
    </row>
    <row r="74" spans="1:19" ht="30" customHeight="1">
      <c r="A74" s="46"/>
      <c r="B74" s="174" t="s">
        <v>212</v>
      </c>
      <c r="C74" s="174"/>
      <c r="D74" s="174"/>
      <c r="E74" s="174"/>
      <c r="F74" s="174"/>
      <c r="G74" s="174"/>
      <c r="H74" s="47">
        <f t="shared" ref="H74:O74" si="14">SUM(H75:H92)</f>
        <v>20</v>
      </c>
      <c r="I74" s="48">
        <f t="shared" si="14"/>
        <v>912.8</v>
      </c>
      <c r="J74" s="48">
        <f t="shared" si="14"/>
        <v>844.7</v>
      </c>
      <c r="K74" s="48">
        <f t="shared" si="14"/>
        <v>24357182.690000001</v>
      </c>
      <c r="L74" s="48">
        <f t="shared" si="14"/>
        <v>11220707.689999999</v>
      </c>
      <c r="M74" s="48">
        <f t="shared" si="14"/>
        <v>0</v>
      </c>
      <c r="N74" s="48">
        <f t="shared" si="14"/>
        <v>12088318.439999999</v>
      </c>
      <c r="O74" s="48">
        <f t="shared" si="14"/>
        <v>1048156.56</v>
      </c>
      <c r="P74" s="49" t="s">
        <v>126</v>
      </c>
      <c r="Q74" s="49" t="s">
        <v>126</v>
      </c>
      <c r="R74" s="49" t="s">
        <v>126</v>
      </c>
      <c r="S74" s="49" t="s">
        <v>126</v>
      </c>
    </row>
    <row r="75" spans="1:19" ht="56.25">
      <c r="A75" s="51">
        <v>52</v>
      </c>
      <c r="B75" s="52" t="s">
        <v>128</v>
      </c>
      <c r="C75" s="53">
        <v>44035</v>
      </c>
      <c r="D75" s="54" t="s">
        <v>213</v>
      </c>
      <c r="E75" s="53"/>
      <c r="F75" s="54" t="s">
        <v>214</v>
      </c>
      <c r="G75" s="55" t="s">
        <v>215</v>
      </c>
      <c r="H75" s="56">
        <v>1</v>
      </c>
      <c r="I75" s="57">
        <v>57.6</v>
      </c>
      <c r="J75" s="57">
        <v>57.4</v>
      </c>
      <c r="K75" s="58">
        <f t="shared" ref="K75:K92" si="15">IFERROR(L75+N75+O75,0)</f>
        <v>1753286.44</v>
      </c>
      <c r="L75" s="57">
        <v>807593.07</v>
      </c>
      <c r="M75" s="57">
        <v>0</v>
      </c>
      <c r="N75" s="57">
        <v>870038</v>
      </c>
      <c r="O75" s="57">
        <v>75655.37</v>
      </c>
      <c r="P75" s="59">
        <f t="shared" ref="P75:P92" si="16">IFERROR(K75/I75,0)</f>
        <v>30439.000694443999</v>
      </c>
      <c r="Q75" s="60">
        <v>4</v>
      </c>
      <c r="R75" s="61">
        <v>42209</v>
      </c>
      <c r="S75" s="61">
        <v>44077</v>
      </c>
    </row>
    <row r="76" spans="1:19" ht="56.25">
      <c r="A76" s="51">
        <v>53</v>
      </c>
      <c r="B76" s="52" t="s">
        <v>128</v>
      </c>
      <c r="C76" s="53">
        <v>44063</v>
      </c>
      <c r="D76" s="54" t="s">
        <v>216</v>
      </c>
      <c r="E76" s="53"/>
      <c r="F76" s="54" t="s">
        <v>217</v>
      </c>
      <c r="G76" s="55" t="s">
        <v>218</v>
      </c>
      <c r="H76" s="56">
        <v>1</v>
      </c>
      <c r="I76" s="57">
        <v>43.9</v>
      </c>
      <c r="J76" s="57">
        <v>32.5</v>
      </c>
      <c r="K76" s="58">
        <f t="shared" si="15"/>
        <v>699863.72</v>
      </c>
      <c r="L76" s="57">
        <v>322368.94</v>
      </c>
      <c r="M76" s="57">
        <v>0</v>
      </c>
      <c r="N76" s="57">
        <v>347295.24</v>
      </c>
      <c r="O76" s="57">
        <v>30199.54</v>
      </c>
      <c r="P76" s="59">
        <f t="shared" si="16"/>
        <v>15942.225968109</v>
      </c>
      <c r="Q76" s="60">
        <v>4</v>
      </c>
      <c r="R76" s="61">
        <v>41912</v>
      </c>
      <c r="S76" s="61">
        <v>44085</v>
      </c>
    </row>
    <row r="77" spans="1:19" ht="56.25">
      <c r="A77" s="51">
        <v>54</v>
      </c>
      <c r="B77" s="52" t="s">
        <v>128</v>
      </c>
      <c r="C77" s="53">
        <v>44095</v>
      </c>
      <c r="D77" s="54" t="s">
        <v>219</v>
      </c>
      <c r="E77" s="53"/>
      <c r="F77" s="54" t="s">
        <v>217</v>
      </c>
      <c r="G77" s="55" t="s">
        <v>220</v>
      </c>
      <c r="H77" s="56">
        <v>1</v>
      </c>
      <c r="I77" s="57">
        <v>52.2</v>
      </c>
      <c r="J77" s="57">
        <v>48.4</v>
      </c>
      <c r="K77" s="58">
        <f t="shared" si="15"/>
        <v>1242573.2</v>
      </c>
      <c r="L77" s="57">
        <v>572350</v>
      </c>
      <c r="M77" s="57">
        <v>0</v>
      </c>
      <c r="N77" s="57">
        <v>616605.42000000004</v>
      </c>
      <c r="O77" s="57">
        <v>53617.78</v>
      </c>
      <c r="P77" s="59">
        <f t="shared" si="16"/>
        <v>23804.084291187999</v>
      </c>
      <c r="Q77" s="60">
        <v>4</v>
      </c>
      <c r="R77" s="61">
        <v>31079</v>
      </c>
      <c r="S77" s="61">
        <v>44123</v>
      </c>
    </row>
    <row r="78" spans="1:19" ht="56.25">
      <c r="A78" s="51">
        <v>55</v>
      </c>
      <c r="B78" s="52" t="s">
        <v>128</v>
      </c>
      <c r="C78" s="53">
        <v>44096</v>
      </c>
      <c r="D78" s="54" t="s">
        <v>221</v>
      </c>
      <c r="E78" s="53"/>
      <c r="F78" s="54" t="s">
        <v>217</v>
      </c>
      <c r="G78" s="55" t="s">
        <v>220</v>
      </c>
      <c r="H78" s="56">
        <v>1</v>
      </c>
      <c r="I78" s="57">
        <v>49.6</v>
      </c>
      <c r="J78" s="57">
        <v>49.6</v>
      </c>
      <c r="K78" s="58">
        <f t="shared" si="15"/>
        <v>878632.95999999996</v>
      </c>
      <c r="L78" s="57">
        <v>404713.04</v>
      </c>
      <c r="M78" s="57">
        <v>0</v>
      </c>
      <c r="N78" s="57">
        <v>436006.38</v>
      </c>
      <c r="O78" s="57">
        <v>37913.54</v>
      </c>
      <c r="P78" s="59">
        <f t="shared" si="16"/>
        <v>17714.374193547999</v>
      </c>
      <c r="Q78" s="60">
        <v>4</v>
      </c>
      <c r="R78" s="61">
        <v>31079</v>
      </c>
      <c r="S78" s="61">
        <v>44123</v>
      </c>
    </row>
    <row r="79" spans="1:19" ht="56.25">
      <c r="A79" s="51">
        <v>56</v>
      </c>
      <c r="B79" s="52" t="s">
        <v>128</v>
      </c>
      <c r="C79" s="53">
        <v>44105</v>
      </c>
      <c r="D79" s="54" t="s">
        <v>222</v>
      </c>
      <c r="E79" s="53"/>
      <c r="F79" s="54" t="s">
        <v>217</v>
      </c>
      <c r="G79" s="55" t="s">
        <v>223</v>
      </c>
      <c r="H79" s="56">
        <v>3</v>
      </c>
      <c r="I79" s="57">
        <v>62.8</v>
      </c>
      <c r="J79" s="57">
        <v>57.3</v>
      </c>
      <c r="K79" s="58">
        <f t="shared" si="15"/>
        <v>1471062.9</v>
      </c>
      <c r="L79" s="57">
        <v>677596.18</v>
      </c>
      <c r="M79" s="57">
        <v>0</v>
      </c>
      <c r="N79" s="57">
        <v>729989.47</v>
      </c>
      <c r="O79" s="57">
        <v>63477.25</v>
      </c>
      <c r="P79" s="59">
        <f t="shared" si="16"/>
        <v>23424.568471338</v>
      </c>
      <c r="Q79" s="60">
        <v>4</v>
      </c>
      <c r="R79" s="61">
        <v>28522</v>
      </c>
      <c r="S79" s="61">
        <v>44123</v>
      </c>
    </row>
    <row r="80" spans="1:19" ht="56.25">
      <c r="A80" s="51">
        <v>57</v>
      </c>
      <c r="B80" s="52" t="s">
        <v>160</v>
      </c>
      <c r="C80" s="53">
        <v>44027</v>
      </c>
      <c r="D80" s="54" t="s">
        <v>224</v>
      </c>
      <c r="E80" s="53"/>
      <c r="F80" s="54" t="s">
        <v>214</v>
      </c>
      <c r="G80" s="55" t="s">
        <v>225</v>
      </c>
      <c r="H80" s="56">
        <v>1</v>
      </c>
      <c r="I80" s="57">
        <v>54</v>
      </c>
      <c r="J80" s="57">
        <v>48.1</v>
      </c>
      <c r="K80" s="58">
        <f t="shared" si="15"/>
        <v>1469217.39</v>
      </c>
      <c r="L80" s="57">
        <v>676746.11</v>
      </c>
      <c r="M80" s="57">
        <v>0</v>
      </c>
      <c r="N80" s="57">
        <v>729073.66</v>
      </c>
      <c r="O80" s="57">
        <v>63397.62</v>
      </c>
      <c r="P80" s="59">
        <f t="shared" si="16"/>
        <v>27207.729444444001</v>
      </c>
      <c r="Q80" s="60">
        <v>4</v>
      </c>
      <c r="R80" s="61">
        <v>42704</v>
      </c>
      <c r="S80" s="61">
        <v>44084</v>
      </c>
    </row>
    <row r="81" spans="1:19" ht="56.25">
      <c r="A81" s="51">
        <v>58</v>
      </c>
      <c r="B81" s="52" t="s">
        <v>160</v>
      </c>
      <c r="C81" s="53">
        <v>44028</v>
      </c>
      <c r="D81" s="54" t="s">
        <v>226</v>
      </c>
      <c r="E81" s="53"/>
      <c r="F81" s="54" t="s">
        <v>214</v>
      </c>
      <c r="G81" s="55" t="s">
        <v>225</v>
      </c>
      <c r="H81" s="56">
        <v>1</v>
      </c>
      <c r="I81" s="57">
        <v>54.2</v>
      </c>
      <c r="J81" s="57">
        <v>49.3</v>
      </c>
      <c r="K81" s="58">
        <f t="shared" si="15"/>
        <v>1505871.46</v>
      </c>
      <c r="L81" s="57">
        <v>693629.59</v>
      </c>
      <c r="M81" s="57">
        <v>0</v>
      </c>
      <c r="N81" s="57">
        <v>747262.61</v>
      </c>
      <c r="O81" s="57">
        <v>64979.26</v>
      </c>
      <c r="P81" s="59">
        <f t="shared" si="16"/>
        <v>27783.606273063</v>
      </c>
      <c r="Q81" s="60">
        <v>4</v>
      </c>
      <c r="R81" s="61">
        <v>42704</v>
      </c>
      <c r="S81" s="61">
        <v>44084</v>
      </c>
    </row>
    <row r="82" spans="1:19" ht="56.25">
      <c r="A82" s="51">
        <v>59</v>
      </c>
      <c r="B82" s="52" t="s">
        <v>160</v>
      </c>
      <c r="C82" s="53">
        <v>44028</v>
      </c>
      <c r="D82" s="54" t="s">
        <v>227</v>
      </c>
      <c r="E82" s="53"/>
      <c r="F82" s="54" t="s">
        <v>214</v>
      </c>
      <c r="G82" s="55" t="s">
        <v>225</v>
      </c>
      <c r="H82" s="56">
        <v>1</v>
      </c>
      <c r="I82" s="57">
        <v>53.8</v>
      </c>
      <c r="J82" s="57">
        <v>48.9</v>
      </c>
      <c r="K82" s="58">
        <f t="shared" si="15"/>
        <v>1493653.43</v>
      </c>
      <c r="L82" s="57">
        <v>689383.61</v>
      </c>
      <c r="M82" s="57">
        <v>0</v>
      </c>
      <c r="N82" s="57">
        <v>742688.32</v>
      </c>
      <c r="O82" s="57">
        <v>61581.5</v>
      </c>
      <c r="P82" s="59">
        <f t="shared" si="16"/>
        <v>27763.074907063001</v>
      </c>
      <c r="Q82" s="60">
        <v>4</v>
      </c>
      <c r="R82" s="61">
        <v>42704</v>
      </c>
      <c r="S82" s="61">
        <v>44085</v>
      </c>
    </row>
    <row r="83" spans="1:19" ht="56.25">
      <c r="A83" s="51">
        <v>60</v>
      </c>
      <c r="B83" s="52" t="s">
        <v>160</v>
      </c>
      <c r="C83" s="53">
        <v>44028</v>
      </c>
      <c r="D83" s="54" t="s">
        <v>228</v>
      </c>
      <c r="E83" s="53"/>
      <c r="F83" s="54" t="s">
        <v>214</v>
      </c>
      <c r="G83" s="55" t="s">
        <v>229</v>
      </c>
      <c r="H83" s="56">
        <v>1</v>
      </c>
      <c r="I83" s="57">
        <v>53.9</v>
      </c>
      <c r="J83" s="57">
        <v>45.7</v>
      </c>
      <c r="K83" s="58">
        <f t="shared" si="15"/>
        <v>1395909.24</v>
      </c>
      <c r="L83" s="57">
        <v>642979.15</v>
      </c>
      <c r="M83" s="57">
        <v>0</v>
      </c>
      <c r="N83" s="57">
        <v>692695.77</v>
      </c>
      <c r="O83" s="57">
        <v>60234.32</v>
      </c>
      <c r="P83" s="59">
        <f t="shared" si="16"/>
        <v>25898.130612245001</v>
      </c>
      <c r="Q83" s="60">
        <v>4</v>
      </c>
      <c r="R83" s="61">
        <v>42704</v>
      </c>
      <c r="S83" s="61">
        <v>44084</v>
      </c>
    </row>
    <row r="84" spans="1:19" ht="56.25">
      <c r="A84" s="51">
        <v>61</v>
      </c>
      <c r="B84" s="52" t="s">
        <v>160</v>
      </c>
      <c r="C84" s="53">
        <v>44028</v>
      </c>
      <c r="D84" s="54" t="s">
        <v>230</v>
      </c>
      <c r="E84" s="53"/>
      <c r="F84" s="54" t="s">
        <v>214</v>
      </c>
      <c r="G84" s="55" t="s">
        <v>229</v>
      </c>
      <c r="H84" s="56">
        <v>1</v>
      </c>
      <c r="I84" s="57">
        <v>54.1</v>
      </c>
      <c r="J84" s="57">
        <v>49.7</v>
      </c>
      <c r="K84" s="58">
        <f t="shared" si="15"/>
        <v>1518089.48</v>
      </c>
      <c r="L84" s="57">
        <v>699257.4</v>
      </c>
      <c r="M84" s="57">
        <v>0</v>
      </c>
      <c r="N84" s="57">
        <v>753325.6</v>
      </c>
      <c r="O84" s="57">
        <v>65506.48</v>
      </c>
      <c r="P84" s="59">
        <f t="shared" si="16"/>
        <v>28060.803696858002</v>
      </c>
      <c r="Q84" s="60">
        <v>4</v>
      </c>
      <c r="R84" s="61">
        <v>42704</v>
      </c>
      <c r="S84" s="61">
        <v>44085</v>
      </c>
    </row>
    <row r="85" spans="1:19" ht="56.25">
      <c r="A85" s="51">
        <v>62</v>
      </c>
      <c r="B85" s="52" t="s">
        <v>160</v>
      </c>
      <c r="C85" s="53">
        <v>44029</v>
      </c>
      <c r="D85" s="54" t="s">
        <v>231</v>
      </c>
      <c r="E85" s="53"/>
      <c r="F85" s="54" t="s">
        <v>214</v>
      </c>
      <c r="G85" s="55" t="s">
        <v>229</v>
      </c>
      <c r="H85" s="56">
        <v>1</v>
      </c>
      <c r="I85" s="57">
        <v>54</v>
      </c>
      <c r="J85" s="57">
        <v>44.3</v>
      </c>
      <c r="K85" s="58">
        <f t="shared" si="15"/>
        <v>1353146.16</v>
      </c>
      <c r="L85" s="57">
        <v>623281.76</v>
      </c>
      <c r="M85" s="57">
        <v>0</v>
      </c>
      <c r="N85" s="57">
        <v>671475.33</v>
      </c>
      <c r="O85" s="57">
        <v>58389.07</v>
      </c>
      <c r="P85" s="59">
        <f t="shared" si="16"/>
        <v>25058.262222222002</v>
      </c>
      <c r="Q85" s="60">
        <v>4</v>
      </c>
      <c r="R85" s="61">
        <v>42704</v>
      </c>
      <c r="S85" s="61">
        <v>44084</v>
      </c>
    </row>
    <row r="86" spans="1:19" ht="56.25">
      <c r="A86" s="51">
        <v>63</v>
      </c>
      <c r="B86" s="52" t="s">
        <v>160</v>
      </c>
      <c r="C86" s="53">
        <v>44029</v>
      </c>
      <c r="D86" s="54" t="s">
        <v>232</v>
      </c>
      <c r="E86" s="53"/>
      <c r="F86" s="54" t="s">
        <v>214</v>
      </c>
      <c r="G86" s="55" t="s">
        <v>225</v>
      </c>
      <c r="H86" s="56">
        <v>1</v>
      </c>
      <c r="I86" s="57">
        <v>54</v>
      </c>
      <c r="J86" s="57">
        <v>49.6</v>
      </c>
      <c r="K86" s="58">
        <f t="shared" si="15"/>
        <v>1515034.98</v>
      </c>
      <c r="L86" s="57">
        <v>697850.46</v>
      </c>
      <c r="M86" s="57">
        <v>0</v>
      </c>
      <c r="N86" s="57">
        <v>751809.85</v>
      </c>
      <c r="O86" s="57">
        <v>65374.67</v>
      </c>
      <c r="P86" s="59">
        <f t="shared" si="16"/>
        <v>28056.203333333</v>
      </c>
      <c r="Q86" s="60">
        <v>4</v>
      </c>
      <c r="R86" s="61">
        <v>42704</v>
      </c>
      <c r="S86" s="61">
        <v>44084</v>
      </c>
    </row>
    <row r="87" spans="1:19" ht="56.25">
      <c r="A87" s="51">
        <v>64</v>
      </c>
      <c r="B87" s="52" t="s">
        <v>160</v>
      </c>
      <c r="C87" s="53">
        <v>44029</v>
      </c>
      <c r="D87" s="54" t="s">
        <v>233</v>
      </c>
      <c r="E87" s="53"/>
      <c r="F87" s="54" t="s">
        <v>214</v>
      </c>
      <c r="G87" s="55" t="s">
        <v>225</v>
      </c>
      <c r="H87" s="56">
        <v>1</v>
      </c>
      <c r="I87" s="57">
        <v>53.8</v>
      </c>
      <c r="J87" s="57">
        <v>50.7</v>
      </c>
      <c r="K87" s="58">
        <f t="shared" si="15"/>
        <v>1548634.54</v>
      </c>
      <c r="L87" s="57">
        <v>713326.98</v>
      </c>
      <c r="M87" s="57">
        <v>0</v>
      </c>
      <c r="N87" s="57">
        <v>768483.05</v>
      </c>
      <c r="O87" s="57">
        <v>66824.509999999995</v>
      </c>
      <c r="P87" s="59">
        <f t="shared" si="16"/>
        <v>28785.028624535</v>
      </c>
      <c r="Q87" s="60">
        <v>4</v>
      </c>
      <c r="R87" s="61">
        <v>42704</v>
      </c>
      <c r="S87" s="61">
        <v>44083</v>
      </c>
    </row>
    <row r="88" spans="1:19" ht="56.25">
      <c r="A88" s="51">
        <v>65</v>
      </c>
      <c r="B88" s="52" t="s">
        <v>160</v>
      </c>
      <c r="C88" s="53">
        <v>44032</v>
      </c>
      <c r="D88" s="54" t="s">
        <v>234</v>
      </c>
      <c r="E88" s="53"/>
      <c r="F88" s="54" t="s">
        <v>214</v>
      </c>
      <c r="G88" s="55" t="s">
        <v>225</v>
      </c>
      <c r="H88" s="56">
        <v>1</v>
      </c>
      <c r="I88" s="57">
        <v>32.200000000000003</v>
      </c>
      <c r="J88" s="57">
        <v>32</v>
      </c>
      <c r="K88" s="58">
        <f t="shared" si="15"/>
        <v>977441.92</v>
      </c>
      <c r="L88" s="57">
        <v>450226.1</v>
      </c>
      <c r="M88" s="57">
        <v>0</v>
      </c>
      <c r="N88" s="57">
        <v>485038.61</v>
      </c>
      <c r="O88" s="57">
        <v>42177.21</v>
      </c>
      <c r="P88" s="59">
        <f t="shared" si="16"/>
        <v>30355.339130435001</v>
      </c>
      <c r="Q88" s="60">
        <v>4</v>
      </c>
      <c r="R88" s="61">
        <v>42704</v>
      </c>
      <c r="S88" s="61">
        <v>44084</v>
      </c>
    </row>
    <row r="89" spans="1:19" ht="56.25">
      <c r="A89" s="51">
        <v>66</v>
      </c>
      <c r="B89" s="52" t="s">
        <v>160</v>
      </c>
      <c r="C89" s="53">
        <v>44033</v>
      </c>
      <c r="D89" s="54" t="s">
        <v>235</v>
      </c>
      <c r="E89" s="53"/>
      <c r="F89" s="54" t="s">
        <v>214</v>
      </c>
      <c r="G89" s="55" t="s">
        <v>225</v>
      </c>
      <c r="H89" s="56">
        <v>1</v>
      </c>
      <c r="I89" s="57">
        <v>32.4</v>
      </c>
      <c r="J89" s="57">
        <v>32.1</v>
      </c>
      <c r="K89" s="58">
        <f t="shared" si="15"/>
        <v>980496.43</v>
      </c>
      <c r="L89" s="57">
        <v>451633.06</v>
      </c>
      <c r="M89" s="57">
        <v>0</v>
      </c>
      <c r="N89" s="57">
        <v>486554.36</v>
      </c>
      <c r="O89" s="57">
        <v>42309.01</v>
      </c>
      <c r="P89" s="59">
        <f t="shared" si="16"/>
        <v>30262.235493827</v>
      </c>
      <c r="Q89" s="60">
        <v>4</v>
      </c>
      <c r="R89" s="61">
        <v>42704</v>
      </c>
      <c r="S89" s="61">
        <v>44084</v>
      </c>
    </row>
    <row r="90" spans="1:19" ht="56.25">
      <c r="A90" s="51">
        <v>67</v>
      </c>
      <c r="B90" s="52" t="s">
        <v>160</v>
      </c>
      <c r="C90" s="53">
        <v>44035</v>
      </c>
      <c r="D90" s="54" t="s">
        <v>236</v>
      </c>
      <c r="E90" s="53"/>
      <c r="F90" s="54" t="s">
        <v>214</v>
      </c>
      <c r="G90" s="55" t="s">
        <v>237</v>
      </c>
      <c r="H90" s="56">
        <v>1</v>
      </c>
      <c r="I90" s="57">
        <v>33.200000000000003</v>
      </c>
      <c r="J90" s="57">
        <v>32.9</v>
      </c>
      <c r="K90" s="58">
        <f t="shared" si="15"/>
        <v>1004932.47</v>
      </c>
      <c r="L90" s="57">
        <v>462888.71</v>
      </c>
      <c r="M90" s="57">
        <v>0</v>
      </c>
      <c r="N90" s="57">
        <v>498680.32000000001</v>
      </c>
      <c r="O90" s="57">
        <v>43363.44</v>
      </c>
      <c r="P90" s="59">
        <f t="shared" si="16"/>
        <v>30269.050301204999</v>
      </c>
      <c r="Q90" s="60">
        <v>4</v>
      </c>
      <c r="R90" s="61">
        <v>42921</v>
      </c>
      <c r="S90" s="61">
        <v>44077</v>
      </c>
    </row>
    <row r="91" spans="1:19" ht="56.25">
      <c r="A91" s="51">
        <v>68</v>
      </c>
      <c r="B91" s="52" t="s">
        <v>160</v>
      </c>
      <c r="C91" s="53">
        <v>44035</v>
      </c>
      <c r="D91" s="54" t="s">
        <v>238</v>
      </c>
      <c r="E91" s="53"/>
      <c r="F91" s="54" t="s">
        <v>214</v>
      </c>
      <c r="G91" s="55" t="s">
        <v>237</v>
      </c>
      <c r="H91" s="56">
        <v>1</v>
      </c>
      <c r="I91" s="57">
        <v>58.4</v>
      </c>
      <c r="J91" s="57">
        <v>58.3</v>
      </c>
      <c r="K91" s="58">
        <f t="shared" si="15"/>
        <v>1780777</v>
      </c>
      <c r="L91" s="57">
        <v>820255.68</v>
      </c>
      <c r="M91" s="57">
        <v>0</v>
      </c>
      <c r="N91" s="57">
        <v>883679.72</v>
      </c>
      <c r="O91" s="57">
        <v>76841.600000000006</v>
      </c>
      <c r="P91" s="59">
        <f t="shared" si="16"/>
        <v>30492.756849314999</v>
      </c>
      <c r="Q91" s="60">
        <v>4</v>
      </c>
      <c r="R91" s="61">
        <v>42921</v>
      </c>
      <c r="S91" s="61">
        <v>44077</v>
      </c>
    </row>
    <row r="92" spans="1:19" ht="56.25">
      <c r="A92" s="51">
        <v>69</v>
      </c>
      <c r="B92" s="52" t="s">
        <v>160</v>
      </c>
      <c r="C92" s="53">
        <v>44172</v>
      </c>
      <c r="D92" s="54" t="s">
        <v>239</v>
      </c>
      <c r="E92" s="53"/>
      <c r="F92" s="54" t="s">
        <v>214</v>
      </c>
      <c r="G92" s="55" t="s">
        <v>237</v>
      </c>
      <c r="H92" s="56">
        <v>1</v>
      </c>
      <c r="I92" s="57">
        <v>58.7</v>
      </c>
      <c r="J92" s="57">
        <v>57.9</v>
      </c>
      <c r="K92" s="58">
        <f t="shared" si="15"/>
        <v>1768558.97</v>
      </c>
      <c r="L92" s="57">
        <v>814627.85</v>
      </c>
      <c r="M92" s="57">
        <v>0</v>
      </c>
      <c r="N92" s="57">
        <v>877616.73</v>
      </c>
      <c r="O92" s="57">
        <v>76314.39</v>
      </c>
      <c r="P92" s="59">
        <f t="shared" si="16"/>
        <v>30128.772913117999</v>
      </c>
      <c r="Q92" s="60">
        <v>4</v>
      </c>
      <c r="R92" s="61">
        <v>42921</v>
      </c>
      <c r="S92" s="61">
        <v>44183</v>
      </c>
    </row>
    <row r="93" spans="1:19" ht="30" customHeight="1">
      <c r="A93" s="46"/>
      <c r="B93" s="174" t="s">
        <v>103</v>
      </c>
      <c r="C93" s="174"/>
      <c r="D93" s="174"/>
      <c r="E93" s="174"/>
      <c r="F93" s="174"/>
      <c r="G93" s="174"/>
      <c r="H93" s="47">
        <f t="shared" ref="H93:O93" si="17">SUM(H95)</f>
        <v>33</v>
      </c>
      <c r="I93" s="48">
        <f t="shared" si="17"/>
        <v>1174.8</v>
      </c>
      <c r="J93" s="48">
        <f t="shared" si="17"/>
        <v>1097.42</v>
      </c>
      <c r="K93" s="48">
        <f t="shared" si="17"/>
        <v>39871974.060000002</v>
      </c>
      <c r="L93" s="48">
        <f t="shared" si="17"/>
        <v>38963455.75</v>
      </c>
      <c r="M93" s="48">
        <f t="shared" si="17"/>
        <v>0</v>
      </c>
      <c r="N93" s="48">
        <f t="shared" si="17"/>
        <v>557649.56000000006</v>
      </c>
      <c r="O93" s="48">
        <f t="shared" si="17"/>
        <v>350868.75</v>
      </c>
      <c r="P93" s="49" t="s">
        <v>126</v>
      </c>
      <c r="Q93" s="49" t="s">
        <v>126</v>
      </c>
      <c r="R93" s="49" t="s">
        <v>126</v>
      </c>
      <c r="S93" s="49" t="s">
        <v>126</v>
      </c>
    </row>
    <row r="94" spans="1:19" ht="24.95" customHeight="1">
      <c r="A94" s="175" t="s">
        <v>35</v>
      </c>
      <c r="B94" s="176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7"/>
    </row>
    <row r="95" spans="1:19" ht="30" customHeight="1">
      <c r="A95" s="46"/>
      <c r="B95" s="174" t="s">
        <v>66</v>
      </c>
      <c r="C95" s="174"/>
      <c r="D95" s="174"/>
      <c r="E95" s="174"/>
      <c r="F95" s="174"/>
      <c r="G95" s="174"/>
      <c r="H95" s="47">
        <f t="shared" ref="H95:O96" si="18">SUM(H96)</f>
        <v>33</v>
      </c>
      <c r="I95" s="48">
        <f t="shared" si="18"/>
        <v>1174.8</v>
      </c>
      <c r="J95" s="48">
        <f t="shared" si="18"/>
        <v>1097.42</v>
      </c>
      <c r="K95" s="48">
        <f t="shared" si="18"/>
        <v>39871974.060000002</v>
      </c>
      <c r="L95" s="48">
        <f t="shared" si="18"/>
        <v>38963455.75</v>
      </c>
      <c r="M95" s="48">
        <f t="shared" si="18"/>
        <v>0</v>
      </c>
      <c r="N95" s="48">
        <f t="shared" si="18"/>
        <v>557649.56000000006</v>
      </c>
      <c r="O95" s="48">
        <f t="shared" si="18"/>
        <v>350868.75</v>
      </c>
      <c r="P95" s="49" t="s">
        <v>126</v>
      </c>
      <c r="Q95" s="49" t="s">
        <v>126</v>
      </c>
      <c r="R95" s="50" t="s">
        <v>126</v>
      </c>
      <c r="S95" s="49" t="s">
        <v>126</v>
      </c>
    </row>
    <row r="96" spans="1:19" ht="30" customHeight="1">
      <c r="A96" s="46"/>
      <c r="B96" s="174" t="s">
        <v>182</v>
      </c>
      <c r="C96" s="174"/>
      <c r="D96" s="174"/>
      <c r="E96" s="174"/>
      <c r="F96" s="174"/>
      <c r="G96" s="174"/>
      <c r="H96" s="47">
        <f t="shared" si="18"/>
        <v>33</v>
      </c>
      <c r="I96" s="48">
        <f t="shared" si="18"/>
        <v>1174.8</v>
      </c>
      <c r="J96" s="48">
        <f t="shared" si="18"/>
        <v>1097.42</v>
      </c>
      <c r="K96" s="48">
        <f t="shared" si="18"/>
        <v>39871974.060000002</v>
      </c>
      <c r="L96" s="48">
        <f t="shared" si="18"/>
        <v>38963455.75</v>
      </c>
      <c r="M96" s="48">
        <f t="shared" si="18"/>
        <v>0</v>
      </c>
      <c r="N96" s="48">
        <f t="shared" si="18"/>
        <v>557649.56000000006</v>
      </c>
      <c r="O96" s="48">
        <f t="shared" si="18"/>
        <v>350868.75</v>
      </c>
      <c r="P96" s="49" t="s">
        <v>126</v>
      </c>
      <c r="Q96" s="49" t="s">
        <v>126</v>
      </c>
      <c r="R96" s="49" t="s">
        <v>126</v>
      </c>
      <c r="S96" s="49" t="s">
        <v>126</v>
      </c>
    </row>
    <row r="97" spans="1:19" ht="37.5">
      <c r="A97" s="51">
        <v>1</v>
      </c>
      <c r="B97" s="52" t="s">
        <v>199</v>
      </c>
      <c r="C97" s="53">
        <v>44424</v>
      </c>
      <c r="D97" s="54" t="s">
        <v>240</v>
      </c>
      <c r="E97" s="53">
        <v>44284</v>
      </c>
      <c r="F97" s="54" t="s">
        <v>184</v>
      </c>
      <c r="G97" s="55" t="s">
        <v>241</v>
      </c>
      <c r="H97" s="56">
        <v>33</v>
      </c>
      <c r="I97" s="57">
        <v>1174.8</v>
      </c>
      <c r="J97" s="57">
        <v>1097.42</v>
      </c>
      <c r="K97" s="58">
        <f>IFERROR(L97+N97+O97,0)</f>
        <v>39871974.060000002</v>
      </c>
      <c r="L97" s="57">
        <v>38963455.75</v>
      </c>
      <c r="M97" s="57">
        <v>0</v>
      </c>
      <c r="N97" s="57">
        <v>557649.56000000006</v>
      </c>
      <c r="O97" s="57">
        <v>350868.75</v>
      </c>
      <c r="P97" s="59">
        <f>IFERROR(K97/I97,0)</f>
        <v>33939.371859040002</v>
      </c>
      <c r="Q97" s="60">
        <v>4</v>
      </c>
      <c r="R97" s="61">
        <v>44551</v>
      </c>
      <c r="S97" s="61">
        <v>44560</v>
      </c>
    </row>
    <row r="98" spans="1:19" ht="30" customHeight="1">
      <c r="A98" s="46"/>
      <c r="B98" s="174" t="s">
        <v>105</v>
      </c>
      <c r="C98" s="174"/>
      <c r="D98" s="174"/>
      <c r="E98" s="174"/>
      <c r="F98" s="174"/>
      <c r="G98" s="174"/>
      <c r="H98" s="47">
        <f t="shared" ref="H98:O98" si="19">SUM(H100)</f>
        <v>260</v>
      </c>
      <c r="I98" s="48">
        <f t="shared" si="19"/>
        <v>10399</v>
      </c>
      <c r="J98" s="48">
        <f t="shared" si="19"/>
        <v>9276.41</v>
      </c>
      <c r="K98" s="48">
        <f t="shared" si="19"/>
        <v>500896502.04000002</v>
      </c>
      <c r="L98" s="48">
        <f t="shared" si="19"/>
        <v>378933759.48000002</v>
      </c>
      <c r="M98" s="48">
        <f t="shared" si="19"/>
        <v>0</v>
      </c>
      <c r="N98" s="48">
        <f t="shared" si="19"/>
        <v>76781467.969999999</v>
      </c>
      <c r="O98" s="48">
        <f t="shared" si="19"/>
        <v>45181274.590000004</v>
      </c>
      <c r="P98" s="49" t="s">
        <v>126</v>
      </c>
      <c r="Q98" s="49" t="s">
        <v>126</v>
      </c>
      <c r="R98" s="49" t="s">
        <v>126</v>
      </c>
      <c r="S98" s="49" t="s">
        <v>126</v>
      </c>
    </row>
    <row r="99" spans="1:19" ht="24.95" customHeight="1">
      <c r="A99" s="175" t="s">
        <v>37</v>
      </c>
      <c r="B99" s="176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7"/>
    </row>
    <row r="100" spans="1:19" ht="30" customHeight="1">
      <c r="A100" s="46"/>
      <c r="B100" s="174" t="s">
        <v>66</v>
      </c>
      <c r="C100" s="174"/>
      <c r="D100" s="174"/>
      <c r="E100" s="174"/>
      <c r="F100" s="174"/>
      <c r="G100" s="174"/>
      <c r="H100" s="47">
        <f t="shared" ref="H100:O100" si="20">SUM(H101,H103,H108,H111,H118,H128,H137,H139,H142)</f>
        <v>260</v>
      </c>
      <c r="I100" s="48">
        <f t="shared" si="20"/>
        <v>10399</v>
      </c>
      <c r="J100" s="48">
        <f t="shared" si="20"/>
        <v>9276.41</v>
      </c>
      <c r="K100" s="48">
        <f t="shared" si="20"/>
        <v>500896502.04000002</v>
      </c>
      <c r="L100" s="48">
        <f t="shared" si="20"/>
        <v>378933759.48000002</v>
      </c>
      <c r="M100" s="48">
        <f t="shared" si="20"/>
        <v>0</v>
      </c>
      <c r="N100" s="48">
        <f t="shared" si="20"/>
        <v>76781467.969999999</v>
      </c>
      <c r="O100" s="48">
        <f t="shared" si="20"/>
        <v>45181274.590000004</v>
      </c>
      <c r="P100" s="49" t="s">
        <v>126</v>
      </c>
      <c r="Q100" s="49" t="s">
        <v>126</v>
      </c>
      <c r="R100" s="50" t="s">
        <v>126</v>
      </c>
      <c r="S100" s="49" t="s">
        <v>126</v>
      </c>
    </row>
    <row r="101" spans="1:19" ht="30" customHeight="1">
      <c r="A101" s="46"/>
      <c r="B101" s="174" t="s">
        <v>242</v>
      </c>
      <c r="C101" s="174"/>
      <c r="D101" s="174"/>
      <c r="E101" s="174"/>
      <c r="F101" s="174"/>
      <c r="G101" s="174"/>
      <c r="H101" s="47">
        <f t="shared" ref="H101:O101" si="21">SUM(H102)</f>
        <v>63</v>
      </c>
      <c r="I101" s="48">
        <f t="shared" si="21"/>
        <v>2421.1999999999998</v>
      </c>
      <c r="J101" s="48">
        <f t="shared" si="21"/>
        <v>2010.4</v>
      </c>
      <c r="K101" s="48">
        <f t="shared" si="21"/>
        <v>118820023.06999999</v>
      </c>
      <c r="L101" s="48">
        <f t="shared" si="21"/>
        <v>92459984.269999996</v>
      </c>
      <c r="M101" s="48">
        <f t="shared" si="21"/>
        <v>0</v>
      </c>
      <c r="N101" s="48">
        <f t="shared" si="21"/>
        <v>5948199.7400000002</v>
      </c>
      <c r="O101" s="48">
        <f t="shared" si="21"/>
        <v>20411839.059999999</v>
      </c>
      <c r="P101" s="49" t="s">
        <v>126</v>
      </c>
      <c r="Q101" s="49" t="s">
        <v>126</v>
      </c>
      <c r="R101" s="49" t="s">
        <v>126</v>
      </c>
      <c r="S101" s="49" t="s">
        <v>126</v>
      </c>
    </row>
    <row r="102" spans="1:19" ht="37.5">
      <c r="A102" s="51">
        <v>1</v>
      </c>
      <c r="B102" s="52" t="s">
        <v>243</v>
      </c>
      <c r="C102" s="53">
        <v>44692</v>
      </c>
      <c r="D102" s="54" t="s">
        <v>244</v>
      </c>
      <c r="E102" s="53">
        <v>44560</v>
      </c>
      <c r="F102" s="54" t="s">
        <v>245</v>
      </c>
      <c r="G102" s="55" t="s">
        <v>246</v>
      </c>
      <c r="H102" s="56">
        <v>63</v>
      </c>
      <c r="I102" s="57">
        <v>2421.1999999999998</v>
      </c>
      <c r="J102" s="57">
        <v>2010.4</v>
      </c>
      <c r="K102" s="58">
        <f>IFERROR(L102+N102+O102,0)</f>
        <v>118820023.06999999</v>
      </c>
      <c r="L102" s="57">
        <v>92459984.269999996</v>
      </c>
      <c r="M102" s="57">
        <v>0</v>
      </c>
      <c r="N102" s="57">
        <v>5948199.7400000002</v>
      </c>
      <c r="O102" s="57">
        <v>20411839.059999999</v>
      </c>
      <c r="P102" s="59">
        <f>IFERROR(K102/I102,0)</f>
        <v>49074.848451181002</v>
      </c>
      <c r="Q102" s="60">
        <v>4</v>
      </c>
      <c r="R102" s="61">
        <v>45212</v>
      </c>
      <c r="S102" s="61">
        <v>45223</v>
      </c>
    </row>
    <row r="103" spans="1:19" ht="30" customHeight="1">
      <c r="A103" s="46"/>
      <c r="B103" s="174" t="s">
        <v>182</v>
      </c>
      <c r="C103" s="174"/>
      <c r="D103" s="174"/>
      <c r="E103" s="174"/>
      <c r="F103" s="174"/>
      <c r="G103" s="174"/>
      <c r="H103" s="47">
        <f t="shared" ref="H103:O103" si="22">SUM(H104:H107)</f>
        <v>82</v>
      </c>
      <c r="I103" s="48">
        <f t="shared" si="22"/>
        <v>3276.5</v>
      </c>
      <c r="J103" s="48">
        <f t="shared" si="22"/>
        <v>3094.15</v>
      </c>
      <c r="K103" s="48">
        <f t="shared" si="22"/>
        <v>156387148.24000001</v>
      </c>
      <c r="L103" s="48">
        <f t="shared" si="22"/>
        <v>154823276.75999999</v>
      </c>
      <c r="M103" s="48">
        <f t="shared" si="22"/>
        <v>0</v>
      </c>
      <c r="N103" s="48">
        <f t="shared" si="22"/>
        <v>1418390.09</v>
      </c>
      <c r="O103" s="48">
        <f t="shared" si="22"/>
        <v>145481.39000000001</v>
      </c>
      <c r="P103" s="49" t="s">
        <v>126</v>
      </c>
      <c r="Q103" s="49" t="s">
        <v>126</v>
      </c>
      <c r="R103" s="49" t="s">
        <v>126</v>
      </c>
      <c r="S103" s="49" t="s">
        <v>126</v>
      </c>
    </row>
    <row r="104" spans="1:19" ht="56.25">
      <c r="A104" s="51">
        <v>2</v>
      </c>
      <c r="B104" s="52" t="s">
        <v>128</v>
      </c>
      <c r="C104" s="53">
        <v>44750</v>
      </c>
      <c r="D104" s="54" t="s">
        <v>247</v>
      </c>
      <c r="E104" s="53"/>
      <c r="F104" s="54" t="s">
        <v>184</v>
      </c>
      <c r="G104" s="55" t="s">
        <v>248</v>
      </c>
      <c r="H104" s="56">
        <v>1</v>
      </c>
      <c r="I104" s="57">
        <v>67.900000000000006</v>
      </c>
      <c r="J104" s="57">
        <v>45.2</v>
      </c>
      <c r="K104" s="58">
        <f>IFERROR(L104+N104+O104,0)</f>
        <v>1872229.2</v>
      </c>
      <c r="L104" s="57">
        <v>1853506.91</v>
      </c>
      <c r="M104" s="57">
        <v>0</v>
      </c>
      <c r="N104" s="57">
        <v>17037.28</v>
      </c>
      <c r="O104" s="57">
        <v>1685.01</v>
      </c>
      <c r="P104" s="59">
        <f>IFERROR(K104/I104,0)</f>
        <v>27573.331369660998</v>
      </c>
      <c r="Q104" s="60">
        <v>4</v>
      </c>
      <c r="R104" s="61">
        <v>33239</v>
      </c>
      <c r="S104" s="61">
        <v>44771</v>
      </c>
    </row>
    <row r="105" spans="1:19" ht="37.5">
      <c r="A105" s="51">
        <v>3</v>
      </c>
      <c r="B105" s="52" t="s">
        <v>160</v>
      </c>
      <c r="C105" s="53">
        <v>44763</v>
      </c>
      <c r="D105" s="54" t="s">
        <v>249</v>
      </c>
      <c r="E105" s="53">
        <v>44284</v>
      </c>
      <c r="F105" s="54" t="s">
        <v>184</v>
      </c>
      <c r="G105" s="55" t="s">
        <v>241</v>
      </c>
      <c r="H105" s="56">
        <v>15</v>
      </c>
      <c r="I105" s="57">
        <v>678</v>
      </c>
      <c r="J105" s="57">
        <v>670.18</v>
      </c>
      <c r="K105" s="58">
        <f>IFERROR(L105+N105+O105,0)</f>
        <v>27759525.780000001</v>
      </c>
      <c r="L105" s="57">
        <v>27481930.52</v>
      </c>
      <c r="M105" s="57">
        <v>0</v>
      </c>
      <c r="N105" s="57">
        <v>252611.69</v>
      </c>
      <c r="O105" s="57">
        <v>24983.57</v>
      </c>
      <c r="P105" s="59">
        <f>IFERROR(K105/I105,0)</f>
        <v>40943.253362832002</v>
      </c>
      <c r="Q105" s="60">
        <v>4</v>
      </c>
      <c r="R105" s="61">
        <v>44551</v>
      </c>
      <c r="S105" s="61">
        <v>44778</v>
      </c>
    </row>
    <row r="106" spans="1:19" ht="56.25">
      <c r="A106" s="51">
        <v>4</v>
      </c>
      <c r="B106" s="52" t="s">
        <v>199</v>
      </c>
      <c r="C106" s="53">
        <v>44851</v>
      </c>
      <c r="D106" s="54" t="s">
        <v>250</v>
      </c>
      <c r="E106" s="53">
        <v>44817</v>
      </c>
      <c r="F106" s="54" t="s">
        <v>184</v>
      </c>
      <c r="G106" s="55" t="s">
        <v>251</v>
      </c>
      <c r="H106" s="56">
        <v>41</v>
      </c>
      <c r="I106" s="57">
        <v>1632.5</v>
      </c>
      <c r="J106" s="57">
        <v>1527.42</v>
      </c>
      <c r="K106" s="58">
        <f>IFERROR(L106+N106+O106,0)</f>
        <v>79425840</v>
      </c>
      <c r="L106" s="57">
        <v>78631581.599999994</v>
      </c>
      <c r="M106" s="57">
        <v>0</v>
      </c>
      <c r="N106" s="57">
        <v>722775.14</v>
      </c>
      <c r="O106" s="57">
        <v>71483.259999999995</v>
      </c>
      <c r="P106" s="59">
        <f>IFERROR(K106/I106,0)</f>
        <v>48652.88820827</v>
      </c>
      <c r="Q106" s="60">
        <v>4</v>
      </c>
      <c r="R106" s="61">
        <v>45188</v>
      </c>
      <c r="S106" s="61">
        <v>45197</v>
      </c>
    </row>
    <row r="107" spans="1:19" ht="56.25">
      <c r="A107" s="51">
        <v>5</v>
      </c>
      <c r="B107" s="52" t="s">
        <v>199</v>
      </c>
      <c r="C107" s="53">
        <v>45030</v>
      </c>
      <c r="D107" s="54">
        <v>77</v>
      </c>
      <c r="E107" s="53">
        <v>45030</v>
      </c>
      <c r="F107" s="54" t="s">
        <v>184</v>
      </c>
      <c r="G107" s="55" t="s">
        <v>252</v>
      </c>
      <c r="H107" s="56">
        <v>25</v>
      </c>
      <c r="I107" s="57">
        <v>898.1</v>
      </c>
      <c r="J107" s="57">
        <v>851.35</v>
      </c>
      <c r="K107" s="58">
        <f>IFERROR(L107+N107+O107,0)</f>
        <v>47329553.259999998</v>
      </c>
      <c r="L107" s="57">
        <v>46856257.729999997</v>
      </c>
      <c r="M107" s="57">
        <v>0</v>
      </c>
      <c r="N107" s="57">
        <v>425965.98</v>
      </c>
      <c r="O107" s="57">
        <v>47329.55</v>
      </c>
      <c r="P107" s="59">
        <f>IFERROR(K107/I107,0)</f>
        <v>52699.647322124001</v>
      </c>
      <c r="Q107" s="60">
        <v>4</v>
      </c>
      <c r="R107" s="61">
        <v>45286</v>
      </c>
      <c r="S107" s="61">
        <v>45289</v>
      </c>
    </row>
    <row r="108" spans="1:19" ht="30" customHeight="1">
      <c r="A108" s="46"/>
      <c r="B108" s="174" t="s">
        <v>253</v>
      </c>
      <c r="C108" s="174"/>
      <c r="D108" s="174"/>
      <c r="E108" s="174"/>
      <c r="F108" s="174"/>
      <c r="G108" s="174"/>
      <c r="H108" s="47">
        <f t="shared" ref="H108:O108" si="23">SUM(H109:H110)</f>
        <v>8</v>
      </c>
      <c r="I108" s="48">
        <f t="shared" si="23"/>
        <v>291.98</v>
      </c>
      <c r="J108" s="48">
        <f t="shared" si="23"/>
        <v>255.4</v>
      </c>
      <c r="K108" s="48">
        <f t="shared" si="23"/>
        <v>14355212.48</v>
      </c>
      <c r="L108" s="48">
        <f t="shared" si="23"/>
        <v>0</v>
      </c>
      <c r="M108" s="48">
        <f t="shared" si="23"/>
        <v>0</v>
      </c>
      <c r="N108" s="48">
        <f t="shared" si="23"/>
        <v>11132783.84</v>
      </c>
      <c r="O108" s="48">
        <f t="shared" si="23"/>
        <v>3222428.64</v>
      </c>
      <c r="P108" s="49" t="s">
        <v>126</v>
      </c>
      <c r="Q108" s="49" t="s">
        <v>126</v>
      </c>
      <c r="R108" s="49" t="s">
        <v>126</v>
      </c>
      <c r="S108" s="49" t="s">
        <v>126</v>
      </c>
    </row>
    <row r="109" spans="1:19" ht="56.25">
      <c r="A109" s="51">
        <v>6</v>
      </c>
      <c r="B109" s="52" t="s">
        <v>254</v>
      </c>
      <c r="C109" s="53">
        <v>45016</v>
      </c>
      <c r="D109" s="54">
        <v>1</v>
      </c>
      <c r="E109" s="53">
        <v>44692</v>
      </c>
      <c r="F109" s="54" t="s">
        <v>255</v>
      </c>
      <c r="G109" s="55" t="s">
        <v>256</v>
      </c>
      <c r="H109" s="56">
        <v>4</v>
      </c>
      <c r="I109" s="57">
        <v>143.28</v>
      </c>
      <c r="J109" s="57">
        <v>114.9</v>
      </c>
      <c r="K109" s="58">
        <f>IFERROR(L109+N109+O109,0)</f>
        <v>7698300</v>
      </c>
      <c r="L109" s="57">
        <v>0</v>
      </c>
      <c r="M109" s="57">
        <v>0</v>
      </c>
      <c r="N109" s="57">
        <v>5008423.8600000003</v>
      </c>
      <c r="O109" s="57">
        <v>2689876.14</v>
      </c>
      <c r="P109" s="59">
        <f>IFERROR(K109/I109,0)</f>
        <v>53729.061976548997</v>
      </c>
      <c r="Q109" s="60">
        <v>4</v>
      </c>
      <c r="R109" s="61">
        <v>45142</v>
      </c>
      <c r="S109" s="61">
        <v>45196</v>
      </c>
    </row>
    <row r="110" spans="1:19" ht="56.25">
      <c r="A110" s="51">
        <v>7</v>
      </c>
      <c r="B110" s="52" t="s">
        <v>160</v>
      </c>
      <c r="C110" s="53">
        <v>44904</v>
      </c>
      <c r="D110" s="54">
        <v>1</v>
      </c>
      <c r="E110" s="53">
        <v>44393</v>
      </c>
      <c r="F110" s="54" t="s">
        <v>255</v>
      </c>
      <c r="G110" s="55" t="s">
        <v>257</v>
      </c>
      <c r="H110" s="56">
        <v>4</v>
      </c>
      <c r="I110" s="57">
        <v>148.69999999999999</v>
      </c>
      <c r="J110" s="57">
        <v>140.5</v>
      </c>
      <c r="K110" s="58">
        <f>IFERROR(L110+N110+O110,0)</f>
        <v>6656912.4800000004</v>
      </c>
      <c r="L110" s="57">
        <v>0</v>
      </c>
      <c r="M110" s="57">
        <v>0</v>
      </c>
      <c r="N110" s="57">
        <v>6124359.9800000004</v>
      </c>
      <c r="O110" s="57">
        <v>532552.5</v>
      </c>
      <c r="P110" s="59">
        <f>IFERROR(K110/I110,0)</f>
        <v>44767.400672495001</v>
      </c>
      <c r="Q110" s="60">
        <v>4</v>
      </c>
      <c r="R110" s="61">
        <v>44777</v>
      </c>
      <c r="S110" s="61">
        <v>44921</v>
      </c>
    </row>
    <row r="111" spans="1:19" ht="30" customHeight="1">
      <c r="A111" s="46"/>
      <c r="B111" s="174" t="s">
        <v>258</v>
      </c>
      <c r="C111" s="174"/>
      <c r="D111" s="174"/>
      <c r="E111" s="174"/>
      <c r="F111" s="174"/>
      <c r="G111" s="174"/>
      <c r="H111" s="47">
        <f t="shared" ref="H111:O111" si="24">SUM(H112:H117)</f>
        <v>6</v>
      </c>
      <c r="I111" s="48">
        <f t="shared" si="24"/>
        <v>277.87</v>
      </c>
      <c r="J111" s="48">
        <f t="shared" si="24"/>
        <v>224.96</v>
      </c>
      <c r="K111" s="48">
        <f t="shared" si="24"/>
        <v>12163600.300000001</v>
      </c>
      <c r="L111" s="48">
        <f t="shared" si="24"/>
        <v>11611920.48</v>
      </c>
      <c r="M111" s="48">
        <f t="shared" si="24"/>
        <v>0</v>
      </c>
      <c r="N111" s="48">
        <f t="shared" si="24"/>
        <v>102928.99</v>
      </c>
      <c r="O111" s="48">
        <f t="shared" si="24"/>
        <v>448750.83</v>
      </c>
      <c r="P111" s="49" t="s">
        <v>126</v>
      </c>
      <c r="Q111" s="49" t="s">
        <v>126</v>
      </c>
      <c r="R111" s="49" t="s">
        <v>126</v>
      </c>
      <c r="S111" s="49" t="s">
        <v>126</v>
      </c>
    </row>
    <row r="112" spans="1:19" ht="56.25">
      <c r="A112" s="51">
        <v>8</v>
      </c>
      <c r="B112" s="52" t="s">
        <v>128</v>
      </c>
      <c r="C112" s="53">
        <v>45049</v>
      </c>
      <c r="D112" s="54">
        <v>73</v>
      </c>
      <c r="E112" s="53"/>
      <c r="F112" s="54" t="s">
        <v>259</v>
      </c>
      <c r="G112" s="55" t="s">
        <v>260</v>
      </c>
      <c r="H112" s="56">
        <v>1</v>
      </c>
      <c r="I112" s="57">
        <v>68.400000000000006</v>
      </c>
      <c r="J112" s="57">
        <v>68.2</v>
      </c>
      <c r="K112" s="58">
        <f t="shared" ref="K112:K117" si="25">IFERROR(L112+N112+O112,0)</f>
        <v>3722163.68</v>
      </c>
      <c r="L112" s="57">
        <v>3684942.04</v>
      </c>
      <c r="M112" s="57">
        <v>0</v>
      </c>
      <c r="N112" s="57">
        <v>34988.339999999997</v>
      </c>
      <c r="O112" s="57">
        <v>2233.3000000000002</v>
      </c>
      <c r="P112" s="59">
        <f t="shared" ref="P112:P117" si="26">IFERROR(K112/I112,0)</f>
        <v>54417.597660819003</v>
      </c>
      <c r="Q112" s="60">
        <v>4</v>
      </c>
      <c r="R112" s="61">
        <v>35034</v>
      </c>
      <c r="S112" s="61">
        <v>45104</v>
      </c>
    </row>
    <row r="113" spans="1:19" ht="56.25">
      <c r="A113" s="51">
        <v>9</v>
      </c>
      <c r="B113" s="52" t="s">
        <v>128</v>
      </c>
      <c r="C113" s="53">
        <v>45049</v>
      </c>
      <c r="D113" s="54">
        <v>72</v>
      </c>
      <c r="E113" s="53"/>
      <c r="F113" s="54" t="s">
        <v>259</v>
      </c>
      <c r="G113" s="55" t="s">
        <v>261</v>
      </c>
      <c r="H113" s="56">
        <v>1</v>
      </c>
      <c r="I113" s="57">
        <v>43.3</v>
      </c>
      <c r="J113" s="57">
        <v>40.909999999999997</v>
      </c>
      <c r="K113" s="58">
        <f t="shared" si="25"/>
        <v>2266927.2200000002</v>
      </c>
      <c r="L113" s="57">
        <v>2244257.9500000002</v>
      </c>
      <c r="M113" s="57">
        <v>0</v>
      </c>
      <c r="N113" s="57">
        <v>21309.119999999999</v>
      </c>
      <c r="O113" s="57">
        <v>1360.15</v>
      </c>
      <c r="P113" s="59">
        <f t="shared" si="26"/>
        <v>52353.977367205996</v>
      </c>
      <c r="Q113" s="60">
        <v>4</v>
      </c>
      <c r="R113" s="61">
        <v>32112</v>
      </c>
      <c r="S113" s="61">
        <v>45104</v>
      </c>
    </row>
    <row r="114" spans="1:19" ht="56.25">
      <c r="A114" s="51">
        <v>10</v>
      </c>
      <c r="B114" s="52" t="s">
        <v>128</v>
      </c>
      <c r="C114" s="53">
        <v>45058</v>
      </c>
      <c r="D114" s="54">
        <v>78</v>
      </c>
      <c r="E114" s="53"/>
      <c r="F114" s="54" t="s">
        <v>259</v>
      </c>
      <c r="G114" s="55" t="s">
        <v>262</v>
      </c>
      <c r="H114" s="56">
        <v>1</v>
      </c>
      <c r="I114" s="57">
        <v>29</v>
      </c>
      <c r="J114" s="57">
        <v>28.9</v>
      </c>
      <c r="K114" s="58">
        <f t="shared" si="25"/>
        <v>1368049.43</v>
      </c>
      <c r="L114" s="57">
        <v>1354368.94</v>
      </c>
      <c r="M114" s="57">
        <v>0</v>
      </c>
      <c r="N114" s="57">
        <v>12859.66</v>
      </c>
      <c r="O114" s="57">
        <v>820.83</v>
      </c>
      <c r="P114" s="59">
        <f t="shared" si="26"/>
        <v>47174.118275861998</v>
      </c>
      <c r="Q114" s="60">
        <v>4</v>
      </c>
      <c r="R114" s="61">
        <v>31747</v>
      </c>
      <c r="S114" s="61">
        <v>45104</v>
      </c>
    </row>
    <row r="115" spans="1:19" ht="56.25">
      <c r="A115" s="51">
        <v>11</v>
      </c>
      <c r="B115" s="52" t="s">
        <v>128</v>
      </c>
      <c r="C115" s="53">
        <v>45128</v>
      </c>
      <c r="D115" s="54">
        <v>121</v>
      </c>
      <c r="E115" s="53"/>
      <c r="F115" s="54" t="s">
        <v>259</v>
      </c>
      <c r="G115" s="55" t="s">
        <v>260</v>
      </c>
      <c r="H115" s="56">
        <v>1</v>
      </c>
      <c r="I115" s="57">
        <v>32.270000000000003</v>
      </c>
      <c r="J115" s="57">
        <v>26.5</v>
      </c>
      <c r="K115" s="58">
        <f t="shared" si="25"/>
        <v>1195407.27</v>
      </c>
      <c r="L115" s="57">
        <v>1183453.2</v>
      </c>
      <c r="M115" s="57">
        <v>0</v>
      </c>
      <c r="N115" s="57">
        <v>11236.83</v>
      </c>
      <c r="O115" s="57">
        <v>717.24</v>
      </c>
      <c r="P115" s="59">
        <f t="shared" si="26"/>
        <v>37043.919119926002</v>
      </c>
      <c r="Q115" s="60">
        <v>4</v>
      </c>
      <c r="R115" s="61">
        <v>35034</v>
      </c>
      <c r="S115" s="61">
        <v>45159</v>
      </c>
    </row>
    <row r="116" spans="1:19" ht="56.25">
      <c r="A116" s="51">
        <v>12</v>
      </c>
      <c r="B116" s="52" t="s">
        <v>128</v>
      </c>
      <c r="C116" s="53">
        <v>45145</v>
      </c>
      <c r="D116" s="54">
        <v>122</v>
      </c>
      <c r="E116" s="53"/>
      <c r="F116" s="54" t="s">
        <v>259</v>
      </c>
      <c r="G116" s="55" t="s">
        <v>260</v>
      </c>
      <c r="H116" s="56">
        <v>1</v>
      </c>
      <c r="I116" s="57">
        <v>59.1</v>
      </c>
      <c r="J116" s="57">
        <v>45.45</v>
      </c>
      <c r="K116" s="58">
        <f t="shared" si="25"/>
        <v>2341300</v>
      </c>
      <c r="L116" s="57">
        <v>2317887</v>
      </c>
      <c r="M116" s="57">
        <v>0</v>
      </c>
      <c r="N116" s="57">
        <v>22008.22</v>
      </c>
      <c r="O116" s="57">
        <v>1404.78</v>
      </c>
      <c r="P116" s="59">
        <f t="shared" si="26"/>
        <v>39615.905245346999</v>
      </c>
      <c r="Q116" s="60">
        <v>4</v>
      </c>
      <c r="R116" s="61">
        <v>35034</v>
      </c>
      <c r="S116" s="61">
        <v>45159</v>
      </c>
    </row>
    <row r="117" spans="1:19" ht="56.25">
      <c r="A117" s="51">
        <v>13</v>
      </c>
      <c r="B117" s="52" t="s">
        <v>128</v>
      </c>
      <c r="C117" s="53">
        <v>45217</v>
      </c>
      <c r="D117" s="54">
        <v>155</v>
      </c>
      <c r="E117" s="53"/>
      <c r="F117" s="54" t="s">
        <v>259</v>
      </c>
      <c r="G117" s="55" t="s">
        <v>263</v>
      </c>
      <c r="H117" s="56">
        <v>1</v>
      </c>
      <c r="I117" s="57">
        <v>45.8</v>
      </c>
      <c r="J117" s="57">
        <v>15</v>
      </c>
      <c r="K117" s="58">
        <f t="shared" si="25"/>
        <v>1269752.7</v>
      </c>
      <c r="L117" s="57">
        <v>827011.35</v>
      </c>
      <c r="M117" s="57">
        <v>0</v>
      </c>
      <c r="N117" s="57">
        <v>526.82000000000005</v>
      </c>
      <c r="O117" s="57">
        <v>442214.53</v>
      </c>
      <c r="P117" s="59">
        <f t="shared" si="26"/>
        <v>27723.858078603</v>
      </c>
      <c r="Q117" s="60">
        <v>4</v>
      </c>
      <c r="R117" s="61">
        <v>31777</v>
      </c>
      <c r="S117" s="61">
        <v>45252</v>
      </c>
    </row>
    <row r="118" spans="1:19" ht="30" customHeight="1">
      <c r="A118" s="46"/>
      <c r="B118" s="174" t="s">
        <v>264</v>
      </c>
      <c r="C118" s="174"/>
      <c r="D118" s="174"/>
      <c r="E118" s="174"/>
      <c r="F118" s="174"/>
      <c r="G118" s="174"/>
      <c r="H118" s="47">
        <f t="shared" ref="H118:O118" si="27">SUM(H119:H127)</f>
        <v>21</v>
      </c>
      <c r="I118" s="48">
        <f t="shared" si="27"/>
        <v>955.5</v>
      </c>
      <c r="J118" s="48">
        <f t="shared" si="27"/>
        <v>845.9</v>
      </c>
      <c r="K118" s="48">
        <f t="shared" si="27"/>
        <v>37038586.890000001</v>
      </c>
      <c r="L118" s="48">
        <f t="shared" si="27"/>
        <v>4377646.74</v>
      </c>
      <c r="M118" s="48">
        <f t="shared" si="27"/>
        <v>0</v>
      </c>
      <c r="N118" s="48">
        <f t="shared" si="27"/>
        <v>25061943.379999999</v>
      </c>
      <c r="O118" s="48">
        <f t="shared" si="27"/>
        <v>7598996.7699999996</v>
      </c>
      <c r="P118" s="49" t="s">
        <v>126</v>
      </c>
      <c r="Q118" s="49" t="s">
        <v>126</v>
      </c>
      <c r="R118" s="49" t="s">
        <v>126</v>
      </c>
      <c r="S118" s="49" t="s">
        <v>126</v>
      </c>
    </row>
    <row r="119" spans="1:19" ht="56.25">
      <c r="A119" s="51">
        <v>14</v>
      </c>
      <c r="B119" s="52" t="s">
        <v>160</v>
      </c>
      <c r="C119" s="53">
        <v>44715</v>
      </c>
      <c r="D119" s="54" t="s">
        <v>265</v>
      </c>
      <c r="E119" s="53">
        <v>44406</v>
      </c>
      <c r="F119" s="54" t="s">
        <v>266</v>
      </c>
      <c r="G119" s="55" t="s">
        <v>267</v>
      </c>
      <c r="H119" s="56">
        <v>1</v>
      </c>
      <c r="I119" s="57">
        <v>50.6</v>
      </c>
      <c r="J119" s="57">
        <v>50.5</v>
      </c>
      <c r="K119" s="58">
        <f t="shared" ref="K119:K127" si="28">IFERROR(L119+N119+O119,0)</f>
        <v>2079334.2</v>
      </c>
      <c r="L119" s="57">
        <v>0</v>
      </c>
      <c r="M119" s="57">
        <v>0</v>
      </c>
      <c r="N119" s="57">
        <v>1933780.81</v>
      </c>
      <c r="O119" s="57">
        <v>145553.39000000001</v>
      </c>
      <c r="P119" s="59">
        <f t="shared" ref="P119:P127" si="29">IFERROR(K119/I119,0)</f>
        <v>41093.561264821998</v>
      </c>
      <c r="Q119" s="60">
        <v>4</v>
      </c>
      <c r="R119" s="61">
        <v>44432</v>
      </c>
      <c r="S119" s="61">
        <v>44743</v>
      </c>
    </row>
    <row r="120" spans="1:19" ht="56.25">
      <c r="A120" s="51">
        <v>15</v>
      </c>
      <c r="B120" s="52" t="s">
        <v>160</v>
      </c>
      <c r="C120" s="53">
        <v>44715</v>
      </c>
      <c r="D120" s="54" t="s">
        <v>268</v>
      </c>
      <c r="E120" s="53">
        <v>44406</v>
      </c>
      <c r="F120" s="54" t="s">
        <v>266</v>
      </c>
      <c r="G120" s="55" t="s">
        <v>267</v>
      </c>
      <c r="H120" s="56">
        <v>1</v>
      </c>
      <c r="I120" s="57">
        <v>50.6</v>
      </c>
      <c r="J120" s="57">
        <v>50.2</v>
      </c>
      <c r="K120" s="58">
        <f t="shared" si="28"/>
        <v>2091760.5</v>
      </c>
      <c r="L120" s="57">
        <v>0</v>
      </c>
      <c r="M120" s="57">
        <v>0</v>
      </c>
      <c r="N120" s="57">
        <v>1945337.26</v>
      </c>
      <c r="O120" s="57">
        <v>146423.24</v>
      </c>
      <c r="P120" s="59">
        <f t="shared" si="29"/>
        <v>41339.140316206001</v>
      </c>
      <c r="Q120" s="60">
        <v>4</v>
      </c>
      <c r="R120" s="61">
        <v>44432</v>
      </c>
      <c r="S120" s="61">
        <v>44743</v>
      </c>
    </row>
    <row r="121" spans="1:19" ht="56.25">
      <c r="A121" s="51">
        <v>16</v>
      </c>
      <c r="B121" s="52" t="s">
        <v>160</v>
      </c>
      <c r="C121" s="53">
        <v>44767</v>
      </c>
      <c r="D121" s="54" t="s">
        <v>269</v>
      </c>
      <c r="E121" s="53">
        <v>44406</v>
      </c>
      <c r="F121" s="54" t="s">
        <v>266</v>
      </c>
      <c r="G121" s="55" t="s">
        <v>267</v>
      </c>
      <c r="H121" s="56">
        <v>1</v>
      </c>
      <c r="I121" s="57">
        <v>50.8</v>
      </c>
      <c r="J121" s="57">
        <v>50.8</v>
      </c>
      <c r="K121" s="58">
        <f t="shared" si="28"/>
        <v>2104186.7999999998</v>
      </c>
      <c r="L121" s="57">
        <v>0</v>
      </c>
      <c r="M121" s="57">
        <v>0</v>
      </c>
      <c r="N121" s="57">
        <v>1956893.72</v>
      </c>
      <c r="O121" s="57">
        <v>147293.07999999999</v>
      </c>
      <c r="P121" s="59">
        <f t="shared" si="29"/>
        <v>41421</v>
      </c>
      <c r="Q121" s="60">
        <v>4</v>
      </c>
      <c r="R121" s="61">
        <v>44432</v>
      </c>
      <c r="S121" s="61">
        <v>44788</v>
      </c>
    </row>
    <row r="122" spans="1:19" ht="56.25">
      <c r="A122" s="51">
        <v>17</v>
      </c>
      <c r="B122" s="52" t="s">
        <v>160</v>
      </c>
      <c r="C122" s="53">
        <v>44845</v>
      </c>
      <c r="D122" s="54" t="s">
        <v>270</v>
      </c>
      <c r="E122" s="53">
        <v>44406</v>
      </c>
      <c r="F122" s="54" t="s">
        <v>266</v>
      </c>
      <c r="G122" s="55" t="s">
        <v>267</v>
      </c>
      <c r="H122" s="56">
        <v>1</v>
      </c>
      <c r="I122" s="57">
        <v>43</v>
      </c>
      <c r="J122" s="57">
        <v>29.1</v>
      </c>
      <c r="K122" s="58">
        <f t="shared" si="28"/>
        <v>1205351.1000000001</v>
      </c>
      <c r="L122" s="57">
        <v>0</v>
      </c>
      <c r="M122" s="57">
        <v>0</v>
      </c>
      <c r="N122" s="57">
        <v>1120976.52</v>
      </c>
      <c r="O122" s="57">
        <v>84374.58</v>
      </c>
      <c r="P122" s="59">
        <f t="shared" si="29"/>
        <v>28031.420930232998</v>
      </c>
      <c r="Q122" s="60">
        <v>4</v>
      </c>
      <c r="R122" s="61">
        <v>44432</v>
      </c>
      <c r="S122" s="61">
        <v>44883</v>
      </c>
    </row>
    <row r="123" spans="1:19" ht="75">
      <c r="A123" s="51">
        <v>18</v>
      </c>
      <c r="B123" s="52" t="s">
        <v>160</v>
      </c>
      <c r="C123" s="53">
        <v>45271</v>
      </c>
      <c r="D123" s="54" t="s">
        <v>271</v>
      </c>
      <c r="E123" s="53"/>
      <c r="F123" s="54" t="s">
        <v>272</v>
      </c>
      <c r="G123" s="55" t="s">
        <v>273</v>
      </c>
      <c r="H123" s="56">
        <v>1</v>
      </c>
      <c r="I123" s="57">
        <v>50.5</v>
      </c>
      <c r="J123" s="57">
        <v>38.9</v>
      </c>
      <c r="K123" s="58">
        <f t="shared" si="28"/>
        <v>2255485.5</v>
      </c>
      <c r="L123" s="57">
        <v>2232930.64</v>
      </c>
      <c r="M123" s="57">
        <v>0</v>
      </c>
      <c r="N123" s="57">
        <v>20976.01</v>
      </c>
      <c r="O123" s="57">
        <v>1578.85</v>
      </c>
      <c r="P123" s="59">
        <f t="shared" si="29"/>
        <v>44663.079207921</v>
      </c>
      <c r="Q123" s="60">
        <v>4</v>
      </c>
      <c r="R123" s="61">
        <v>45245</v>
      </c>
      <c r="S123" s="61">
        <v>45289</v>
      </c>
    </row>
    <row r="124" spans="1:19" ht="75">
      <c r="A124" s="51">
        <v>19</v>
      </c>
      <c r="B124" s="52" t="s">
        <v>160</v>
      </c>
      <c r="C124" s="53">
        <v>45271</v>
      </c>
      <c r="D124" s="54" t="s">
        <v>274</v>
      </c>
      <c r="E124" s="53"/>
      <c r="F124" s="54" t="s">
        <v>272</v>
      </c>
      <c r="G124" s="55" t="s">
        <v>273</v>
      </c>
      <c r="H124" s="56">
        <v>1</v>
      </c>
      <c r="I124" s="57">
        <v>50.6</v>
      </c>
      <c r="J124" s="57">
        <v>40.5</v>
      </c>
      <c r="K124" s="58">
        <f t="shared" si="28"/>
        <v>2166379.9</v>
      </c>
      <c r="L124" s="57">
        <v>2144716.1</v>
      </c>
      <c r="M124" s="57">
        <v>0</v>
      </c>
      <c r="N124" s="57">
        <v>20147.34</v>
      </c>
      <c r="O124" s="57">
        <v>1516.46</v>
      </c>
      <c r="P124" s="59">
        <f t="shared" si="29"/>
        <v>42813.832015810003</v>
      </c>
      <c r="Q124" s="60">
        <v>4</v>
      </c>
      <c r="R124" s="61">
        <v>45245</v>
      </c>
      <c r="S124" s="61">
        <v>45289</v>
      </c>
    </row>
    <row r="125" spans="1:19" ht="56.25">
      <c r="A125" s="51">
        <v>20</v>
      </c>
      <c r="B125" s="52" t="s">
        <v>160</v>
      </c>
      <c r="C125" s="53">
        <v>45286</v>
      </c>
      <c r="D125" s="54" t="s">
        <v>275</v>
      </c>
      <c r="E125" s="53"/>
      <c r="F125" s="54" t="s">
        <v>276</v>
      </c>
      <c r="G125" s="55" t="s">
        <v>277</v>
      </c>
      <c r="H125" s="56">
        <v>1</v>
      </c>
      <c r="I125" s="57">
        <v>66</v>
      </c>
      <c r="J125" s="57">
        <v>61.9</v>
      </c>
      <c r="K125" s="58">
        <f t="shared" si="28"/>
        <v>2563959.9</v>
      </c>
      <c r="L125" s="57">
        <v>0</v>
      </c>
      <c r="M125" s="57">
        <v>0</v>
      </c>
      <c r="N125" s="57">
        <v>0</v>
      </c>
      <c r="O125" s="57">
        <v>2563959.9</v>
      </c>
      <c r="P125" s="59">
        <f t="shared" si="29"/>
        <v>38847.877272726997</v>
      </c>
      <c r="Q125" s="60">
        <v>2</v>
      </c>
      <c r="R125" s="61"/>
      <c r="S125" s="61"/>
    </row>
    <row r="126" spans="1:19" ht="56.25">
      <c r="A126" s="51">
        <v>21</v>
      </c>
      <c r="B126" s="52" t="s">
        <v>199</v>
      </c>
      <c r="C126" s="53">
        <v>44914</v>
      </c>
      <c r="D126" s="54" t="s">
        <v>278</v>
      </c>
      <c r="E126" s="53"/>
      <c r="F126" s="54" t="s">
        <v>276</v>
      </c>
      <c r="G126" s="55" t="s">
        <v>277</v>
      </c>
      <c r="H126" s="56">
        <v>9</v>
      </c>
      <c r="I126" s="57">
        <v>451.3</v>
      </c>
      <c r="J126" s="57">
        <v>397.5</v>
      </c>
      <c r="K126" s="58">
        <f t="shared" si="28"/>
        <v>16686204.890000001</v>
      </c>
      <c r="L126" s="57">
        <v>0</v>
      </c>
      <c r="M126" s="57">
        <v>0</v>
      </c>
      <c r="N126" s="57">
        <v>13218465.5</v>
      </c>
      <c r="O126" s="57">
        <v>3467739.39</v>
      </c>
      <c r="P126" s="59">
        <f t="shared" si="29"/>
        <v>36973.642565921</v>
      </c>
      <c r="Q126" s="60">
        <v>2</v>
      </c>
      <c r="R126" s="61"/>
      <c r="S126" s="61"/>
    </row>
    <row r="127" spans="1:19" ht="56.25">
      <c r="A127" s="51">
        <v>22</v>
      </c>
      <c r="B127" s="52" t="s">
        <v>199</v>
      </c>
      <c r="C127" s="53">
        <v>44914</v>
      </c>
      <c r="D127" s="54" t="s">
        <v>279</v>
      </c>
      <c r="E127" s="53"/>
      <c r="F127" s="54" t="s">
        <v>276</v>
      </c>
      <c r="G127" s="55" t="s">
        <v>277</v>
      </c>
      <c r="H127" s="56">
        <v>5</v>
      </c>
      <c r="I127" s="57">
        <v>142.1</v>
      </c>
      <c r="J127" s="57">
        <v>126.5</v>
      </c>
      <c r="K127" s="58">
        <f t="shared" si="28"/>
        <v>5885924.0999999996</v>
      </c>
      <c r="L127" s="57">
        <v>0</v>
      </c>
      <c r="M127" s="57">
        <v>0</v>
      </c>
      <c r="N127" s="57">
        <v>4845366.22</v>
      </c>
      <c r="O127" s="57">
        <v>1040557.88</v>
      </c>
      <c r="P127" s="59">
        <f t="shared" si="29"/>
        <v>41421</v>
      </c>
      <c r="Q127" s="60">
        <v>2</v>
      </c>
      <c r="R127" s="61"/>
      <c r="S127" s="61"/>
    </row>
    <row r="128" spans="1:19" ht="30" customHeight="1">
      <c r="A128" s="46"/>
      <c r="B128" s="174" t="s">
        <v>280</v>
      </c>
      <c r="C128" s="174"/>
      <c r="D128" s="174"/>
      <c r="E128" s="174"/>
      <c r="F128" s="174"/>
      <c r="G128" s="174"/>
      <c r="H128" s="47">
        <f t="shared" ref="H128:O128" si="30">SUM(H129:H136)</f>
        <v>8</v>
      </c>
      <c r="I128" s="48">
        <f t="shared" si="30"/>
        <v>498.3</v>
      </c>
      <c r="J128" s="48">
        <f t="shared" si="30"/>
        <v>366.7</v>
      </c>
      <c r="K128" s="48">
        <f t="shared" si="30"/>
        <v>20472011.600000001</v>
      </c>
      <c r="L128" s="48">
        <f t="shared" si="30"/>
        <v>5193714.8</v>
      </c>
      <c r="M128" s="48">
        <f t="shared" si="30"/>
        <v>0</v>
      </c>
      <c r="N128" s="48">
        <f t="shared" si="30"/>
        <v>14514381.960000001</v>
      </c>
      <c r="O128" s="48">
        <f t="shared" si="30"/>
        <v>763914.84</v>
      </c>
      <c r="P128" s="49" t="s">
        <v>126</v>
      </c>
      <c r="Q128" s="49" t="s">
        <v>126</v>
      </c>
      <c r="R128" s="49" t="s">
        <v>126</v>
      </c>
      <c r="S128" s="49" t="s">
        <v>126</v>
      </c>
    </row>
    <row r="129" spans="1:19" ht="56.25">
      <c r="A129" s="51">
        <v>23</v>
      </c>
      <c r="B129" s="52" t="s">
        <v>128</v>
      </c>
      <c r="C129" s="53">
        <v>45280</v>
      </c>
      <c r="D129" s="54">
        <v>158</v>
      </c>
      <c r="E129" s="53"/>
      <c r="F129" s="54" t="s">
        <v>281</v>
      </c>
      <c r="G129" s="55" t="s">
        <v>282</v>
      </c>
      <c r="H129" s="56">
        <v>1</v>
      </c>
      <c r="I129" s="57">
        <v>65.8</v>
      </c>
      <c r="J129" s="57">
        <v>43.1</v>
      </c>
      <c r="K129" s="58">
        <f t="shared" ref="K129:K136" si="31">IFERROR(L129+N129+O129,0)</f>
        <v>2400282.11</v>
      </c>
      <c r="L129" s="57">
        <v>608947.52</v>
      </c>
      <c r="M129" s="57">
        <v>0</v>
      </c>
      <c r="N129" s="57">
        <v>1701767.91</v>
      </c>
      <c r="O129" s="57">
        <v>89566.68</v>
      </c>
      <c r="P129" s="59">
        <f t="shared" ref="P129:P136" si="32">IFERROR(K129/I129,0)</f>
        <v>36478.451519757</v>
      </c>
      <c r="Q129" s="60">
        <v>4</v>
      </c>
      <c r="R129" s="61">
        <v>33635</v>
      </c>
      <c r="S129" s="61">
        <v>45288</v>
      </c>
    </row>
    <row r="130" spans="1:19" ht="56.25">
      <c r="A130" s="51">
        <v>24</v>
      </c>
      <c r="B130" s="52" t="s">
        <v>128</v>
      </c>
      <c r="C130" s="53">
        <v>45282</v>
      </c>
      <c r="D130" s="54">
        <v>163</v>
      </c>
      <c r="E130" s="53"/>
      <c r="F130" s="54" t="s">
        <v>204</v>
      </c>
      <c r="G130" s="55" t="s">
        <v>283</v>
      </c>
      <c r="H130" s="56">
        <v>1</v>
      </c>
      <c r="I130" s="57">
        <v>67.599999999999994</v>
      </c>
      <c r="J130" s="57">
        <v>48.2</v>
      </c>
      <c r="K130" s="58">
        <f t="shared" si="31"/>
        <v>2734428.1</v>
      </c>
      <c r="L130" s="57">
        <v>693719.8</v>
      </c>
      <c r="M130" s="57">
        <v>0</v>
      </c>
      <c r="N130" s="57">
        <v>1938672.88</v>
      </c>
      <c r="O130" s="57">
        <v>102035.42</v>
      </c>
      <c r="P130" s="59">
        <f t="shared" si="32"/>
        <v>40450.119822485001</v>
      </c>
      <c r="Q130" s="60">
        <v>4</v>
      </c>
      <c r="R130" s="61">
        <v>32804</v>
      </c>
      <c r="S130" s="61">
        <v>45288</v>
      </c>
    </row>
    <row r="131" spans="1:19" ht="56.25">
      <c r="A131" s="51">
        <v>25</v>
      </c>
      <c r="B131" s="52" t="s">
        <v>128</v>
      </c>
      <c r="C131" s="53">
        <v>45282</v>
      </c>
      <c r="D131" s="54">
        <v>162</v>
      </c>
      <c r="E131" s="53"/>
      <c r="F131" s="54" t="s">
        <v>204</v>
      </c>
      <c r="G131" s="55" t="s">
        <v>283</v>
      </c>
      <c r="H131" s="56">
        <v>1</v>
      </c>
      <c r="I131" s="57">
        <v>68</v>
      </c>
      <c r="J131" s="57">
        <v>44.8</v>
      </c>
      <c r="K131" s="58">
        <f t="shared" si="31"/>
        <v>2494956.7999999998</v>
      </c>
      <c r="L131" s="57">
        <v>632966.32999999996</v>
      </c>
      <c r="M131" s="57">
        <v>0</v>
      </c>
      <c r="N131" s="57">
        <v>1768890.94</v>
      </c>
      <c r="O131" s="57">
        <v>93099.53</v>
      </c>
      <c r="P131" s="59">
        <f t="shared" si="32"/>
        <v>36690.541176471001</v>
      </c>
      <c r="Q131" s="60">
        <v>4</v>
      </c>
      <c r="R131" s="61">
        <v>32804</v>
      </c>
      <c r="S131" s="61">
        <v>45288</v>
      </c>
    </row>
    <row r="132" spans="1:19" ht="56.25">
      <c r="A132" s="51">
        <v>26</v>
      </c>
      <c r="B132" s="52" t="s">
        <v>128</v>
      </c>
      <c r="C132" s="53">
        <v>45282</v>
      </c>
      <c r="D132" s="54">
        <v>160</v>
      </c>
      <c r="E132" s="53"/>
      <c r="F132" s="54" t="s">
        <v>281</v>
      </c>
      <c r="G132" s="55" t="s">
        <v>284</v>
      </c>
      <c r="H132" s="56">
        <v>1</v>
      </c>
      <c r="I132" s="57">
        <v>62</v>
      </c>
      <c r="J132" s="57">
        <v>52.1</v>
      </c>
      <c r="K132" s="58">
        <f t="shared" si="31"/>
        <v>2901501.1</v>
      </c>
      <c r="L132" s="57">
        <v>736105.93</v>
      </c>
      <c r="M132" s="57">
        <v>0</v>
      </c>
      <c r="N132" s="57">
        <v>2057125.4</v>
      </c>
      <c r="O132" s="57">
        <v>108269.77</v>
      </c>
      <c r="P132" s="59">
        <f t="shared" si="32"/>
        <v>46798.404838709997</v>
      </c>
      <c r="Q132" s="60">
        <v>4</v>
      </c>
      <c r="R132" s="61">
        <v>32143</v>
      </c>
      <c r="S132" s="61">
        <v>45288</v>
      </c>
    </row>
    <row r="133" spans="1:19" ht="56.25">
      <c r="A133" s="51">
        <v>27</v>
      </c>
      <c r="B133" s="52" t="s">
        <v>128</v>
      </c>
      <c r="C133" s="53">
        <v>45282</v>
      </c>
      <c r="D133" s="54">
        <v>165</v>
      </c>
      <c r="E133" s="53"/>
      <c r="F133" s="54" t="s">
        <v>204</v>
      </c>
      <c r="G133" s="55" t="s">
        <v>283</v>
      </c>
      <c r="H133" s="56">
        <v>1</v>
      </c>
      <c r="I133" s="57">
        <v>67.599999999999994</v>
      </c>
      <c r="J133" s="57">
        <v>43.2</v>
      </c>
      <c r="K133" s="58">
        <f t="shared" si="31"/>
        <v>2405851.2000000002</v>
      </c>
      <c r="L133" s="57">
        <v>610360.39</v>
      </c>
      <c r="M133" s="57">
        <v>0</v>
      </c>
      <c r="N133" s="57">
        <v>1705716.26</v>
      </c>
      <c r="O133" s="57">
        <v>89774.55</v>
      </c>
      <c r="P133" s="59">
        <f t="shared" si="32"/>
        <v>35589.514792898997</v>
      </c>
      <c r="Q133" s="60">
        <v>4</v>
      </c>
      <c r="R133" s="61">
        <v>32804</v>
      </c>
      <c r="S133" s="61">
        <v>45288</v>
      </c>
    </row>
    <row r="134" spans="1:19" ht="56.25">
      <c r="A134" s="51">
        <v>28</v>
      </c>
      <c r="B134" s="52" t="s">
        <v>128</v>
      </c>
      <c r="C134" s="53">
        <v>45282</v>
      </c>
      <c r="D134" s="54">
        <v>161</v>
      </c>
      <c r="E134" s="53"/>
      <c r="F134" s="54" t="s">
        <v>281</v>
      </c>
      <c r="G134" s="55" t="s">
        <v>285</v>
      </c>
      <c r="H134" s="56">
        <v>1</v>
      </c>
      <c r="I134" s="57">
        <v>48.2</v>
      </c>
      <c r="J134" s="57">
        <v>44.2</v>
      </c>
      <c r="K134" s="58">
        <f t="shared" si="31"/>
        <v>2461542.2000000002</v>
      </c>
      <c r="L134" s="57">
        <v>624489.1</v>
      </c>
      <c r="M134" s="57">
        <v>0</v>
      </c>
      <c r="N134" s="57">
        <v>1745200.44</v>
      </c>
      <c r="O134" s="57">
        <v>91852.66</v>
      </c>
      <c r="P134" s="59">
        <f t="shared" si="32"/>
        <v>51069.340248963003</v>
      </c>
      <c r="Q134" s="60">
        <v>4</v>
      </c>
      <c r="R134" s="61">
        <v>32123</v>
      </c>
      <c r="S134" s="61">
        <v>45288</v>
      </c>
    </row>
    <row r="135" spans="1:19" ht="56.25">
      <c r="A135" s="51">
        <v>29</v>
      </c>
      <c r="B135" s="52" t="s">
        <v>128</v>
      </c>
      <c r="C135" s="53">
        <v>45282</v>
      </c>
      <c r="D135" s="54">
        <v>164</v>
      </c>
      <c r="E135" s="53"/>
      <c r="F135" s="54" t="s">
        <v>281</v>
      </c>
      <c r="G135" s="55" t="s">
        <v>286</v>
      </c>
      <c r="H135" s="56">
        <v>1</v>
      </c>
      <c r="I135" s="57">
        <v>50.4</v>
      </c>
      <c r="J135" s="57">
        <v>47.5</v>
      </c>
      <c r="K135" s="58">
        <f t="shared" si="31"/>
        <v>2645322.5</v>
      </c>
      <c r="L135" s="57">
        <v>671113.85</v>
      </c>
      <c r="M135" s="57">
        <v>0</v>
      </c>
      <c r="N135" s="57">
        <v>1875498.21</v>
      </c>
      <c r="O135" s="57">
        <v>98710.44</v>
      </c>
      <c r="P135" s="59">
        <f t="shared" si="32"/>
        <v>52486.557539683003</v>
      </c>
      <c r="Q135" s="60">
        <v>4</v>
      </c>
      <c r="R135" s="61">
        <v>32175</v>
      </c>
      <c r="S135" s="61">
        <v>45288</v>
      </c>
    </row>
    <row r="136" spans="1:19" ht="56.25">
      <c r="A136" s="51">
        <v>30</v>
      </c>
      <c r="B136" s="52" t="s">
        <v>128</v>
      </c>
      <c r="C136" s="53">
        <v>45286</v>
      </c>
      <c r="D136" s="54">
        <v>167</v>
      </c>
      <c r="E136" s="53"/>
      <c r="F136" s="54" t="s">
        <v>204</v>
      </c>
      <c r="G136" s="55" t="s">
        <v>283</v>
      </c>
      <c r="H136" s="56">
        <v>1</v>
      </c>
      <c r="I136" s="57">
        <v>68.7</v>
      </c>
      <c r="J136" s="57">
        <v>43.6</v>
      </c>
      <c r="K136" s="58">
        <f t="shared" si="31"/>
        <v>2428127.59</v>
      </c>
      <c r="L136" s="57">
        <v>616011.88</v>
      </c>
      <c r="M136" s="57">
        <v>0</v>
      </c>
      <c r="N136" s="57">
        <v>1721509.92</v>
      </c>
      <c r="O136" s="57">
        <v>90605.79</v>
      </c>
      <c r="P136" s="59">
        <f t="shared" si="32"/>
        <v>35343.924163028001</v>
      </c>
      <c r="Q136" s="60">
        <v>4</v>
      </c>
      <c r="R136" s="61">
        <v>32804</v>
      </c>
      <c r="S136" s="61">
        <v>45288</v>
      </c>
    </row>
    <row r="137" spans="1:19" ht="30" customHeight="1">
      <c r="A137" s="46"/>
      <c r="B137" s="174" t="s">
        <v>287</v>
      </c>
      <c r="C137" s="174"/>
      <c r="D137" s="174"/>
      <c r="E137" s="174"/>
      <c r="F137" s="174"/>
      <c r="G137" s="174"/>
      <c r="H137" s="47">
        <f t="shared" ref="H137:O137" si="33">SUM(H138)</f>
        <v>25</v>
      </c>
      <c r="I137" s="48">
        <f t="shared" si="33"/>
        <v>1066.7</v>
      </c>
      <c r="J137" s="48">
        <f t="shared" si="33"/>
        <v>980.7</v>
      </c>
      <c r="K137" s="48">
        <f t="shared" si="33"/>
        <v>54417000</v>
      </c>
      <c r="L137" s="48">
        <f t="shared" si="33"/>
        <v>40215358.950000003</v>
      </c>
      <c r="M137" s="48">
        <f t="shared" si="33"/>
        <v>0</v>
      </c>
      <c r="N137" s="48">
        <f t="shared" si="33"/>
        <v>9114317.1799999997</v>
      </c>
      <c r="O137" s="48">
        <f t="shared" si="33"/>
        <v>5087323.87</v>
      </c>
      <c r="P137" s="49" t="s">
        <v>126</v>
      </c>
      <c r="Q137" s="49" t="s">
        <v>126</v>
      </c>
      <c r="R137" s="49" t="s">
        <v>126</v>
      </c>
      <c r="S137" s="49" t="s">
        <v>126</v>
      </c>
    </row>
    <row r="138" spans="1:19" ht="56.25">
      <c r="A138" s="51">
        <v>31</v>
      </c>
      <c r="B138" s="52" t="s">
        <v>199</v>
      </c>
      <c r="C138" s="53">
        <v>44771</v>
      </c>
      <c r="D138" s="54">
        <v>12072230</v>
      </c>
      <c r="E138" s="53">
        <v>44771</v>
      </c>
      <c r="F138" s="54" t="s">
        <v>288</v>
      </c>
      <c r="G138" s="55" t="s">
        <v>289</v>
      </c>
      <c r="H138" s="56">
        <v>25</v>
      </c>
      <c r="I138" s="57">
        <v>1066.7</v>
      </c>
      <c r="J138" s="57">
        <v>980.7</v>
      </c>
      <c r="K138" s="58">
        <f>IFERROR(L138+N138+O138,0)</f>
        <v>54417000</v>
      </c>
      <c r="L138" s="57">
        <v>40215358.950000003</v>
      </c>
      <c r="M138" s="57">
        <v>0</v>
      </c>
      <c r="N138" s="57">
        <v>9114317.1799999997</v>
      </c>
      <c r="O138" s="57">
        <v>5087323.87</v>
      </c>
      <c r="P138" s="59">
        <f>IFERROR(K138/I138,0)</f>
        <v>51014.343301772002</v>
      </c>
      <c r="Q138" s="60">
        <v>4</v>
      </c>
      <c r="R138" s="61">
        <v>45273</v>
      </c>
      <c r="S138" s="61">
        <v>45286</v>
      </c>
    </row>
    <row r="139" spans="1:19" ht="30" customHeight="1">
      <c r="A139" s="46"/>
      <c r="B139" s="174" t="s">
        <v>290</v>
      </c>
      <c r="C139" s="174"/>
      <c r="D139" s="174"/>
      <c r="E139" s="174"/>
      <c r="F139" s="174"/>
      <c r="G139" s="174"/>
      <c r="H139" s="47">
        <f t="shared" ref="H139:O139" si="34">SUM(H140:H141)</f>
        <v>41</v>
      </c>
      <c r="I139" s="48">
        <f t="shared" si="34"/>
        <v>1379.85</v>
      </c>
      <c r="J139" s="48">
        <f t="shared" si="34"/>
        <v>1274.2</v>
      </c>
      <c r="K139" s="48">
        <f t="shared" si="34"/>
        <v>77964615.459999993</v>
      </c>
      <c r="L139" s="48">
        <f t="shared" si="34"/>
        <v>70251857.480000004</v>
      </c>
      <c r="M139" s="48">
        <f t="shared" si="34"/>
        <v>0</v>
      </c>
      <c r="N139" s="48">
        <f t="shared" si="34"/>
        <v>674133.99</v>
      </c>
      <c r="O139" s="48">
        <f t="shared" si="34"/>
        <v>7038623.9900000002</v>
      </c>
      <c r="P139" s="49" t="s">
        <v>126</v>
      </c>
      <c r="Q139" s="49" t="s">
        <v>126</v>
      </c>
      <c r="R139" s="49" t="s">
        <v>126</v>
      </c>
      <c r="S139" s="49" t="s">
        <v>126</v>
      </c>
    </row>
    <row r="140" spans="1:19" ht="75">
      <c r="A140" s="51">
        <v>32</v>
      </c>
      <c r="B140" s="52" t="s">
        <v>128</v>
      </c>
      <c r="C140" s="53">
        <v>45124</v>
      </c>
      <c r="D140" s="54">
        <v>31</v>
      </c>
      <c r="E140" s="53"/>
      <c r="F140" s="54" t="s">
        <v>291</v>
      </c>
      <c r="G140" s="55" t="s">
        <v>292</v>
      </c>
      <c r="H140" s="56">
        <v>1</v>
      </c>
      <c r="I140" s="57">
        <v>35.299999999999997</v>
      </c>
      <c r="J140" s="57">
        <v>16.7</v>
      </c>
      <c r="K140" s="58">
        <f>IFERROR(L140+N140+O140,0)</f>
        <v>930039.7</v>
      </c>
      <c r="L140" s="57">
        <v>920739.3</v>
      </c>
      <c r="M140" s="57">
        <v>0</v>
      </c>
      <c r="N140" s="57">
        <v>8835.3799999999992</v>
      </c>
      <c r="O140" s="57">
        <v>465.02</v>
      </c>
      <c r="P140" s="59">
        <f>IFERROR(K140/I140,0)</f>
        <v>26346.733711048</v>
      </c>
      <c r="Q140" s="60">
        <v>4</v>
      </c>
      <c r="R140" s="61">
        <v>42277</v>
      </c>
      <c r="S140" s="61">
        <v>45128</v>
      </c>
    </row>
    <row r="141" spans="1:19" ht="75">
      <c r="A141" s="51">
        <v>33</v>
      </c>
      <c r="B141" s="52" t="s">
        <v>199</v>
      </c>
      <c r="C141" s="53">
        <v>45020</v>
      </c>
      <c r="D141" s="54">
        <v>4</v>
      </c>
      <c r="E141" s="53">
        <v>45070</v>
      </c>
      <c r="F141" s="54" t="s">
        <v>291</v>
      </c>
      <c r="G141" s="55" t="s">
        <v>293</v>
      </c>
      <c r="H141" s="56">
        <v>40</v>
      </c>
      <c r="I141" s="57">
        <v>1344.55</v>
      </c>
      <c r="J141" s="57">
        <v>1257.5</v>
      </c>
      <c r="K141" s="58">
        <f>IFERROR(L141+N141+O141,0)</f>
        <v>77034575.760000005</v>
      </c>
      <c r="L141" s="57">
        <v>69331118.180000007</v>
      </c>
      <c r="M141" s="57">
        <v>0</v>
      </c>
      <c r="N141" s="57">
        <v>665298.61</v>
      </c>
      <c r="O141" s="57">
        <v>7038158.9699999997</v>
      </c>
      <c r="P141" s="59">
        <f>IFERROR(K141/I141,0)</f>
        <v>57293.946495110002</v>
      </c>
      <c r="Q141" s="60">
        <v>4</v>
      </c>
      <c r="R141" s="61">
        <v>45257</v>
      </c>
      <c r="S141" s="61">
        <v>45280</v>
      </c>
    </row>
    <row r="142" spans="1:19" ht="30" customHeight="1">
      <c r="A142" s="46"/>
      <c r="B142" s="174" t="s">
        <v>294</v>
      </c>
      <c r="C142" s="174"/>
      <c r="D142" s="174"/>
      <c r="E142" s="174"/>
      <c r="F142" s="174"/>
      <c r="G142" s="174"/>
      <c r="H142" s="47">
        <f t="shared" ref="H142:O142" si="35">SUM(H143)</f>
        <v>6</v>
      </c>
      <c r="I142" s="48">
        <f t="shared" si="35"/>
        <v>231.1</v>
      </c>
      <c r="J142" s="48">
        <f t="shared" si="35"/>
        <v>224</v>
      </c>
      <c r="K142" s="48">
        <f t="shared" si="35"/>
        <v>9278304</v>
      </c>
      <c r="L142" s="48">
        <f t="shared" si="35"/>
        <v>0</v>
      </c>
      <c r="M142" s="48">
        <f t="shared" si="35"/>
        <v>0</v>
      </c>
      <c r="N142" s="48">
        <f t="shared" si="35"/>
        <v>8814388.8000000007</v>
      </c>
      <c r="O142" s="48">
        <f t="shared" si="35"/>
        <v>463915.2</v>
      </c>
      <c r="P142" s="49" t="s">
        <v>126</v>
      </c>
      <c r="Q142" s="49" t="s">
        <v>126</v>
      </c>
      <c r="R142" s="49" t="s">
        <v>126</v>
      </c>
      <c r="S142" s="49" t="s">
        <v>126</v>
      </c>
    </row>
    <row r="143" spans="1:19" ht="56.25">
      <c r="A143" s="51">
        <v>34</v>
      </c>
      <c r="B143" s="52" t="s">
        <v>199</v>
      </c>
      <c r="C143" s="53">
        <v>44851</v>
      </c>
      <c r="D143" s="54">
        <v>8</v>
      </c>
      <c r="E143" s="53">
        <v>45289</v>
      </c>
      <c r="F143" s="54" t="s">
        <v>295</v>
      </c>
      <c r="G143" s="55" t="s">
        <v>296</v>
      </c>
      <c r="H143" s="56">
        <v>6</v>
      </c>
      <c r="I143" s="57">
        <v>231.1</v>
      </c>
      <c r="J143" s="57">
        <v>224</v>
      </c>
      <c r="K143" s="58">
        <f>IFERROR(L143+N143+O143,0)</f>
        <v>9278304</v>
      </c>
      <c r="L143" s="57">
        <v>0</v>
      </c>
      <c r="M143" s="57">
        <v>0</v>
      </c>
      <c r="N143" s="57">
        <v>8814388.8000000007</v>
      </c>
      <c r="O143" s="57">
        <v>463915.2</v>
      </c>
      <c r="P143" s="59">
        <f>IFERROR(K143/I143,0)</f>
        <v>40148.437905669001</v>
      </c>
      <c r="Q143" s="60">
        <v>4</v>
      </c>
      <c r="R143" s="61">
        <v>45078</v>
      </c>
      <c r="S143" s="61">
        <v>45139</v>
      </c>
    </row>
    <row r="145" spans="1:18" ht="15.75" customHeight="1">
      <c r="A145" s="139" t="s">
        <v>38</v>
      </c>
      <c r="B145" s="139"/>
      <c r="C145" s="139"/>
      <c r="D145" s="139"/>
      <c r="E145" s="139"/>
      <c r="F145" s="139"/>
      <c r="G145" s="139"/>
      <c r="H145" s="139"/>
      <c r="I145" s="139"/>
      <c r="J145" s="139"/>
      <c r="K145" s="139"/>
      <c r="L145" s="2"/>
      <c r="M145" s="2"/>
      <c r="N145" s="2"/>
      <c r="O145" s="62"/>
      <c r="P145" s="63"/>
      <c r="Q145" s="2"/>
      <c r="R145" s="2"/>
    </row>
    <row r="146" spans="1:18" ht="15.75" customHeight="1">
      <c r="A146" s="139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64"/>
      <c r="M146" s="64"/>
      <c r="N146" s="64"/>
      <c r="O146" s="65"/>
      <c r="P146" s="178" t="s">
        <v>39</v>
      </c>
      <c r="Q146" s="178"/>
      <c r="R146" s="178"/>
    </row>
    <row r="147" spans="1:18" ht="15.75" customHeight="1">
      <c r="O147" s="66" t="s">
        <v>40</v>
      </c>
      <c r="P147" s="135" t="s">
        <v>297</v>
      </c>
      <c r="Q147" s="135"/>
      <c r="R147" s="135"/>
    </row>
  </sheetData>
  <sheetProtection formatCells="0" formatColumns="0" formatRows="0" insertColumns="0" insertRows="0" insertHyperlinks="0" deleteColumns="0" deleteRows="0" sort="0" autoFilter="0" pivotTables="0"/>
  <mergeCells count="57">
    <mergeCell ref="B142:G142"/>
    <mergeCell ref="P147:R147"/>
    <mergeCell ref="A145:K146"/>
    <mergeCell ref="P146:R146"/>
    <mergeCell ref="B111:G111"/>
    <mergeCell ref="B118:G118"/>
    <mergeCell ref="B128:G128"/>
    <mergeCell ref="B137:G137"/>
    <mergeCell ref="B139:G139"/>
    <mergeCell ref="B100:G100"/>
    <mergeCell ref="A99:S99"/>
    <mergeCell ref="B101:G101"/>
    <mergeCell ref="B103:G103"/>
    <mergeCell ref="B108:G108"/>
    <mergeCell ref="B93:G93"/>
    <mergeCell ref="B95:G95"/>
    <mergeCell ref="A94:S94"/>
    <mergeCell ref="B96:G96"/>
    <mergeCell ref="B98:G98"/>
    <mergeCell ref="B20:G20"/>
    <mergeCell ref="B52:G52"/>
    <mergeCell ref="B61:G61"/>
    <mergeCell ref="B65:G65"/>
    <mergeCell ref="B74:G74"/>
    <mergeCell ref="B14:G14"/>
    <mergeCell ref="B15:G15"/>
    <mergeCell ref="B17:G17"/>
    <mergeCell ref="A16:S16"/>
    <mergeCell ref="B18:G18"/>
    <mergeCell ref="S7:S12"/>
    <mergeCell ref="B9:B12"/>
    <mergeCell ref="C9:C12"/>
    <mergeCell ref="D9:D12"/>
    <mergeCell ref="F9:F12"/>
    <mergeCell ref="G9:G12"/>
    <mergeCell ref="K9:K11"/>
    <mergeCell ref="L9:O9"/>
    <mergeCell ref="I7:I11"/>
    <mergeCell ref="J7:J11"/>
    <mergeCell ref="K7:O8"/>
    <mergeCell ref="P7:P11"/>
    <mergeCell ref="Q7:Q12"/>
    <mergeCell ref="R7:R12"/>
    <mergeCell ref="N10:N11"/>
    <mergeCell ref="O10:O11"/>
    <mergeCell ref="H7:H11"/>
    <mergeCell ref="L10:L11"/>
    <mergeCell ref="A5:D5"/>
    <mergeCell ref="A7:A12"/>
    <mergeCell ref="B7:D8"/>
    <mergeCell ref="E7:E12"/>
    <mergeCell ref="F7:G8"/>
    <mergeCell ref="A2:S2"/>
    <mergeCell ref="A3:S3"/>
    <mergeCell ref="A4:D4"/>
    <mergeCell ref="E4:F4"/>
    <mergeCell ref="Q1:S1"/>
  </mergeCells>
  <pageMargins left="0.70866141732282995" right="0.70866141732282995" top="0.74803149606299002" bottom="0.74803149606299002" header="0.31496062992126" footer="0.31496062992126"/>
  <pageSetup paperSize="9" scale="32" fitToHeight="0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opLeftCell="A13" workbookViewId="0">
      <selection sqref="A1:M33"/>
    </sheetView>
  </sheetViews>
  <sheetFormatPr defaultRowHeight="15"/>
  <cols>
    <col min="1" max="1" width="5.7109375" customWidth="1"/>
    <col min="2" max="2" width="32.42578125" customWidth="1"/>
    <col min="3" max="3" width="32.7109375" customWidth="1"/>
    <col min="4" max="4" width="15" customWidth="1"/>
    <col min="5" max="6" width="21.42578125" customWidth="1"/>
    <col min="7" max="11" width="21.7109375" customWidth="1"/>
    <col min="12" max="12" width="18.5703125" customWidth="1"/>
    <col min="13" max="13" width="15.7109375" customWidth="1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130" t="s">
        <v>298</v>
      </c>
      <c r="L1" s="130"/>
      <c r="M1" s="130"/>
    </row>
    <row r="2" spans="1:13" ht="24.75" customHeight="1">
      <c r="A2" s="143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ht="69.75" customHeight="1">
      <c r="A3" s="143" t="s">
        <v>299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13" ht="25.5" customHeight="1">
      <c r="A4" s="139" t="s">
        <v>2</v>
      </c>
      <c r="B4" s="139"/>
      <c r="C4" s="139"/>
      <c r="D4" s="180" t="s">
        <v>3</v>
      </c>
      <c r="E4" s="180"/>
      <c r="F4" s="180"/>
      <c r="G4" s="2"/>
      <c r="H4" s="2"/>
      <c r="I4" s="2"/>
      <c r="J4" s="2"/>
      <c r="K4" s="2"/>
      <c r="L4" s="2"/>
      <c r="M4" s="2"/>
    </row>
    <row r="5" spans="1:13" ht="23.25" customHeight="1">
      <c r="A5" s="139" t="s">
        <v>44</v>
      </c>
      <c r="B5" s="139"/>
      <c r="C5" s="139"/>
      <c r="D5" s="181" t="s">
        <v>5</v>
      </c>
      <c r="E5" s="181"/>
      <c r="F5" s="181"/>
      <c r="G5" s="2"/>
      <c r="H5" s="2"/>
      <c r="I5" s="2"/>
      <c r="J5" s="2"/>
      <c r="K5" s="2"/>
      <c r="L5" s="2"/>
      <c r="M5" s="2"/>
    </row>
    <row r="6" spans="1:13" ht="12.75" customHeight="1">
      <c r="A6" s="6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5.5" customHeight="1">
      <c r="A7" s="140" t="s">
        <v>6</v>
      </c>
      <c r="B7" s="140" t="s">
        <v>300</v>
      </c>
      <c r="C7" s="140"/>
      <c r="D7" s="142" t="s">
        <v>46</v>
      </c>
      <c r="E7" s="142" t="s">
        <v>301</v>
      </c>
      <c r="F7" s="142" t="s">
        <v>302</v>
      </c>
      <c r="G7" s="140" t="s">
        <v>303</v>
      </c>
      <c r="H7" s="140"/>
      <c r="I7" s="140"/>
      <c r="J7" s="140"/>
      <c r="K7" s="140" t="s">
        <v>304</v>
      </c>
      <c r="L7" s="142" t="s">
        <v>305</v>
      </c>
      <c r="M7" s="142" t="s">
        <v>306</v>
      </c>
    </row>
    <row r="8" spans="1:13" ht="44.25" customHeight="1">
      <c r="A8" s="182"/>
      <c r="B8" s="140"/>
      <c r="C8" s="140"/>
      <c r="D8" s="182"/>
      <c r="E8" s="183"/>
      <c r="F8" s="183"/>
      <c r="G8" s="140"/>
      <c r="H8" s="140"/>
      <c r="I8" s="140"/>
      <c r="J8" s="140"/>
      <c r="K8" s="140"/>
      <c r="L8" s="142"/>
      <c r="M8" s="142"/>
    </row>
    <row r="9" spans="1:13" ht="20.25" customHeight="1">
      <c r="A9" s="182"/>
      <c r="B9" s="140" t="s">
        <v>307</v>
      </c>
      <c r="C9" s="140" t="s">
        <v>308</v>
      </c>
      <c r="D9" s="182"/>
      <c r="E9" s="183"/>
      <c r="F9" s="183"/>
      <c r="G9" s="140" t="s">
        <v>93</v>
      </c>
      <c r="H9" s="140" t="s">
        <v>52</v>
      </c>
      <c r="I9" s="140"/>
      <c r="J9" s="140"/>
      <c r="K9" s="140"/>
      <c r="L9" s="142"/>
      <c r="M9" s="142"/>
    </row>
    <row r="10" spans="1:13" ht="145.5" customHeight="1">
      <c r="A10" s="182"/>
      <c r="B10" s="140"/>
      <c r="C10" s="140"/>
      <c r="D10" s="182"/>
      <c r="E10" s="183"/>
      <c r="F10" s="183"/>
      <c r="G10" s="140"/>
      <c r="H10" s="21" t="s">
        <v>53</v>
      </c>
      <c r="I10" s="21" t="s">
        <v>54</v>
      </c>
      <c r="J10" s="21" t="s">
        <v>55</v>
      </c>
      <c r="K10" s="140"/>
      <c r="L10" s="142"/>
      <c r="M10" s="142"/>
    </row>
    <row r="11" spans="1:13" ht="21.75" customHeight="1">
      <c r="A11" s="182"/>
      <c r="B11" s="140"/>
      <c r="C11" s="140"/>
      <c r="D11" s="21" t="s">
        <v>16</v>
      </c>
      <c r="E11" s="21" t="s">
        <v>14</v>
      </c>
      <c r="F11" s="21" t="s">
        <v>14</v>
      </c>
      <c r="G11" s="21" t="s">
        <v>26</v>
      </c>
      <c r="H11" s="21" t="s">
        <v>26</v>
      </c>
      <c r="I11" s="21" t="s">
        <v>26</v>
      </c>
      <c r="J11" s="21" t="s">
        <v>26</v>
      </c>
      <c r="K11" s="21" t="s">
        <v>26</v>
      </c>
      <c r="L11" s="142"/>
      <c r="M11" s="142"/>
    </row>
    <row r="12" spans="1:13" ht="21.75" customHeight="1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  <c r="J12" s="4">
        <v>10</v>
      </c>
      <c r="K12" s="4">
        <v>11</v>
      </c>
      <c r="L12" s="4">
        <v>12</v>
      </c>
      <c r="M12" s="4">
        <v>13</v>
      </c>
    </row>
    <row r="14" spans="1:13" ht="18.75" customHeight="1">
      <c r="B14" s="144" t="s">
        <v>38</v>
      </c>
      <c r="C14" s="144"/>
      <c r="D14" s="144"/>
      <c r="E14" s="144"/>
      <c r="F14" s="144"/>
      <c r="G14" s="154"/>
      <c r="H14" s="154"/>
      <c r="I14" s="154"/>
      <c r="J14" s="154"/>
      <c r="K14" s="144" t="s">
        <v>39</v>
      </c>
      <c r="L14" s="144"/>
      <c r="M14" s="144"/>
    </row>
    <row r="15" spans="1:13" ht="18.75" customHeight="1">
      <c r="B15" s="144"/>
      <c r="C15" s="144"/>
      <c r="D15" s="144"/>
      <c r="E15" s="144"/>
      <c r="F15" s="144"/>
      <c r="G15" s="184" t="s">
        <v>40</v>
      </c>
      <c r="H15" s="184"/>
      <c r="I15" s="184"/>
      <c r="J15" s="184"/>
      <c r="K15" s="144" t="s">
        <v>309</v>
      </c>
      <c r="L15" s="144"/>
      <c r="M15" s="144"/>
    </row>
  </sheetData>
  <sheetProtection formatCells="0" formatColumns="0" formatRows="0" insertColumns="0" insertRows="0" insertHyperlinks="0" deleteColumns="0" deleteRows="0" sort="0" autoFilter="0" pivotTables="0"/>
  <mergeCells count="25">
    <mergeCell ref="M7:M11"/>
    <mergeCell ref="B9:B11"/>
    <mergeCell ref="B14:F15"/>
    <mergeCell ref="G14:J14"/>
    <mergeCell ref="K14:M14"/>
    <mergeCell ref="G15:J15"/>
    <mergeCell ref="K15:M15"/>
    <mergeCell ref="G9:G10"/>
    <mergeCell ref="H9:J9"/>
    <mergeCell ref="G7:J8"/>
    <mergeCell ref="K7:K10"/>
    <mergeCell ref="L7:L11"/>
    <mergeCell ref="A5:C5"/>
    <mergeCell ref="D5:F5"/>
    <mergeCell ref="A7:A11"/>
    <mergeCell ref="B7:C8"/>
    <mergeCell ref="D7:D10"/>
    <mergeCell ref="E7:E10"/>
    <mergeCell ref="F7:F10"/>
    <mergeCell ref="C9:C11"/>
    <mergeCell ref="A2:M2"/>
    <mergeCell ref="A3:M3"/>
    <mergeCell ref="A4:C4"/>
    <mergeCell ref="D4:F4"/>
    <mergeCell ref="K1:M1"/>
  </mergeCells>
  <pageMargins left="0.70866141732282995" right="0.70866141732282995" top="0.74803149606299002" bottom="0.74803149606299002" header="0.31496062992126" footer="0.31496062992126"/>
  <pageSetup paperSize="9" scale="48" fitToHeight="0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16" workbookViewId="0">
      <selection sqref="A1:N33"/>
    </sheetView>
  </sheetViews>
  <sheetFormatPr defaultRowHeight="15"/>
  <cols>
    <col min="1" max="1" width="5.7109375" customWidth="1"/>
    <col min="2" max="2" width="15.7109375" customWidth="1"/>
    <col min="3" max="5" width="35.7109375" customWidth="1"/>
    <col min="6" max="13" width="22.7109375" customWidth="1"/>
    <col min="14" max="14" width="33.5703125" customWidth="1"/>
  </cols>
  <sheetData>
    <row r="1" spans="1:14" ht="64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89" t="s">
        <v>310</v>
      </c>
      <c r="N1" s="189"/>
    </row>
    <row r="2" spans="1:14" ht="41.25" customHeight="1">
      <c r="A2" s="143" t="s">
        <v>311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1:14" ht="27" customHeight="1">
      <c r="A3" s="139" t="s">
        <v>2</v>
      </c>
      <c r="B3" s="190"/>
      <c r="C3" s="190"/>
      <c r="D3" s="70"/>
      <c r="E3" s="180" t="s">
        <v>3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1:14" ht="27" customHeight="1">
      <c r="A4" s="139" t="s">
        <v>44</v>
      </c>
      <c r="B4" s="139"/>
      <c r="C4" s="139"/>
      <c r="D4" s="139"/>
      <c r="E4" s="185" t="s">
        <v>5</v>
      </c>
      <c r="F4" s="185"/>
      <c r="G4" s="185"/>
      <c r="H4" s="185"/>
      <c r="I4" s="185"/>
      <c r="J4" s="185"/>
      <c r="K4" s="185"/>
      <c r="L4" s="185"/>
      <c r="M4" s="185"/>
      <c r="N4" s="185"/>
    </row>
    <row r="5" spans="1:14" ht="12.75" customHeight="1">
      <c r="A5" s="6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8.25" customHeight="1">
      <c r="A6" s="140" t="s">
        <v>6</v>
      </c>
      <c r="B6" s="140" t="s">
        <v>312</v>
      </c>
      <c r="C6" s="182"/>
      <c r="D6" s="140" t="s">
        <v>313</v>
      </c>
      <c r="E6" s="182"/>
      <c r="F6" s="140" t="s">
        <v>314</v>
      </c>
      <c r="G6" s="140" t="s">
        <v>315</v>
      </c>
      <c r="H6" s="140" t="s">
        <v>316</v>
      </c>
      <c r="I6" s="140" t="s">
        <v>317</v>
      </c>
      <c r="J6" s="140"/>
      <c r="K6" s="140"/>
      <c r="L6" s="140"/>
      <c r="M6" s="140" t="s">
        <v>318</v>
      </c>
      <c r="N6" s="158" t="s">
        <v>117</v>
      </c>
    </row>
    <row r="7" spans="1:14" ht="44.25" customHeight="1">
      <c r="A7" s="182"/>
      <c r="B7" s="182"/>
      <c r="C7" s="182"/>
      <c r="D7" s="182"/>
      <c r="E7" s="182"/>
      <c r="F7" s="182"/>
      <c r="G7" s="182"/>
      <c r="H7" s="182"/>
      <c r="I7" s="140" t="s">
        <v>319</v>
      </c>
      <c r="J7" s="140" t="s">
        <v>52</v>
      </c>
      <c r="K7" s="140"/>
      <c r="L7" s="140"/>
      <c r="M7" s="140"/>
      <c r="N7" s="162"/>
    </row>
    <row r="8" spans="1:14" ht="20.25" customHeight="1">
      <c r="A8" s="182"/>
      <c r="B8" s="140" t="s">
        <v>320</v>
      </c>
      <c r="C8" s="140" t="s">
        <v>100</v>
      </c>
      <c r="D8" s="140" t="s">
        <v>321</v>
      </c>
      <c r="E8" s="140" t="s">
        <v>121</v>
      </c>
      <c r="F8" s="182"/>
      <c r="G8" s="182"/>
      <c r="H8" s="182"/>
      <c r="I8" s="140"/>
      <c r="J8" s="182" t="s">
        <v>53</v>
      </c>
      <c r="K8" s="182" t="s">
        <v>54</v>
      </c>
      <c r="L8" s="182" t="s">
        <v>55</v>
      </c>
      <c r="M8" s="140"/>
      <c r="N8" s="162"/>
    </row>
    <row r="9" spans="1:14" ht="136.5" customHeight="1">
      <c r="A9" s="182"/>
      <c r="B9" s="140"/>
      <c r="C9" s="182"/>
      <c r="D9" s="182"/>
      <c r="E9" s="182"/>
      <c r="F9" s="182"/>
      <c r="G9" s="182"/>
      <c r="H9" s="182"/>
      <c r="I9" s="140"/>
      <c r="J9" s="182"/>
      <c r="K9" s="182"/>
      <c r="L9" s="182"/>
      <c r="M9" s="140"/>
      <c r="N9" s="162"/>
    </row>
    <row r="10" spans="1:14" ht="21.75" customHeight="1">
      <c r="A10" s="182"/>
      <c r="B10" s="140"/>
      <c r="C10" s="182"/>
      <c r="D10" s="182"/>
      <c r="E10" s="182"/>
      <c r="F10" s="21" t="s">
        <v>16</v>
      </c>
      <c r="G10" s="21" t="s">
        <v>14</v>
      </c>
      <c r="H10" s="21" t="s">
        <v>14</v>
      </c>
      <c r="I10" s="21" t="s">
        <v>26</v>
      </c>
      <c r="J10" s="21" t="s">
        <v>26</v>
      </c>
      <c r="K10" s="21" t="s">
        <v>26</v>
      </c>
      <c r="L10" s="21" t="s">
        <v>26</v>
      </c>
      <c r="M10" s="21" t="s">
        <v>26</v>
      </c>
      <c r="N10" s="150"/>
    </row>
    <row r="11" spans="1:14" ht="21.75" customHeight="1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4">
        <v>14</v>
      </c>
    </row>
    <row r="13" spans="1:14" ht="18.75" customHeight="1">
      <c r="A13" s="70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62"/>
    </row>
    <row r="14" spans="1:14" ht="26.25" customHeight="1">
      <c r="A14" s="188" t="s">
        <v>38</v>
      </c>
      <c r="B14" s="188"/>
      <c r="C14" s="188"/>
      <c r="D14" s="188"/>
      <c r="E14" s="188"/>
      <c r="F14" s="186"/>
      <c r="G14" s="186"/>
      <c r="H14" s="186"/>
      <c r="I14" s="71"/>
      <c r="J14" s="71"/>
      <c r="K14" s="71"/>
      <c r="L14" s="71"/>
      <c r="M14" s="71"/>
      <c r="N14" s="24" t="s">
        <v>39</v>
      </c>
    </row>
    <row r="15" spans="1:14" ht="39" customHeight="1">
      <c r="A15" s="188"/>
      <c r="B15" s="188"/>
      <c r="C15" s="188"/>
      <c r="D15" s="188"/>
      <c r="E15" s="188"/>
      <c r="F15" s="187" t="s">
        <v>40</v>
      </c>
      <c r="G15" s="187"/>
      <c r="H15" s="187"/>
      <c r="I15" s="72"/>
      <c r="J15" s="72"/>
      <c r="K15" s="72"/>
      <c r="L15" s="72"/>
      <c r="M15" s="72"/>
      <c r="N15" s="19" t="s">
        <v>322</v>
      </c>
    </row>
  </sheetData>
  <sheetProtection formatCells="0" formatColumns="0" formatRows="0" insertColumns="0" insertRows="0" insertHyperlinks="0" deleteColumns="0" deleteRows="0" sort="0" autoFilter="0" pivotTables="0"/>
  <mergeCells count="27">
    <mergeCell ref="F14:H14"/>
    <mergeCell ref="F15:H15"/>
    <mergeCell ref="A14:E15"/>
    <mergeCell ref="M1:N1"/>
    <mergeCell ref="A2:N2"/>
    <mergeCell ref="A3:C3"/>
    <mergeCell ref="A4:D4"/>
    <mergeCell ref="B6:C7"/>
    <mergeCell ref="I6:L6"/>
    <mergeCell ref="J7:L7"/>
    <mergeCell ref="I7:I9"/>
    <mergeCell ref="A6:A10"/>
    <mergeCell ref="D6:E7"/>
    <mergeCell ref="F6:F9"/>
    <mergeCell ref="G6:G9"/>
    <mergeCell ref="H6:H9"/>
    <mergeCell ref="E3:N3"/>
    <mergeCell ref="E4:N4"/>
    <mergeCell ref="M6:M9"/>
    <mergeCell ref="N6:N10"/>
    <mergeCell ref="B8:B10"/>
    <mergeCell ref="C8:C10"/>
    <mergeCell ref="D8:D10"/>
    <mergeCell ref="E8:E10"/>
    <mergeCell ref="J8:J9"/>
    <mergeCell ref="K8:K9"/>
    <mergeCell ref="L8:L9"/>
  </mergeCells>
  <printOptions horizontalCentered="1"/>
  <pageMargins left="0.70866141732282995" right="0.70866141732282995" top="0.74803149606299002" bottom="0.74803149606299002" header="0.31496062992126" footer="0.31496062992126"/>
  <pageSetup paperSize="9" scale="37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opLeftCell="A19" zoomScale="48" zoomScaleNormal="48" workbookViewId="0">
      <selection sqref="A1:T64"/>
    </sheetView>
  </sheetViews>
  <sheetFormatPr defaultRowHeight="15"/>
  <cols>
    <col min="1" max="1" width="5.7109375" customWidth="1"/>
    <col min="2" max="2" width="53.140625" customWidth="1"/>
    <col min="3" max="8" width="15.140625" customWidth="1"/>
    <col min="9" max="18" width="20" customWidth="1"/>
    <col min="19" max="20" width="22" customWidth="1"/>
  </cols>
  <sheetData>
    <row r="1" spans="1:20" ht="79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89" t="s">
        <v>323</v>
      </c>
      <c r="T1" s="189"/>
    </row>
    <row r="2" spans="1:20" ht="45" customHeight="1">
      <c r="A2" s="143" t="s">
        <v>324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</row>
    <row r="3" spans="1:20" ht="18.75" customHeight="1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1"/>
    </row>
    <row r="4" spans="1:20" ht="18.75" customHeight="1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1"/>
    </row>
    <row r="5" spans="1:20" ht="18.75" customHeight="1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</row>
    <row r="6" spans="1:20" ht="30" customHeight="1">
      <c r="A6" s="166" t="s">
        <v>2</v>
      </c>
      <c r="B6" s="200"/>
      <c r="C6" s="200"/>
      <c r="D6" s="200"/>
      <c r="E6" s="200"/>
      <c r="F6" s="180" t="s">
        <v>3</v>
      </c>
      <c r="G6" s="180"/>
      <c r="H6" s="1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spans="1:20" ht="30" customHeight="1">
      <c r="A7" s="166" t="s">
        <v>4</v>
      </c>
      <c r="B7" s="200"/>
      <c r="C7" s="200"/>
      <c r="D7" s="200"/>
      <c r="E7" s="200"/>
      <c r="F7" s="185" t="s">
        <v>5</v>
      </c>
      <c r="G7" s="185"/>
      <c r="H7" s="185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</row>
    <row r="8" spans="1:20" ht="12.75" customHeight="1">
      <c r="A8" s="67"/>
      <c r="B8" s="45"/>
      <c r="C8" s="45"/>
      <c r="D8" s="45"/>
      <c r="E8" s="45"/>
      <c r="F8" s="45"/>
      <c r="G8" s="45"/>
      <c r="H8" s="45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</row>
    <row r="9" spans="1:20" ht="12.75" customHeight="1">
      <c r="A9" s="67"/>
      <c r="B9" s="45"/>
      <c r="C9" s="45"/>
      <c r="D9" s="45"/>
      <c r="E9" s="45"/>
      <c r="F9" s="45"/>
      <c r="G9" s="45"/>
      <c r="H9" s="45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spans="1:20" ht="25.5" customHeight="1">
      <c r="A10" s="140" t="s">
        <v>6</v>
      </c>
      <c r="B10" s="159" t="s">
        <v>45</v>
      </c>
      <c r="C10" s="194" t="s">
        <v>325</v>
      </c>
      <c r="D10" s="184"/>
      <c r="E10" s="195"/>
      <c r="F10" s="194" t="s">
        <v>326</v>
      </c>
      <c r="G10" s="184"/>
      <c r="H10" s="195"/>
      <c r="I10" s="194" t="s">
        <v>327</v>
      </c>
      <c r="J10" s="184"/>
      <c r="K10" s="184"/>
      <c r="L10" s="195"/>
      <c r="M10" s="194" t="s">
        <v>328</v>
      </c>
      <c r="N10" s="184"/>
      <c r="O10" s="184"/>
      <c r="P10" s="194" t="s">
        <v>30</v>
      </c>
      <c r="Q10" s="184"/>
      <c r="R10" s="184"/>
      <c r="S10" s="184"/>
      <c r="T10" s="195"/>
    </row>
    <row r="11" spans="1:20" ht="24" customHeight="1">
      <c r="A11" s="140"/>
      <c r="B11" s="159"/>
      <c r="C11" s="153"/>
      <c r="D11" s="154"/>
      <c r="E11" s="155"/>
      <c r="F11" s="153"/>
      <c r="G11" s="154"/>
      <c r="H11" s="155"/>
      <c r="I11" s="153"/>
      <c r="J11" s="154"/>
      <c r="K11" s="154"/>
      <c r="L11" s="155"/>
      <c r="M11" s="151"/>
      <c r="N11" s="144"/>
      <c r="O11" s="144"/>
      <c r="P11" s="158" t="s">
        <v>329</v>
      </c>
      <c r="Q11" s="196" t="s">
        <v>52</v>
      </c>
      <c r="R11" s="201"/>
      <c r="S11" s="201"/>
      <c r="T11" s="197"/>
    </row>
    <row r="12" spans="1:20" ht="41.25" customHeight="1">
      <c r="A12" s="140"/>
      <c r="B12" s="159"/>
      <c r="C12" s="142" t="s">
        <v>330</v>
      </c>
      <c r="D12" s="142" t="s">
        <v>331</v>
      </c>
      <c r="E12" s="142" t="s">
        <v>332</v>
      </c>
      <c r="F12" s="142" t="s">
        <v>330</v>
      </c>
      <c r="G12" s="142" t="s">
        <v>331</v>
      </c>
      <c r="H12" s="142" t="s">
        <v>332</v>
      </c>
      <c r="I12" s="191" t="s">
        <v>333</v>
      </c>
      <c r="J12" s="159" t="s">
        <v>52</v>
      </c>
      <c r="K12" s="198"/>
      <c r="L12" s="199"/>
      <c r="M12" s="158" t="s">
        <v>329</v>
      </c>
      <c r="N12" s="196" t="s">
        <v>52</v>
      </c>
      <c r="O12" s="197"/>
      <c r="P12" s="162"/>
      <c r="Q12" s="196" t="s">
        <v>334</v>
      </c>
      <c r="R12" s="197"/>
      <c r="S12" s="196" t="s">
        <v>335</v>
      </c>
      <c r="T12" s="197"/>
    </row>
    <row r="13" spans="1:20" ht="27" customHeight="1">
      <c r="A13" s="182"/>
      <c r="B13" s="196"/>
      <c r="C13" s="142"/>
      <c r="D13" s="142"/>
      <c r="E13" s="142"/>
      <c r="F13" s="142"/>
      <c r="G13" s="142"/>
      <c r="H13" s="142"/>
      <c r="I13" s="192"/>
      <c r="J13" s="158" t="s">
        <v>336</v>
      </c>
      <c r="K13" s="158" t="s">
        <v>337</v>
      </c>
      <c r="L13" s="158" t="s">
        <v>338</v>
      </c>
      <c r="M13" s="162"/>
      <c r="N13" s="158" t="s">
        <v>339</v>
      </c>
      <c r="O13" s="158" t="s">
        <v>340</v>
      </c>
      <c r="P13" s="162"/>
      <c r="Q13" s="158" t="s">
        <v>341</v>
      </c>
      <c r="R13" s="158" t="s">
        <v>342</v>
      </c>
      <c r="S13" s="158" t="s">
        <v>341</v>
      </c>
      <c r="T13" s="158" t="s">
        <v>342</v>
      </c>
    </row>
    <row r="14" spans="1:20" ht="126.75" customHeight="1">
      <c r="A14" s="182"/>
      <c r="B14" s="196"/>
      <c r="C14" s="142"/>
      <c r="D14" s="142"/>
      <c r="E14" s="142"/>
      <c r="F14" s="142"/>
      <c r="G14" s="142"/>
      <c r="H14" s="142"/>
      <c r="I14" s="193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</row>
    <row r="15" spans="1:20" ht="20.25" customHeight="1">
      <c r="A15" s="182"/>
      <c r="B15" s="182"/>
      <c r="C15" s="40" t="s">
        <v>343</v>
      </c>
      <c r="D15" s="40" t="s">
        <v>16</v>
      </c>
      <c r="E15" s="40" t="s">
        <v>344</v>
      </c>
      <c r="F15" s="40" t="s">
        <v>343</v>
      </c>
      <c r="G15" s="40" t="s">
        <v>16</v>
      </c>
      <c r="H15" s="40" t="s">
        <v>344</v>
      </c>
      <c r="I15" s="21" t="s">
        <v>26</v>
      </c>
      <c r="J15" s="40" t="s">
        <v>26</v>
      </c>
      <c r="K15" s="40" t="s">
        <v>26</v>
      </c>
      <c r="L15" s="21" t="s">
        <v>26</v>
      </c>
      <c r="M15" s="40" t="s">
        <v>26</v>
      </c>
      <c r="N15" s="40" t="s">
        <v>26</v>
      </c>
      <c r="O15" s="40" t="s">
        <v>26</v>
      </c>
      <c r="P15" s="40" t="s">
        <v>26</v>
      </c>
      <c r="Q15" s="40" t="s">
        <v>26</v>
      </c>
      <c r="R15" s="40" t="s">
        <v>26</v>
      </c>
      <c r="S15" s="40" t="s">
        <v>26</v>
      </c>
      <c r="T15" s="40" t="s">
        <v>26</v>
      </c>
    </row>
    <row r="16" spans="1:20" ht="20.25" customHeight="1">
      <c r="A16" s="21">
        <v>1</v>
      </c>
      <c r="B16" s="21">
        <v>2</v>
      </c>
      <c r="C16" s="21">
        <v>3</v>
      </c>
      <c r="D16" s="21">
        <v>4</v>
      </c>
      <c r="E16" s="21">
        <v>5</v>
      </c>
      <c r="F16" s="21">
        <v>6</v>
      </c>
      <c r="G16" s="21">
        <v>7</v>
      </c>
      <c r="H16" s="21">
        <v>8</v>
      </c>
      <c r="I16" s="21">
        <v>9</v>
      </c>
      <c r="J16" s="21">
        <v>10</v>
      </c>
      <c r="K16" s="21">
        <v>11</v>
      </c>
      <c r="L16" s="21">
        <v>12</v>
      </c>
      <c r="M16" s="21">
        <v>13</v>
      </c>
      <c r="N16" s="21">
        <v>14</v>
      </c>
      <c r="O16" s="21">
        <v>15</v>
      </c>
      <c r="P16" s="21">
        <v>16</v>
      </c>
      <c r="Q16" s="21">
        <v>17</v>
      </c>
      <c r="R16" s="21">
        <v>18</v>
      </c>
      <c r="S16" s="21">
        <v>19</v>
      </c>
      <c r="T16" s="21">
        <v>20</v>
      </c>
    </row>
    <row r="17" spans="1:20" ht="37.5">
      <c r="A17" s="88"/>
      <c r="B17" s="82" t="s">
        <v>56</v>
      </c>
      <c r="C17" s="89">
        <f t="shared" ref="C17:T17" si="0">SUM(C18,C27,C31)</f>
        <v>900</v>
      </c>
      <c r="D17" s="89">
        <f t="shared" si="0"/>
        <v>361</v>
      </c>
      <c r="E17" s="90">
        <f t="shared" si="0"/>
        <v>13459.2</v>
      </c>
      <c r="F17" s="89">
        <f t="shared" si="0"/>
        <v>11</v>
      </c>
      <c r="G17" s="89">
        <f t="shared" si="0"/>
        <v>6</v>
      </c>
      <c r="H17" s="90">
        <f t="shared" si="0"/>
        <v>178.41</v>
      </c>
      <c r="I17" s="90">
        <f t="shared" si="0"/>
        <v>624322597.28999996</v>
      </c>
      <c r="J17" s="90">
        <f t="shared" si="0"/>
        <v>512603889.05000001</v>
      </c>
      <c r="K17" s="90">
        <f t="shared" si="0"/>
        <v>72089143.950000003</v>
      </c>
      <c r="L17" s="90">
        <f t="shared" si="0"/>
        <v>39629564.289999999</v>
      </c>
      <c r="M17" s="90">
        <f t="shared" si="0"/>
        <v>0</v>
      </c>
      <c r="N17" s="90">
        <f t="shared" si="0"/>
        <v>0</v>
      </c>
      <c r="O17" s="90">
        <f t="shared" si="0"/>
        <v>0</v>
      </c>
      <c r="P17" s="90">
        <f t="shared" si="0"/>
        <v>0</v>
      </c>
      <c r="Q17" s="90">
        <f t="shared" si="0"/>
        <v>0</v>
      </c>
      <c r="R17" s="90">
        <f t="shared" si="0"/>
        <v>0</v>
      </c>
      <c r="S17" s="90">
        <f t="shared" si="0"/>
        <v>0</v>
      </c>
      <c r="T17" s="90">
        <f t="shared" si="0"/>
        <v>0</v>
      </c>
    </row>
    <row r="18" spans="1:20" ht="18.75">
      <c r="A18" s="91"/>
      <c r="B18" s="82" t="s">
        <v>101</v>
      </c>
      <c r="C18" s="89">
        <f t="shared" ref="C18:T18" si="1">SUM(C20)</f>
        <v>241</v>
      </c>
      <c r="D18" s="89">
        <f t="shared" si="1"/>
        <v>86</v>
      </c>
      <c r="E18" s="90">
        <f t="shared" si="1"/>
        <v>3737.68</v>
      </c>
      <c r="F18" s="89">
        <f t="shared" si="1"/>
        <v>5</v>
      </c>
      <c r="G18" s="89">
        <f t="shared" si="1"/>
        <v>1</v>
      </c>
      <c r="H18" s="90">
        <f t="shared" si="1"/>
        <v>48.4</v>
      </c>
      <c r="I18" s="90">
        <f t="shared" si="1"/>
        <v>107559884.08</v>
      </c>
      <c r="J18" s="90">
        <f t="shared" si="1"/>
        <v>93591382.040000007</v>
      </c>
      <c r="K18" s="90">
        <f t="shared" si="1"/>
        <v>12800222</v>
      </c>
      <c r="L18" s="90">
        <f t="shared" si="1"/>
        <v>1168280.04</v>
      </c>
      <c r="M18" s="90">
        <f t="shared" si="1"/>
        <v>0</v>
      </c>
      <c r="N18" s="90">
        <f t="shared" si="1"/>
        <v>0</v>
      </c>
      <c r="O18" s="90">
        <f t="shared" si="1"/>
        <v>0</v>
      </c>
      <c r="P18" s="90">
        <f t="shared" si="1"/>
        <v>0</v>
      </c>
      <c r="Q18" s="90">
        <f t="shared" si="1"/>
        <v>0</v>
      </c>
      <c r="R18" s="90">
        <f t="shared" si="1"/>
        <v>0</v>
      </c>
      <c r="S18" s="90">
        <f t="shared" si="1"/>
        <v>0</v>
      </c>
      <c r="T18" s="90">
        <f t="shared" si="1"/>
        <v>0</v>
      </c>
    </row>
    <row r="19" spans="1:20" ht="15.75">
      <c r="A19" s="202" t="s">
        <v>33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9"/>
    </row>
    <row r="20" spans="1:20" ht="18.75">
      <c r="A20" s="92"/>
      <c r="B20" s="93" t="s">
        <v>345</v>
      </c>
      <c r="C20" s="94">
        <f t="shared" ref="C20:T20" si="2">SUM(C21:C26)</f>
        <v>241</v>
      </c>
      <c r="D20" s="94">
        <f t="shared" si="2"/>
        <v>86</v>
      </c>
      <c r="E20" s="95">
        <f t="shared" si="2"/>
        <v>3737.68</v>
      </c>
      <c r="F20" s="94">
        <f t="shared" si="2"/>
        <v>5</v>
      </c>
      <c r="G20" s="94">
        <f t="shared" si="2"/>
        <v>1</v>
      </c>
      <c r="H20" s="95">
        <f t="shared" si="2"/>
        <v>48.4</v>
      </c>
      <c r="I20" s="95">
        <f t="shared" si="2"/>
        <v>107559884.08</v>
      </c>
      <c r="J20" s="95">
        <f t="shared" si="2"/>
        <v>93591382.040000007</v>
      </c>
      <c r="K20" s="95">
        <f t="shared" si="2"/>
        <v>12800222</v>
      </c>
      <c r="L20" s="95">
        <f t="shared" si="2"/>
        <v>1168280.04</v>
      </c>
      <c r="M20" s="95">
        <f t="shared" si="2"/>
        <v>0</v>
      </c>
      <c r="N20" s="95">
        <f t="shared" si="2"/>
        <v>0</v>
      </c>
      <c r="O20" s="95">
        <f t="shared" si="2"/>
        <v>0</v>
      </c>
      <c r="P20" s="95">
        <f t="shared" si="2"/>
        <v>0</v>
      </c>
      <c r="Q20" s="95">
        <f t="shared" si="2"/>
        <v>0</v>
      </c>
      <c r="R20" s="95">
        <f t="shared" si="2"/>
        <v>0</v>
      </c>
      <c r="S20" s="95">
        <f t="shared" si="2"/>
        <v>0</v>
      </c>
      <c r="T20" s="95">
        <f t="shared" si="2"/>
        <v>0</v>
      </c>
    </row>
    <row r="21" spans="1:20" ht="37.5">
      <c r="A21" s="83">
        <v>1</v>
      </c>
      <c r="B21" s="69" t="s">
        <v>346</v>
      </c>
      <c r="C21" s="86">
        <v>1</v>
      </c>
      <c r="D21" s="86">
        <v>1</v>
      </c>
      <c r="E21" s="87">
        <v>47.1</v>
      </c>
      <c r="F21" s="86">
        <v>0</v>
      </c>
      <c r="G21" s="86">
        <v>0</v>
      </c>
      <c r="H21" s="87">
        <v>0</v>
      </c>
      <c r="I21" s="87">
        <f t="shared" ref="I21:I26" si="3">IFERROR(J21+K21+L21,0)</f>
        <v>1251701.3400000001</v>
      </c>
      <c r="J21" s="87">
        <v>1239184.33</v>
      </c>
      <c r="K21" s="87">
        <v>11640.82</v>
      </c>
      <c r="L21" s="87">
        <v>876.19</v>
      </c>
      <c r="M21" s="87">
        <f t="shared" ref="M21:M26" si="4">IFERROR(N21+O21,0)</f>
        <v>0</v>
      </c>
      <c r="N21" s="87">
        <v>0</v>
      </c>
      <c r="O21" s="87">
        <v>0</v>
      </c>
      <c r="P21" s="87">
        <f t="shared" ref="P21:P26" si="5">IFERROR(Q21+R21+S21+T21,0)</f>
        <v>0</v>
      </c>
      <c r="Q21" s="87">
        <v>0</v>
      </c>
      <c r="R21" s="87">
        <v>0</v>
      </c>
      <c r="S21" s="87">
        <v>0</v>
      </c>
      <c r="T21" s="87">
        <v>0</v>
      </c>
    </row>
    <row r="22" spans="1:20" ht="18.75">
      <c r="A22" s="83">
        <v>2</v>
      </c>
      <c r="B22" s="69" t="s">
        <v>347</v>
      </c>
      <c r="C22" s="86">
        <v>74</v>
      </c>
      <c r="D22" s="86">
        <v>31</v>
      </c>
      <c r="E22" s="87">
        <v>1268</v>
      </c>
      <c r="F22" s="86">
        <v>0</v>
      </c>
      <c r="G22" s="86">
        <v>0</v>
      </c>
      <c r="H22" s="87">
        <v>0</v>
      </c>
      <c r="I22" s="87">
        <f t="shared" si="3"/>
        <v>39491646.590000004</v>
      </c>
      <c r="J22" s="87">
        <v>39096730.109999999</v>
      </c>
      <c r="K22" s="87">
        <v>316258.06</v>
      </c>
      <c r="L22" s="87">
        <v>78658.42</v>
      </c>
      <c r="M22" s="87">
        <f t="shared" si="4"/>
        <v>0</v>
      </c>
      <c r="N22" s="87">
        <v>0</v>
      </c>
      <c r="O22" s="87">
        <v>0</v>
      </c>
      <c r="P22" s="87">
        <f t="shared" si="5"/>
        <v>0</v>
      </c>
      <c r="Q22" s="87">
        <v>0</v>
      </c>
      <c r="R22" s="87">
        <v>0</v>
      </c>
      <c r="S22" s="87">
        <v>0</v>
      </c>
      <c r="T22" s="87">
        <v>0</v>
      </c>
    </row>
    <row r="23" spans="1:20" ht="18.75">
      <c r="A23" s="83">
        <v>3</v>
      </c>
      <c r="B23" s="69" t="s">
        <v>348</v>
      </c>
      <c r="C23" s="86">
        <v>23</v>
      </c>
      <c r="D23" s="86">
        <v>8</v>
      </c>
      <c r="E23" s="87">
        <v>266.68</v>
      </c>
      <c r="F23" s="86">
        <v>0</v>
      </c>
      <c r="G23" s="86">
        <v>0</v>
      </c>
      <c r="H23" s="87">
        <v>0</v>
      </c>
      <c r="I23" s="87">
        <f t="shared" si="3"/>
        <v>9075653.7599999998</v>
      </c>
      <c r="J23" s="87">
        <v>8984897.2200000007</v>
      </c>
      <c r="K23" s="87">
        <v>69882.539999999994</v>
      </c>
      <c r="L23" s="87">
        <v>20874</v>
      </c>
      <c r="M23" s="87">
        <f t="shared" si="4"/>
        <v>0</v>
      </c>
      <c r="N23" s="87">
        <v>0</v>
      </c>
      <c r="O23" s="87">
        <v>0</v>
      </c>
      <c r="P23" s="87">
        <f t="shared" si="5"/>
        <v>0</v>
      </c>
      <c r="Q23" s="87">
        <v>0</v>
      </c>
      <c r="R23" s="87">
        <v>0</v>
      </c>
      <c r="S23" s="87">
        <v>0</v>
      </c>
      <c r="T23" s="87">
        <v>0</v>
      </c>
    </row>
    <row r="24" spans="1:20" ht="18.75">
      <c r="A24" s="83">
        <v>4</v>
      </c>
      <c r="B24" s="69" t="s">
        <v>349</v>
      </c>
      <c r="C24" s="86">
        <v>60</v>
      </c>
      <c r="D24" s="86">
        <v>18</v>
      </c>
      <c r="E24" s="87">
        <v>975</v>
      </c>
      <c r="F24" s="86">
        <v>0</v>
      </c>
      <c r="G24" s="86">
        <v>0</v>
      </c>
      <c r="H24" s="87">
        <v>0</v>
      </c>
      <c r="I24" s="87">
        <f t="shared" si="3"/>
        <v>21159558</v>
      </c>
      <c r="J24" s="87">
        <v>20947962.420000002</v>
      </c>
      <c r="K24" s="87">
        <v>199717.84</v>
      </c>
      <c r="L24" s="87">
        <v>11877.74</v>
      </c>
      <c r="M24" s="87">
        <f t="shared" si="4"/>
        <v>0</v>
      </c>
      <c r="N24" s="87">
        <v>0</v>
      </c>
      <c r="O24" s="87">
        <v>0</v>
      </c>
      <c r="P24" s="87">
        <f t="shared" si="5"/>
        <v>0</v>
      </c>
      <c r="Q24" s="87">
        <v>0</v>
      </c>
      <c r="R24" s="87">
        <v>0</v>
      </c>
      <c r="S24" s="87">
        <v>0</v>
      </c>
      <c r="T24" s="87">
        <v>0</v>
      </c>
    </row>
    <row r="25" spans="1:20" ht="37.5">
      <c r="A25" s="83">
        <v>5</v>
      </c>
      <c r="B25" s="69" t="s">
        <v>350</v>
      </c>
      <c r="C25" s="86">
        <v>23</v>
      </c>
      <c r="D25" s="86">
        <v>9</v>
      </c>
      <c r="E25" s="87">
        <v>384.6</v>
      </c>
      <c r="F25" s="86">
        <v>0</v>
      </c>
      <c r="G25" s="86">
        <v>0</v>
      </c>
      <c r="H25" s="87">
        <v>0</v>
      </c>
      <c r="I25" s="87">
        <f t="shared" si="3"/>
        <v>12224141.699999999</v>
      </c>
      <c r="J25" s="87">
        <v>12101900.27</v>
      </c>
      <c r="K25" s="87">
        <v>114404.3</v>
      </c>
      <c r="L25" s="87">
        <v>7837.13</v>
      </c>
      <c r="M25" s="87">
        <f t="shared" si="4"/>
        <v>0</v>
      </c>
      <c r="N25" s="87">
        <v>0</v>
      </c>
      <c r="O25" s="87">
        <v>0</v>
      </c>
      <c r="P25" s="87">
        <f t="shared" si="5"/>
        <v>0</v>
      </c>
      <c r="Q25" s="87">
        <v>0</v>
      </c>
      <c r="R25" s="87">
        <v>0</v>
      </c>
      <c r="S25" s="87">
        <v>0</v>
      </c>
      <c r="T25" s="87">
        <v>0</v>
      </c>
    </row>
    <row r="26" spans="1:20" ht="37.5">
      <c r="A26" s="83">
        <v>6</v>
      </c>
      <c r="B26" s="69" t="s">
        <v>351</v>
      </c>
      <c r="C26" s="86">
        <v>60</v>
      </c>
      <c r="D26" s="86">
        <v>19</v>
      </c>
      <c r="E26" s="87">
        <v>796.3</v>
      </c>
      <c r="F26" s="86">
        <v>5</v>
      </c>
      <c r="G26" s="86">
        <v>1</v>
      </c>
      <c r="H26" s="87">
        <v>48.4</v>
      </c>
      <c r="I26" s="87">
        <f t="shared" si="3"/>
        <v>24357182.690000001</v>
      </c>
      <c r="J26" s="87">
        <v>11220707.689999999</v>
      </c>
      <c r="K26" s="87">
        <v>12088318.439999999</v>
      </c>
      <c r="L26" s="87">
        <v>1048156.56</v>
      </c>
      <c r="M26" s="87">
        <f t="shared" si="4"/>
        <v>0</v>
      </c>
      <c r="N26" s="87">
        <v>0</v>
      </c>
      <c r="O26" s="87">
        <v>0</v>
      </c>
      <c r="P26" s="87">
        <f t="shared" si="5"/>
        <v>0</v>
      </c>
      <c r="Q26" s="87">
        <v>0</v>
      </c>
      <c r="R26" s="87">
        <v>0</v>
      </c>
      <c r="S26" s="87">
        <v>0</v>
      </c>
      <c r="T26" s="87">
        <v>0</v>
      </c>
    </row>
    <row r="27" spans="1:20" ht="18.75">
      <c r="A27" s="91"/>
      <c r="B27" s="82" t="s">
        <v>103</v>
      </c>
      <c r="C27" s="89">
        <f t="shared" ref="C27:T27" si="6">SUM(C29)</f>
        <v>71</v>
      </c>
      <c r="D27" s="89">
        <f t="shared" si="6"/>
        <v>32</v>
      </c>
      <c r="E27" s="90">
        <f t="shared" si="6"/>
        <v>1089.32</v>
      </c>
      <c r="F27" s="89">
        <f t="shared" si="6"/>
        <v>2</v>
      </c>
      <c r="G27" s="89">
        <f t="shared" si="6"/>
        <v>2</v>
      </c>
      <c r="H27" s="90">
        <f t="shared" si="6"/>
        <v>42.2</v>
      </c>
      <c r="I27" s="90">
        <f t="shared" si="6"/>
        <v>40552300.060000002</v>
      </c>
      <c r="J27" s="90">
        <f t="shared" si="6"/>
        <v>39633247.530000001</v>
      </c>
      <c r="K27" s="90">
        <f t="shared" si="6"/>
        <v>567235.69999999995</v>
      </c>
      <c r="L27" s="90">
        <f t="shared" si="6"/>
        <v>351816.83</v>
      </c>
      <c r="M27" s="90">
        <f t="shared" si="6"/>
        <v>0</v>
      </c>
      <c r="N27" s="90">
        <f t="shared" si="6"/>
        <v>0</v>
      </c>
      <c r="O27" s="90">
        <f t="shared" si="6"/>
        <v>0</v>
      </c>
      <c r="P27" s="90">
        <f t="shared" si="6"/>
        <v>0</v>
      </c>
      <c r="Q27" s="90">
        <f t="shared" si="6"/>
        <v>0</v>
      </c>
      <c r="R27" s="90">
        <f t="shared" si="6"/>
        <v>0</v>
      </c>
      <c r="S27" s="90">
        <f t="shared" si="6"/>
        <v>0</v>
      </c>
      <c r="T27" s="90">
        <f t="shared" si="6"/>
        <v>0</v>
      </c>
    </row>
    <row r="28" spans="1:20" ht="15.75">
      <c r="A28" s="202" t="s">
        <v>35</v>
      </c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9"/>
    </row>
    <row r="29" spans="1:20" ht="18.75">
      <c r="A29" s="92"/>
      <c r="B29" s="93" t="s">
        <v>345</v>
      </c>
      <c r="C29" s="94">
        <f t="shared" ref="C29:T29" si="7">SUM(C30)</f>
        <v>71</v>
      </c>
      <c r="D29" s="94">
        <f t="shared" si="7"/>
        <v>32</v>
      </c>
      <c r="E29" s="95">
        <f t="shared" si="7"/>
        <v>1089.32</v>
      </c>
      <c r="F29" s="94">
        <f t="shared" si="7"/>
        <v>2</v>
      </c>
      <c r="G29" s="94">
        <f t="shared" si="7"/>
        <v>2</v>
      </c>
      <c r="H29" s="95">
        <f t="shared" si="7"/>
        <v>42.2</v>
      </c>
      <c r="I29" s="95">
        <f t="shared" si="7"/>
        <v>40552300.060000002</v>
      </c>
      <c r="J29" s="95">
        <f t="shared" si="7"/>
        <v>39633247.530000001</v>
      </c>
      <c r="K29" s="95">
        <f t="shared" si="7"/>
        <v>567235.69999999995</v>
      </c>
      <c r="L29" s="95">
        <f t="shared" si="7"/>
        <v>351816.83</v>
      </c>
      <c r="M29" s="95">
        <f t="shared" si="7"/>
        <v>0</v>
      </c>
      <c r="N29" s="95">
        <f t="shared" si="7"/>
        <v>0</v>
      </c>
      <c r="O29" s="95">
        <f t="shared" si="7"/>
        <v>0</v>
      </c>
      <c r="P29" s="95">
        <f t="shared" si="7"/>
        <v>0</v>
      </c>
      <c r="Q29" s="95">
        <f t="shared" si="7"/>
        <v>0</v>
      </c>
      <c r="R29" s="95">
        <f t="shared" si="7"/>
        <v>0</v>
      </c>
      <c r="S29" s="95">
        <f t="shared" si="7"/>
        <v>0</v>
      </c>
      <c r="T29" s="95">
        <f t="shared" si="7"/>
        <v>0</v>
      </c>
    </row>
    <row r="30" spans="1:20" ht="18.75">
      <c r="A30" s="83">
        <v>1</v>
      </c>
      <c r="B30" s="69" t="s">
        <v>348</v>
      </c>
      <c r="C30" s="86">
        <v>71</v>
      </c>
      <c r="D30" s="86">
        <v>32</v>
      </c>
      <c r="E30" s="87">
        <v>1089.32</v>
      </c>
      <c r="F30" s="86">
        <v>2</v>
      </c>
      <c r="G30" s="86">
        <v>2</v>
      </c>
      <c r="H30" s="87">
        <v>42.2</v>
      </c>
      <c r="I30" s="87">
        <f>IFERROR(J30+K30+L30,0)</f>
        <v>40552300.060000002</v>
      </c>
      <c r="J30" s="87">
        <v>39633247.530000001</v>
      </c>
      <c r="K30" s="87">
        <v>567235.69999999995</v>
      </c>
      <c r="L30" s="87">
        <v>351816.83</v>
      </c>
      <c r="M30" s="87">
        <f>IFERROR(N30+O30,0)</f>
        <v>0</v>
      </c>
      <c r="N30" s="87">
        <v>0</v>
      </c>
      <c r="O30" s="87">
        <v>0</v>
      </c>
      <c r="P30" s="87">
        <f>IFERROR(Q30+R30+S30+T30,0)</f>
        <v>0</v>
      </c>
      <c r="Q30" s="87">
        <v>0</v>
      </c>
      <c r="R30" s="87">
        <v>0</v>
      </c>
      <c r="S30" s="87">
        <v>0</v>
      </c>
      <c r="T30" s="87">
        <v>0</v>
      </c>
    </row>
    <row r="31" spans="1:20" ht="18.75">
      <c r="A31" s="91"/>
      <c r="B31" s="82" t="s">
        <v>105</v>
      </c>
      <c r="C31" s="89">
        <f t="shared" ref="C31:T31" si="8">SUM(C33)</f>
        <v>588</v>
      </c>
      <c r="D31" s="89">
        <f t="shared" si="8"/>
        <v>243</v>
      </c>
      <c r="E31" s="90">
        <f t="shared" si="8"/>
        <v>8632.2000000000007</v>
      </c>
      <c r="F31" s="89">
        <f t="shared" si="8"/>
        <v>4</v>
      </c>
      <c r="G31" s="89">
        <f t="shared" si="8"/>
        <v>3</v>
      </c>
      <c r="H31" s="90">
        <f t="shared" si="8"/>
        <v>87.81</v>
      </c>
      <c r="I31" s="90">
        <f t="shared" si="8"/>
        <v>476210413.14999998</v>
      </c>
      <c r="J31" s="90">
        <f t="shared" si="8"/>
        <v>379379259.48000002</v>
      </c>
      <c r="K31" s="90">
        <f t="shared" si="8"/>
        <v>58721686.25</v>
      </c>
      <c r="L31" s="90">
        <f t="shared" si="8"/>
        <v>38109467.420000002</v>
      </c>
      <c r="M31" s="90">
        <f t="shared" si="8"/>
        <v>0</v>
      </c>
      <c r="N31" s="90">
        <f t="shared" si="8"/>
        <v>0</v>
      </c>
      <c r="O31" s="90">
        <f t="shared" si="8"/>
        <v>0</v>
      </c>
      <c r="P31" s="90">
        <f t="shared" si="8"/>
        <v>0</v>
      </c>
      <c r="Q31" s="90">
        <f t="shared" si="8"/>
        <v>0</v>
      </c>
      <c r="R31" s="90">
        <f t="shared" si="8"/>
        <v>0</v>
      </c>
      <c r="S31" s="90">
        <f t="shared" si="8"/>
        <v>0</v>
      </c>
      <c r="T31" s="90">
        <f t="shared" si="8"/>
        <v>0</v>
      </c>
    </row>
    <row r="32" spans="1:20" ht="15.75">
      <c r="A32" s="202" t="s">
        <v>37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9"/>
    </row>
    <row r="33" spans="1:20" ht="18.75">
      <c r="A33" s="92"/>
      <c r="B33" s="93" t="s">
        <v>345</v>
      </c>
      <c r="C33" s="94">
        <f t="shared" ref="C33:T33" si="9">SUM(C34:C42)</f>
        <v>588</v>
      </c>
      <c r="D33" s="94">
        <f t="shared" si="9"/>
        <v>243</v>
      </c>
      <c r="E33" s="95">
        <f t="shared" si="9"/>
        <v>8632.2000000000007</v>
      </c>
      <c r="F33" s="94">
        <f t="shared" si="9"/>
        <v>4</v>
      </c>
      <c r="G33" s="94">
        <f t="shared" si="9"/>
        <v>3</v>
      </c>
      <c r="H33" s="95">
        <f t="shared" si="9"/>
        <v>87.81</v>
      </c>
      <c r="I33" s="95">
        <f t="shared" si="9"/>
        <v>476210413.14999998</v>
      </c>
      <c r="J33" s="95">
        <f t="shared" si="9"/>
        <v>379379259.48000002</v>
      </c>
      <c r="K33" s="95">
        <f t="shared" si="9"/>
        <v>58721686.25</v>
      </c>
      <c r="L33" s="95">
        <f t="shared" si="9"/>
        <v>38109467.420000002</v>
      </c>
      <c r="M33" s="95">
        <f t="shared" si="9"/>
        <v>0</v>
      </c>
      <c r="N33" s="95">
        <f t="shared" si="9"/>
        <v>0</v>
      </c>
      <c r="O33" s="95">
        <f t="shared" si="9"/>
        <v>0</v>
      </c>
      <c r="P33" s="95">
        <f t="shared" si="9"/>
        <v>0</v>
      </c>
      <c r="Q33" s="95">
        <f t="shared" si="9"/>
        <v>0</v>
      </c>
      <c r="R33" s="95">
        <f t="shared" si="9"/>
        <v>0</v>
      </c>
      <c r="S33" s="95">
        <f t="shared" si="9"/>
        <v>0</v>
      </c>
      <c r="T33" s="95">
        <f t="shared" si="9"/>
        <v>0</v>
      </c>
    </row>
    <row r="34" spans="1:20" ht="37.5">
      <c r="A34" s="83">
        <v>1</v>
      </c>
      <c r="B34" s="69" t="s">
        <v>352</v>
      </c>
      <c r="C34" s="86">
        <v>15</v>
      </c>
      <c r="D34" s="86">
        <v>8</v>
      </c>
      <c r="E34" s="87">
        <v>255.4</v>
      </c>
      <c r="F34" s="86">
        <v>0</v>
      </c>
      <c r="G34" s="86">
        <v>0</v>
      </c>
      <c r="H34" s="87">
        <v>0</v>
      </c>
      <c r="I34" s="87">
        <f t="shared" ref="I34:I42" si="10">IFERROR(J34+K34+L34,0)</f>
        <v>14355212.48</v>
      </c>
      <c r="J34" s="87">
        <v>0</v>
      </c>
      <c r="K34" s="87">
        <v>11132783.84</v>
      </c>
      <c r="L34" s="87">
        <v>3222428.64</v>
      </c>
      <c r="M34" s="87">
        <f t="shared" ref="M34:M42" si="11">IFERROR(N34+O34,0)</f>
        <v>0</v>
      </c>
      <c r="N34" s="87">
        <v>0</v>
      </c>
      <c r="O34" s="87">
        <v>0</v>
      </c>
      <c r="P34" s="87">
        <f t="shared" ref="P34:P42" si="12">IFERROR(Q34+R34+S34+T34,0)</f>
        <v>0</v>
      </c>
      <c r="Q34" s="87">
        <v>0</v>
      </c>
      <c r="R34" s="87">
        <v>0</v>
      </c>
      <c r="S34" s="87">
        <v>0</v>
      </c>
      <c r="T34" s="87">
        <v>0</v>
      </c>
    </row>
    <row r="35" spans="1:20" ht="18.75">
      <c r="A35" s="83">
        <v>2</v>
      </c>
      <c r="B35" s="69" t="s">
        <v>353</v>
      </c>
      <c r="C35" s="86">
        <v>168</v>
      </c>
      <c r="D35" s="86">
        <v>63</v>
      </c>
      <c r="E35" s="87">
        <v>2010.4</v>
      </c>
      <c r="F35" s="86">
        <v>0</v>
      </c>
      <c r="G35" s="86">
        <v>0</v>
      </c>
      <c r="H35" s="87">
        <v>0</v>
      </c>
      <c r="I35" s="87">
        <f t="shared" si="10"/>
        <v>118820023.06999999</v>
      </c>
      <c r="J35" s="87">
        <v>92459984.269999996</v>
      </c>
      <c r="K35" s="87">
        <v>5948199.7400000002</v>
      </c>
      <c r="L35" s="87">
        <v>20411839.059999999</v>
      </c>
      <c r="M35" s="87">
        <f t="shared" si="11"/>
        <v>0</v>
      </c>
      <c r="N35" s="87">
        <v>0</v>
      </c>
      <c r="O35" s="87">
        <v>0</v>
      </c>
      <c r="P35" s="87">
        <f t="shared" si="12"/>
        <v>0</v>
      </c>
      <c r="Q35" s="87">
        <v>0</v>
      </c>
      <c r="R35" s="87">
        <v>0</v>
      </c>
      <c r="S35" s="87">
        <v>0</v>
      </c>
      <c r="T35" s="87">
        <v>0</v>
      </c>
    </row>
    <row r="36" spans="1:20" ht="18.75">
      <c r="A36" s="83">
        <v>3</v>
      </c>
      <c r="B36" s="69" t="s">
        <v>348</v>
      </c>
      <c r="C36" s="86">
        <v>165</v>
      </c>
      <c r="D36" s="86">
        <v>80</v>
      </c>
      <c r="E36" s="87">
        <v>3035.84</v>
      </c>
      <c r="F36" s="86">
        <v>4</v>
      </c>
      <c r="G36" s="86">
        <v>3</v>
      </c>
      <c r="H36" s="87">
        <v>87.81</v>
      </c>
      <c r="I36" s="87">
        <f t="shared" si="10"/>
        <v>156837148.24000001</v>
      </c>
      <c r="J36" s="87">
        <v>155268776.75999999</v>
      </c>
      <c r="K36" s="87">
        <v>1422440.09</v>
      </c>
      <c r="L36" s="87">
        <v>145931.39000000001</v>
      </c>
      <c r="M36" s="87">
        <f t="shared" si="11"/>
        <v>0</v>
      </c>
      <c r="N36" s="87">
        <v>0</v>
      </c>
      <c r="O36" s="87">
        <v>0</v>
      </c>
      <c r="P36" s="87">
        <f t="shared" si="12"/>
        <v>0</v>
      </c>
      <c r="Q36" s="87">
        <v>0</v>
      </c>
      <c r="R36" s="87">
        <v>0</v>
      </c>
      <c r="S36" s="87">
        <v>0</v>
      </c>
      <c r="T36" s="87">
        <v>0</v>
      </c>
    </row>
    <row r="37" spans="1:20" ht="37.5">
      <c r="A37" s="83">
        <v>4</v>
      </c>
      <c r="B37" s="69" t="s">
        <v>354</v>
      </c>
      <c r="C37" s="86">
        <v>22</v>
      </c>
      <c r="D37" s="86">
        <v>6</v>
      </c>
      <c r="E37" s="87">
        <v>224.96</v>
      </c>
      <c r="F37" s="86">
        <v>0</v>
      </c>
      <c r="G37" s="86">
        <v>0</v>
      </c>
      <c r="H37" s="87">
        <v>0</v>
      </c>
      <c r="I37" s="87">
        <f t="shared" si="10"/>
        <v>12163600.300000001</v>
      </c>
      <c r="J37" s="87">
        <v>11611920.48</v>
      </c>
      <c r="K37" s="87">
        <v>102928.99</v>
      </c>
      <c r="L37" s="87">
        <v>448750.83</v>
      </c>
      <c r="M37" s="87">
        <f t="shared" si="11"/>
        <v>0</v>
      </c>
      <c r="N37" s="87">
        <v>0</v>
      </c>
      <c r="O37" s="87">
        <v>0</v>
      </c>
      <c r="P37" s="87">
        <f t="shared" si="12"/>
        <v>0</v>
      </c>
      <c r="Q37" s="87">
        <v>0</v>
      </c>
      <c r="R37" s="87">
        <v>0</v>
      </c>
      <c r="S37" s="87">
        <v>0</v>
      </c>
      <c r="T37" s="87">
        <v>0</v>
      </c>
    </row>
    <row r="38" spans="1:20" ht="37.5">
      <c r="A38" s="83">
        <v>5</v>
      </c>
      <c r="B38" s="69" t="s">
        <v>355</v>
      </c>
      <c r="C38" s="86">
        <v>13</v>
      </c>
      <c r="D38" s="86">
        <v>6</v>
      </c>
      <c r="E38" s="87">
        <v>260</v>
      </c>
      <c r="F38" s="86">
        <v>0</v>
      </c>
      <c r="G38" s="86">
        <v>0</v>
      </c>
      <c r="H38" s="87">
        <v>0</v>
      </c>
      <c r="I38" s="87">
        <f t="shared" si="10"/>
        <v>11902498</v>
      </c>
      <c r="J38" s="87">
        <v>4377646.74</v>
      </c>
      <c r="K38" s="87">
        <v>6998111.6600000001</v>
      </c>
      <c r="L38" s="87">
        <v>526739.6</v>
      </c>
      <c r="M38" s="87">
        <f t="shared" si="11"/>
        <v>0</v>
      </c>
      <c r="N38" s="87">
        <v>0</v>
      </c>
      <c r="O38" s="87">
        <v>0</v>
      </c>
      <c r="P38" s="87">
        <f t="shared" si="12"/>
        <v>0</v>
      </c>
      <c r="Q38" s="87">
        <v>0</v>
      </c>
      <c r="R38" s="87">
        <v>0</v>
      </c>
      <c r="S38" s="87">
        <v>0</v>
      </c>
      <c r="T38" s="87">
        <v>0</v>
      </c>
    </row>
    <row r="39" spans="1:20" ht="37.5">
      <c r="A39" s="83">
        <v>6</v>
      </c>
      <c r="B39" s="69" t="s">
        <v>356</v>
      </c>
      <c r="C39" s="86">
        <v>13</v>
      </c>
      <c r="D39" s="86">
        <v>8</v>
      </c>
      <c r="E39" s="87">
        <v>366.7</v>
      </c>
      <c r="F39" s="86">
        <v>0</v>
      </c>
      <c r="G39" s="86">
        <v>0</v>
      </c>
      <c r="H39" s="87">
        <v>0</v>
      </c>
      <c r="I39" s="87">
        <f t="shared" si="10"/>
        <v>20472011.600000001</v>
      </c>
      <c r="J39" s="87">
        <v>5193714.8</v>
      </c>
      <c r="K39" s="87">
        <v>14514381.960000001</v>
      </c>
      <c r="L39" s="87">
        <v>763914.84</v>
      </c>
      <c r="M39" s="87">
        <f t="shared" si="11"/>
        <v>0</v>
      </c>
      <c r="N39" s="87">
        <v>0</v>
      </c>
      <c r="O39" s="87">
        <v>0</v>
      </c>
      <c r="P39" s="87">
        <f t="shared" si="12"/>
        <v>0</v>
      </c>
      <c r="Q39" s="87">
        <v>0</v>
      </c>
      <c r="R39" s="87">
        <v>0</v>
      </c>
      <c r="S39" s="87">
        <v>0</v>
      </c>
      <c r="T39" s="87">
        <v>0</v>
      </c>
    </row>
    <row r="40" spans="1:20" ht="37.5">
      <c r="A40" s="83">
        <v>7</v>
      </c>
      <c r="B40" s="69" t="s">
        <v>357</v>
      </c>
      <c r="C40" s="86">
        <v>74</v>
      </c>
      <c r="D40" s="86">
        <v>25</v>
      </c>
      <c r="E40" s="87">
        <v>980.7</v>
      </c>
      <c r="F40" s="86">
        <v>0</v>
      </c>
      <c r="G40" s="86">
        <v>0</v>
      </c>
      <c r="H40" s="87">
        <v>0</v>
      </c>
      <c r="I40" s="87">
        <f t="shared" si="10"/>
        <v>54417000</v>
      </c>
      <c r="J40" s="87">
        <v>40215358.950000003</v>
      </c>
      <c r="K40" s="87">
        <v>9114317.1799999997</v>
      </c>
      <c r="L40" s="87">
        <v>5087323.87</v>
      </c>
      <c r="M40" s="87">
        <f t="shared" si="11"/>
        <v>0</v>
      </c>
      <c r="N40" s="87">
        <v>0</v>
      </c>
      <c r="O40" s="87">
        <v>0</v>
      </c>
      <c r="P40" s="87">
        <f t="shared" si="12"/>
        <v>0</v>
      </c>
      <c r="Q40" s="87">
        <v>0</v>
      </c>
      <c r="R40" s="87">
        <v>0</v>
      </c>
      <c r="S40" s="87">
        <v>0</v>
      </c>
      <c r="T40" s="87">
        <v>0</v>
      </c>
    </row>
    <row r="41" spans="1:20" ht="37.5">
      <c r="A41" s="83">
        <v>8</v>
      </c>
      <c r="B41" s="69" t="s">
        <v>358</v>
      </c>
      <c r="C41" s="86">
        <v>103</v>
      </c>
      <c r="D41" s="86">
        <v>41</v>
      </c>
      <c r="E41" s="87">
        <v>1274.2</v>
      </c>
      <c r="F41" s="86">
        <v>0</v>
      </c>
      <c r="G41" s="86">
        <v>0</v>
      </c>
      <c r="H41" s="87">
        <v>0</v>
      </c>
      <c r="I41" s="87">
        <f t="shared" si="10"/>
        <v>77964615.459999993</v>
      </c>
      <c r="J41" s="87">
        <v>70251857.480000004</v>
      </c>
      <c r="K41" s="87">
        <v>674133.99</v>
      </c>
      <c r="L41" s="87">
        <v>7038623.9900000002</v>
      </c>
      <c r="M41" s="87">
        <f t="shared" si="11"/>
        <v>0</v>
      </c>
      <c r="N41" s="87">
        <v>0</v>
      </c>
      <c r="O41" s="87">
        <v>0</v>
      </c>
      <c r="P41" s="87">
        <f t="shared" si="12"/>
        <v>0</v>
      </c>
      <c r="Q41" s="87">
        <v>0</v>
      </c>
      <c r="R41" s="87">
        <v>0</v>
      </c>
      <c r="S41" s="87">
        <v>0</v>
      </c>
      <c r="T41" s="87">
        <v>0</v>
      </c>
    </row>
    <row r="42" spans="1:20" ht="37.5">
      <c r="A42" s="83">
        <v>9</v>
      </c>
      <c r="B42" s="69" t="s">
        <v>359</v>
      </c>
      <c r="C42" s="86">
        <v>15</v>
      </c>
      <c r="D42" s="86">
        <v>6</v>
      </c>
      <c r="E42" s="87">
        <v>224</v>
      </c>
      <c r="F42" s="86">
        <v>0</v>
      </c>
      <c r="G42" s="86">
        <v>0</v>
      </c>
      <c r="H42" s="87">
        <v>0</v>
      </c>
      <c r="I42" s="87">
        <f t="shared" si="10"/>
        <v>9278304</v>
      </c>
      <c r="J42" s="87">
        <v>0</v>
      </c>
      <c r="K42" s="87">
        <v>8814388.8000000007</v>
      </c>
      <c r="L42" s="87">
        <v>463915.2</v>
      </c>
      <c r="M42" s="87">
        <f t="shared" si="11"/>
        <v>0</v>
      </c>
      <c r="N42" s="87">
        <v>0</v>
      </c>
      <c r="O42" s="87">
        <v>0</v>
      </c>
      <c r="P42" s="87">
        <f t="shared" si="12"/>
        <v>0</v>
      </c>
      <c r="Q42" s="87">
        <v>0</v>
      </c>
      <c r="R42" s="87">
        <v>0</v>
      </c>
      <c r="S42" s="87">
        <v>0</v>
      </c>
      <c r="T42" s="87">
        <v>0</v>
      </c>
    </row>
    <row r="45" spans="1:20" ht="15.75" customHeight="1">
      <c r="A45" s="144" t="s">
        <v>360</v>
      </c>
      <c r="B45" s="188"/>
      <c r="C45" s="188"/>
      <c r="D45" s="188"/>
      <c r="E45" s="188"/>
      <c r="F45" s="188"/>
      <c r="G45" s="188"/>
      <c r="H45" s="188"/>
      <c r="I45" s="188"/>
      <c r="J45" s="2"/>
      <c r="K45" s="2"/>
      <c r="L45" s="62"/>
      <c r="M45" s="62"/>
      <c r="N45" s="63"/>
      <c r="O45" s="2"/>
      <c r="P45" s="2"/>
    </row>
    <row r="46" spans="1:20" ht="18.75" customHeight="1">
      <c r="A46" s="188"/>
      <c r="B46" s="188"/>
      <c r="C46" s="188"/>
      <c r="D46" s="188"/>
      <c r="E46" s="188"/>
      <c r="F46" s="188"/>
      <c r="G46" s="188"/>
      <c r="H46" s="188"/>
      <c r="I46" s="188"/>
      <c r="J46" s="64"/>
      <c r="K46" s="64"/>
      <c r="L46" s="65"/>
      <c r="M46" s="84"/>
      <c r="N46" s="178" t="s">
        <v>39</v>
      </c>
      <c r="O46" s="205"/>
      <c r="P46" s="205"/>
    </row>
    <row r="47" spans="1:20" ht="15.75" customHeight="1">
      <c r="L47" s="203" t="s">
        <v>40</v>
      </c>
      <c r="M47" s="203"/>
      <c r="N47" s="204" t="s">
        <v>297</v>
      </c>
      <c r="O47" s="204"/>
      <c r="P47" s="204"/>
    </row>
  </sheetData>
  <sheetProtection formatCells="0" formatColumns="0" formatRows="0" insertColumns="0" insertRows="0" insertHyperlinks="0" deleteColumns="0" deleteRows="0" sort="0" autoFilter="0" pivotTables="0"/>
  <mergeCells count="43">
    <mergeCell ref="A19:T19"/>
    <mergeCell ref="A28:T28"/>
    <mergeCell ref="A32:T32"/>
    <mergeCell ref="L47:M47"/>
    <mergeCell ref="N47:P47"/>
    <mergeCell ref="A45:I46"/>
    <mergeCell ref="N46:P46"/>
    <mergeCell ref="A10:A15"/>
    <mergeCell ref="B10:B15"/>
    <mergeCell ref="N12:O12"/>
    <mergeCell ref="P10:T10"/>
    <mergeCell ref="P11:P14"/>
    <mergeCell ref="Q11:T11"/>
    <mergeCell ref="C12:C14"/>
    <mergeCell ref="S1:T1"/>
    <mergeCell ref="A2:T2"/>
    <mergeCell ref="A6:E6"/>
    <mergeCell ref="F6:H6"/>
    <mergeCell ref="A7:E7"/>
    <mergeCell ref="F7:H7"/>
    <mergeCell ref="E12:E14"/>
    <mergeCell ref="F12:F14"/>
    <mergeCell ref="G12:G14"/>
    <mergeCell ref="H12:H14"/>
    <mergeCell ref="M10:O11"/>
    <mergeCell ref="J12:L12"/>
    <mergeCell ref="M12:M14"/>
    <mergeCell ref="I12:I14"/>
    <mergeCell ref="C10:E11"/>
    <mergeCell ref="F10:H11"/>
    <mergeCell ref="I10:L11"/>
    <mergeCell ref="T13:T14"/>
    <mergeCell ref="Q12:R12"/>
    <mergeCell ref="S12:T12"/>
    <mergeCell ref="J13:J14"/>
    <mergeCell ref="K13:K14"/>
    <mergeCell ref="L13:L14"/>
    <mergeCell ref="N13:N14"/>
    <mergeCell ref="O13:O14"/>
    <mergeCell ref="Q13:Q14"/>
    <mergeCell ref="R13:R14"/>
    <mergeCell ref="S13:S14"/>
    <mergeCell ref="D12:D14"/>
  </mergeCells>
  <printOptions horizontalCentered="1"/>
  <pageMargins left="0.31496062992126" right="0.31496062992126" top="0.31496062992126" bottom="0.31496062992126" header="0.31496062992126" footer="0.31496062992126"/>
  <pageSetup paperSize="9" scale="35" fitToHeight="0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6"/>
  <sheetViews>
    <sheetView topLeftCell="A49" zoomScale="44" zoomScaleNormal="44" workbookViewId="0">
      <selection sqref="A1:S104"/>
    </sheetView>
  </sheetViews>
  <sheetFormatPr defaultRowHeight="15"/>
  <cols>
    <col min="1" max="1" width="5.7109375" customWidth="1"/>
    <col min="2" max="2" width="56.5703125" customWidth="1"/>
    <col min="3" max="6" width="16.140625" customWidth="1"/>
    <col min="7" max="8" width="28.7109375" customWidth="1"/>
    <col min="9" max="12" width="16.140625" customWidth="1"/>
    <col min="13" max="14" width="28.7109375" customWidth="1"/>
    <col min="15" max="19" width="16.140625" customWidth="1"/>
  </cols>
  <sheetData>
    <row r="1" spans="1:19" ht="75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30" t="s">
        <v>361</v>
      </c>
      <c r="R1" s="130"/>
      <c r="S1" s="130"/>
    </row>
    <row r="2" spans="1:19" ht="53.25" customHeight="1">
      <c r="A2" s="143" t="s">
        <v>362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1:19" ht="18.75" customHeight="1">
      <c r="A3" s="96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97"/>
    </row>
    <row r="4" spans="1:19" ht="18.75" customHeight="1">
      <c r="A4" s="166" t="s">
        <v>2</v>
      </c>
      <c r="B4" s="166"/>
      <c r="C4" s="166"/>
      <c r="D4" s="206" t="s">
        <v>3</v>
      </c>
      <c r="E4" s="206"/>
      <c r="F4" s="206"/>
      <c r="G4" s="98"/>
      <c r="H4" s="98"/>
      <c r="I4" s="99"/>
      <c r="J4" s="99"/>
      <c r="K4" s="99"/>
      <c r="L4" s="99"/>
      <c r="M4" s="99"/>
      <c r="N4" s="99"/>
      <c r="O4" s="99"/>
      <c r="P4" s="139"/>
      <c r="Q4" s="139"/>
      <c r="R4" s="80"/>
      <c r="S4" s="80"/>
    </row>
    <row r="5" spans="1:19" ht="18.75" customHeight="1">
      <c r="A5" s="166" t="s">
        <v>4</v>
      </c>
      <c r="B5" s="166"/>
      <c r="C5" s="166"/>
      <c r="D5" s="206" t="s">
        <v>5</v>
      </c>
      <c r="E5" s="206"/>
      <c r="F5" s="206"/>
      <c r="G5" s="98"/>
      <c r="H5" s="98"/>
      <c r="I5" s="99"/>
      <c r="J5" s="99"/>
      <c r="K5" s="99"/>
      <c r="L5" s="99"/>
      <c r="M5" s="99"/>
      <c r="N5" s="99"/>
      <c r="O5" s="99"/>
      <c r="P5" s="166"/>
      <c r="Q5" s="166"/>
      <c r="R5" s="80"/>
      <c r="S5" s="80"/>
    </row>
    <row r="6" spans="1:19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6" customHeight="1">
      <c r="A7" s="140" t="s">
        <v>6</v>
      </c>
      <c r="B7" s="140" t="s">
        <v>363</v>
      </c>
      <c r="C7" s="140" t="s">
        <v>364</v>
      </c>
      <c r="D7" s="140"/>
      <c r="E7" s="140"/>
      <c r="F7" s="140" t="s">
        <v>325</v>
      </c>
      <c r="G7" s="140"/>
      <c r="H7" s="140"/>
      <c r="I7" s="140"/>
      <c r="J7" s="140"/>
      <c r="K7" s="140"/>
      <c r="L7" s="140" t="s">
        <v>326</v>
      </c>
      <c r="M7" s="140"/>
      <c r="N7" s="140"/>
      <c r="O7" s="140"/>
      <c r="P7" s="140"/>
      <c r="Q7" s="140"/>
      <c r="R7" s="142" t="s">
        <v>365</v>
      </c>
      <c r="S7" s="170" t="s">
        <v>366</v>
      </c>
    </row>
    <row r="8" spans="1:19" ht="36" customHeight="1">
      <c r="A8" s="140"/>
      <c r="B8" s="140"/>
      <c r="C8" s="170" t="s">
        <v>330</v>
      </c>
      <c r="D8" s="170" t="s">
        <v>331</v>
      </c>
      <c r="E8" s="170" t="s">
        <v>332</v>
      </c>
      <c r="F8" s="170" t="s">
        <v>367</v>
      </c>
      <c r="G8" s="159" t="s">
        <v>122</v>
      </c>
      <c r="H8" s="161"/>
      <c r="I8" s="170" t="s">
        <v>330</v>
      </c>
      <c r="J8" s="170" t="s">
        <v>331</v>
      </c>
      <c r="K8" s="170" t="s">
        <v>332</v>
      </c>
      <c r="L8" s="170" t="s">
        <v>367</v>
      </c>
      <c r="M8" s="159" t="s">
        <v>122</v>
      </c>
      <c r="N8" s="161"/>
      <c r="O8" s="170" t="s">
        <v>330</v>
      </c>
      <c r="P8" s="170" t="s">
        <v>331</v>
      </c>
      <c r="Q8" s="170" t="s">
        <v>332</v>
      </c>
      <c r="R8" s="142"/>
      <c r="S8" s="156"/>
    </row>
    <row r="9" spans="1:19" ht="45" customHeight="1">
      <c r="A9" s="140"/>
      <c r="B9" s="140"/>
      <c r="C9" s="156"/>
      <c r="D9" s="156"/>
      <c r="E9" s="156"/>
      <c r="F9" s="156"/>
      <c r="G9" s="158" t="s">
        <v>368</v>
      </c>
      <c r="H9" s="21" t="s">
        <v>122</v>
      </c>
      <c r="I9" s="156"/>
      <c r="J9" s="156"/>
      <c r="K9" s="156"/>
      <c r="L9" s="156"/>
      <c r="M9" s="158" t="s">
        <v>368</v>
      </c>
      <c r="N9" s="21" t="s">
        <v>122</v>
      </c>
      <c r="O9" s="156"/>
      <c r="P9" s="156"/>
      <c r="Q9" s="156"/>
      <c r="R9" s="142"/>
      <c r="S9" s="156"/>
    </row>
    <row r="10" spans="1:19" ht="114" customHeight="1">
      <c r="A10" s="140"/>
      <c r="B10" s="140"/>
      <c r="C10" s="157"/>
      <c r="D10" s="157"/>
      <c r="E10" s="157"/>
      <c r="F10" s="157"/>
      <c r="G10" s="150"/>
      <c r="H10" s="21" t="s">
        <v>369</v>
      </c>
      <c r="I10" s="157"/>
      <c r="J10" s="157"/>
      <c r="K10" s="157"/>
      <c r="L10" s="157"/>
      <c r="M10" s="150"/>
      <c r="N10" s="21" t="s">
        <v>369</v>
      </c>
      <c r="O10" s="157"/>
      <c r="P10" s="157"/>
      <c r="Q10" s="157"/>
      <c r="R10" s="142"/>
      <c r="S10" s="156"/>
    </row>
    <row r="11" spans="1:19" ht="18.75" customHeight="1">
      <c r="A11" s="140"/>
      <c r="B11" s="140"/>
      <c r="C11" s="21" t="s">
        <v>343</v>
      </c>
      <c r="D11" s="21" t="s">
        <v>16</v>
      </c>
      <c r="E11" s="21" t="s">
        <v>344</v>
      </c>
      <c r="F11" s="21" t="s">
        <v>16</v>
      </c>
      <c r="G11" s="21" t="s">
        <v>16</v>
      </c>
      <c r="H11" s="21" t="s">
        <v>16</v>
      </c>
      <c r="I11" s="21" t="s">
        <v>343</v>
      </c>
      <c r="J11" s="21" t="s">
        <v>16</v>
      </c>
      <c r="K11" s="21" t="s">
        <v>344</v>
      </c>
      <c r="L11" s="21" t="s">
        <v>16</v>
      </c>
      <c r="M11" s="21" t="s">
        <v>16</v>
      </c>
      <c r="N11" s="21" t="s">
        <v>16</v>
      </c>
      <c r="O11" s="21" t="s">
        <v>343</v>
      </c>
      <c r="P11" s="21" t="s">
        <v>16</v>
      </c>
      <c r="Q11" s="21" t="s">
        <v>344</v>
      </c>
      <c r="R11" s="142"/>
      <c r="S11" s="157"/>
    </row>
    <row r="12" spans="1:19" ht="15.75" customHeight="1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  <c r="J12" s="4">
        <v>10</v>
      </c>
      <c r="K12" s="4">
        <v>11</v>
      </c>
      <c r="L12" s="4">
        <v>12</v>
      </c>
      <c r="M12" s="4">
        <v>13</v>
      </c>
      <c r="N12" s="4">
        <v>14</v>
      </c>
      <c r="O12" s="4">
        <v>15</v>
      </c>
      <c r="P12" s="4">
        <v>16</v>
      </c>
      <c r="Q12" s="4">
        <v>17</v>
      </c>
      <c r="R12" s="4">
        <v>18</v>
      </c>
      <c r="S12" s="4">
        <v>19</v>
      </c>
    </row>
    <row r="13" spans="1:19" ht="30" customHeight="1">
      <c r="A13" s="100"/>
      <c r="B13" s="25" t="s">
        <v>56</v>
      </c>
      <c r="C13" s="73">
        <f t="shared" ref="C13:Q13" si="0">SUM(C14,C34,C40)</f>
        <v>944</v>
      </c>
      <c r="D13" s="73">
        <f t="shared" si="0"/>
        <v>382</v>
      </c>
      <c r="E13" s="74">
        <f t="shared" si="0"/>
        <v>14223.51</v>
      </c>
      <c r="F13" s="73">
        <f t="shared" si="0"/>
        <v>361</v>
      </c>
      <c r="G13" s="73">
        <f t="shared" si="0"/>
        <v>15</v>
      </c>
      <c r="H13" s="73">
        <f t="shared" si="0"/>
        <v>0</v>
      </c>
      <c r="I13" s="73">
        <f t="shared" si="0"/>
        <v>900</v>
      </c>
      <c r="J13" s="73">
        <f t="shared" si="0"/>
        <v>361</v>
      </c>
      <c r="K13" s="74">
        <f t="shared" si="0"/>
        <v>13459.2</v>
      </c>
      <c r="L13" s="73">
        <f t="shared" si="0"/>
        <v>6</v>
      </c>
      <c r="M13" s="73">
        <f t="shared" si="0"/>
        <v>0</v>
      </c>
      <c r="N13" s="73">
        <f t="shared" si="0"/>
        <v>0</v>
      </c>
      <c r="O13" s="73">
        <f t="shared" si="0"/>
        <v>11</v>
      </c>
      <c r="P13" s="73">
        <f t="shared" si="0"/>
        <v>6</v>
      </c>
      <c r="Q13" s="74">
        <f t="shared" si="0"/>
        <v>178.41</v>
      </c>
      <c r="R13" s="101" t="s">
        <v>20</v>
      </c>
      <c r="S13" s="101" t="s">
        <v>20</v>
      </c>
    </row>
    <row r="14" spans="1:19" ht="30" customHeight="1">
      <c r="A14" s="100"/>
      <c r="B14" s="25" t="s">
        <v>101</v>
      </c>
      <c r="C14" s="73">
        <f t="shared" ref="C14:Q14" si="1">SUM(C16)</f>
        <v>246</v>
      </c>
      <c r="D14" s="73">
        <f t="shared" si="1"/>
        <v>87</v>
      </c>
      <c r="E14" s="74">
        <f t="shared" si="1"/>
        <v>3786.08</v>
      </c>
      <c r="F14" s="73">
        <f t="shared" si="1"/>
        <v>86</v>
      </c>
      <c r="G14" s="73">
        <f t="shared" si="1"/>
        <v>13</v>
      </c>
      <c r="H14" s="73">
        <f t="shared" si="1"/>
        <v>0</v>
      </c>
      <c r="I14" s="73">
        <f t="shared" si="1"/>
        <v>241</v>
      </c>
      <c r="J14" s="73">
        <f t="shared" si="1"/>
        <v>86</v>
      </c>
      <c r="K14" s="74">
        <f t="shared" si="1"/>
        <v>3737.68</v>
      </c>
      <c r="L14" s="73">
        <f t="shared" si="1"/>
        <v>1</v>
      </c>
      <c r="M14" s="73">
        <f t="shared" si="1"/>
        <v>0</v>
      </c>
      <c r="N14" s="73">
        <f t="shared" si="1"/>
        <v>0</v>
      </c>
      <c r="O14" s="73">
        <f t="shared" si="1"/>
        <v>5</v>
      </c>
      <c r="P14" s="73">
        <f t="shared" si="1"/>
        <v>1</v>
      </c>
      <c r="Q14" s="74">
        <f t="shared" si="1"/>
        <v>48.4</v>
      </c>
      <c r="R14" s="101" t="s">
        <v>20</v>
      </c>
      <c r="S14" s="101" t="s">
        <v>20</v>
      </c>
    </row>
    <row r="15" spans="1:19" ht="18.75">
      <c r="A15" s="207" t="s">
        <v>370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</row>
    <row r="16" spans="1:19" ht="18.75">
      <c r="A16" s="21"/>
      <c r="B16" s="102" t="s">
        <v>66</v>
      </c>
      <c r="C16" s="73">
        <f t="shared" ref="C16:Q16" si="2">SUM(C17,C19,C26,C28,C30,C32)</f>
        <v>246</v>
      </c>
      <c r="D16" s="73">
        <f t="shared" si="2"/>
        <v>87</v>
      </c>
      <c r="E16" s="74">
        <f t="shared" si="2"/>
        <v>3786.08</v>
      </c>
      <c r="F16" s="73">
        <f t="shared" si="2"/>
        <v>86</v>
      </c>
      <c r="G16" s="73">
        <f t="shared" si="2"/>
        <v>13</v>
      </c>
      <c r="H16" s="73">
        <f t="shared" si="2"/>
        <v>0</v>
      </c>
      <c r="I16" s="73">
        <f t="shared" si="2"/>
        <v>241</v>
      </c>
      <c r="J16" s="73">
        <f t="shared" si="2"/>
        <v>86</v>
      </c>
      <c r="K16" s="74">
        <f t="shared" si="2"/>
        <v>3737.68</v>
      </c>
      <c r="L16" s="73">
        <f t="shared" si="2"/>
        <v>1</v>
      </c>
      <c r="M16" s="73">
        <f t="shared" si="2"/>
        <v>0</v>
      </c>
      <c r="N16" s="73">
        <f t="shared" si="2"/>
        <v>0</v>
      </c>
      <c r="O16" s="73">
        <f t="shared" si="2"/>
        <v>5</v>
      </c>
      <c r="P16" s="73">
        <f t="shared" si="2"/>
        <v>1</v>
      </c>
      <c r="Q16" s="74">
        <f t="shared" si="2"/>
        <v>48.4</v>
      </c>
      <c r="R16" s="101" t="s">
        <v>20</v>
      </c>
      <c r="S16" s="101" t="s">
        <v>20</v>
      </c>
    </row>
    <row r="17" spans="1:19" ht="37.5">
      <c r="A17" s="21"/>
      <c r="B17" s="102" t="s">
        <v>346</v>
      </c>
      <c r="C17" s="73">
        <f t="shared" ref="C17:Q17" si="3">SUM(C18)</f>
        <v>1</v>
      </c>
      <c r="D17" s="73">
        <f t="shared" si="3"/>
        <v>1</v>
      </c>
      <c r="E17" s="74">
        <f t="shared" si="3"/>
        <v>47.1</v>
      </c>
      <c r="F17" s="73">
        <f t="shared" si="3"/>
        <v>1</v>
      </c>
      <c r="G17" s="73">
        <f t="shared" si="3"/>
        <v>0</v>
      </c>
      <c r="H17" s="73">
        <f t="shared" si="3"/>
        <v>0</v>
      </c>
      <c r="I17" s="73">
        <f t="shared" si="3"/>
        <v>1</v>
      </c>
      <c r="J17" s="73">
        <f t="shared" si="3"/>
        <v>1</v>
      </c>
      <c r="K17" s="74">
        <f t="shared" si="3"/>
        <v>47.1</v>
      </c>
      <c r="L17" s="73">
        <f t="shared" si="3"/>
        <v>0</v>
      </c>
      <c r="M17" s="73">
        <f t="shared" si="3"/>
        <v>0</v>
      </c>
      <c r="N17" s="73">
        <f t="shared" si="3"/>
        <v>0</v>
      </c>
      <c r="O17" s="73">
        <f t="shared" si="3"/>
        <v>0</v>
      </c>
      <c r="P17" s="73">
        <f t="shared" si="3"/>
        <v>0</v>
      </c>
      <c r="Q17" s="74">
        <f t="shared" si="3"/>
        <v>0</v>
      </c>
      <c r="R17" s="101" t="s">
        <v>20</v>
      </c>
      <c r="S17" s="101" t="s">
        <v>20</v>
      </c>
    </row>
    <row r="18" spans="1:19" ht="18.75">
      <c r="A18" s="83">
        <v>1</v>
      </c>
      <c r="B18" s="69" t="s">
        <v>371</v>
      </c>
      <c r="C18" s="76">
        <v>1</v>
      </c>
      <c r="D18" s="76">
        <v>1</v>
      </c>
      <c r="E18" s="75">
        <v>47.1</v>
      </c>
      <c r="F18" s="76">
        <v>1</v>
      </c>
      <c r="G18" s="76">
        <v>0</v>
      </c>
      <c r="H18" s="76">
        <v>0</v>
      </c>
      <c r="I18" s="76">
        <v>1</v>
      </c>
      <c r="J18" s="76">
        <v>1</v>
      </c>
      <c r="K18" s="75">
        <v>47.1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5">
        <v>0</v>
      </c>
      <c r="R18" s="83" t="s">
        <v>372</v>
      </c>
      <c r="S18" s="83" t="s">
        <v>373</v>
      </c>
    </row>
    <row r="19" spans="1:19" ht="18.75">
      <c r="A19" s="21"/>
      <c r="B19" s="102" t="s">
        <v>347</v>
      </c>
      <c r="C19" s="73">
        <f t="shared" ref="C19:Q19" si="4">SUM(C20:C25)</f>
        <v>74</v>
      </c>
      <c r="D19" s="73">
        <f t="shared" si="4"/>
        <v>31</v>
      </c>
      <c r="E19" s="74">
        <f t="shared" si="4"/>
        <v>1268</v>
      </c>
      <c r="F19" s="73">
        <f t="shared" si="4"/>
        <v>31</v>
      </c>
      <c r="G19" s="73">
        <f t="shared" si="4"/>
        <v>0</v>
      </c>
      <c r="H19" s="73">
        <f t="shared" si="4"/>
        <v>0</v>
      </c>
      <c r="I19" s="73">
        <f t="shared" si="4"/>
        <v>74</v>
      </c>
      <c r="J19" s="73">
        <f t="shared" si="4"/>
        <v>31</v>
      </c>
      <c r="K19" s="74">
        <f t="shared" si="4"/>
        <v>1268</v>
      </c>
      <c r="L19" s="73">
        <f t="shared" si="4"/>
        <v>0</v>
      </c>
      <c r="M19" s="73">
        <f t="shared" si="4"/>
        <v>0</v>
      </c>
      <c r="N19" s="73">
        <f t="shared" si="4"/>
        <v>0</v>
      </c>
      <c r="O19" s="73">
        <f t="shared" si="4"/>
        <v>0</v>
      </c>
      <c r="P19" s="73">
        <f t="shared" si="4"/>
        <v>0</v>
      </c>
      <c r="Q19" s="74">
        <f t="shared" si="4"/>
        <v>0</v>
      </c>
      <c r="R19" s="101" t="s">
        <v>20</v>
      </c>
      <c r="S19" s="101" t="s">
        <v>20</v>
      </c>
    </row>
    <row r="20" spans="1:19" ht="18.75">
      <c r="A20" s="83">
        <v>2</v>
      </c>
      <c r="B20" s="69" t="s">
        <v>374</v>
      </c>
      <c r="C20" s="76">
        <v>5</v>
      </c>
      <c r="D20" s="76">
        <v>2</v>
      </c>
      <c r="E20" s="75">
        <v>83</v>
      </c>
      <c r="F20" s="76">
        <v>2</v>
      </c>
      <c r="G20" s="76">
        <v>0</v>
      </c>
      <c r="H20" s="76">
        <v>0</v>
      </c>
      <c r="I20" s="76">
        <v>5</v>
      </c>
      <c r="J20" s="76">
        <v>2</v>
      </c>
      <c r="K20" s="75">
        <v>83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5">
        <v>0</v>
      </c>
      <c r="R20" s="83" t="s">
        <v>375</v>
      </c>
      <c r="S20" s="83" t="s">
        <v>376</v>
      </c>
    </row>
    <row r="21" spans="1:19" ht="18.75">
      <c r="A21" s="83">
        <v>3</v>
      </c>
      <c r="B21" s="69" t="s">
        <v>377</v>
      </c>
      <c r="C21" s="76">
        <v>28</v>
      </c>
      <c r="D21" s="76">
        <v>12</v>
      </c>
      <c r="E21" s="75">
        <v>566.70000000000005</v>
      </c>
      <c r="F21" s="76">
        <v>12</v>
      </c>
      <c r="G21" s="76">
        <v>0</v>
      </c>
      <c r="H21" s="76">
        <v>0</v>
      </c>
      <c r="I21" s="76">
        <v>28</v>
      </c>
      <c r="J21" s="76">
        <v>12</v>
      </c>
      <c r="K21" s="75">
        <v>566.70000000000005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5">
        <v>0</v>
      </c>
      <c r="R21" s="83" t="s">
        <v>378</v>
      </c>
      <c r="S21" s="83" t="s">
        <v>379</v>
      </c>
    </row>
    <row r="22" spans="1:19" ht="18.75">
      <c r="A22" s="83">
        <v>4</v>
      </c>
      <c r="B22" s="69" t="s">
        <v>380</v>
      </c>
      <c r="C22" s="76">
        <v>12</v>
      </c>
      <c r="D22" s="76">
        <v>4</v>
      </c>
      <c r="E22" s="75">
        <v>164.9</v>
      </c>
      <c r="F22" s="76">
        <v>4</v>
      </c>
      <c r="G22" s="76">
        <v>0</v>
      </c>
      <c r="H22" s="76">
        <v>0</v>
      </c>
      <c r="I22" s="76">
        <v>12</v>
      </c>
      <c r="J22" s="76">
        <v>4</v>
      </c>
      <c r="K22" s="75">
        <v>164.9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5">
        <v>0</v>
      </c>
      <c r="R22" s="83" t="s">
        <v>381</v>
      </c>
      <c r="S22" s="83" t="s">
        <v>382</v>
      </c>
    </row>
    <row r="23" spans="1:19" ht="18.75">
      <c r="A23" s="83">
        <v>5</v>
      </c>
      <c r="B23" s="69" t="s">
        <v>383</v>
      </c>
      <c r="C23" s="76">
        <v>7</v>
      </c>
      <c r="D23" s="76">
        <v>3</v>
      </c>
      <c r="E23" s="75">
        <v>169.1</v>
      </c>
      <c r="F23" s="76">
        <v>3</v>
      </c>
      <c r="G23" s="76">
        <v>0</v>
      </c>
      <c r="H23" s="76">
        <v>0</v>
      </c>
      <c r="I23" s="76">
        <v>7</v>
      </c>
      <c r="J23" s="76">
        <v>3</v>
      </c>
      <c r="K23" s="75">
        <v>169.1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5">
        <v>0</v>
      </c>
      <c r="R23" s="83" t="s">
        <v>384</v>
      </c>
      <c r="S23" s="83" t="s">
        <v>385</v>
      </c>
    </row>
    <row r="24" spans="1:19" ht="18.75">
      <c r="A24" s="83">
        <v>6</v>
      </c>
      <c r="B24" s="69" t="s">
        <v>386</v>
      </c>
      <c r="C24" s="76">
        <v>13</v>
      </c>
      <c r="D24" s="76">
        <v>6</v>
      </c>
      <c r="E24" s="75">
        <v>159.69999999999999</v>
      </c>
      <c r="F24" s="76">
        <v>6</v>
      </c>
      <c r="G24" s="76">
        <v>0</v>
      </c>
      <c r="H24" s="76">
        <v>0</v>
      </c>
      <c r="I24" s="76">
        <v>13</v>
      </c>
      <c r="J24" s="76">
        <v>6</v>
      </c>
      <c r="K24" s="75">
        <v>159.69999999999999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5">
        <v>0</v>
      </c>
      <c r="R24" s="83" t="s">
        <v>387</v>
      </c>
      <c r="S24" s="83" t="s">
        <v>388</v>
      </c>
    </row>
    <row r="25" spans="1:19" ht="18.75">
      <c r="A25" s="83">
        <v>7</v>
      </c>
      <c r="B25" s="69" t="s">
        <v>389</v>
      </c>
      <c r="C25" s="76">
        <v>9</v>
      </c>
      <c r="D25" s="76">
        <v>4</v>
      </c>
      <c r="E25" s="75">
        <v>124.6</v>
      </c>
      <c r="F25" s="76">
        <v>4</v>
      </c>
      <c r="G25" s="76">
        <v>0</v>
      </c>
      <c r="H25" s="76">
        <v>0</v>
      </c>
      <c r="I25" s="76">
        <v>9</v>
      </c>
      <c r="J25" s="76">
        <v>4</v>
      </c>
      <c r="K25" s="75">
        <v>124.6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5">
        <v>0</v>
      </c>
      <c r="R25" s="83" t="s">
        <v>390</v>
      </c>
      <c r="S25" s="83" t="s">
        <v>391</v>
      </c>
    </row>
    <row r="26" spans="1:19" ht="18.75">
      <c r="A26" s="21"/>
      <c r="B26" s="102" t="s">
        <v>348</v>
      </c>
      <c r="C26" s="73">
        <f t="shared" ref="C26:Q26" si="5">SUM(C27)</f>
        <v>23</v>
      </c>
      <c r="D26" s="73">
        <f t="shared" si="5"/>
        <v>8</v>
      </c>
      <c r="E26" s="74">
        <f t="shared" si="5"/>
        <v>266.68</v>
      </c>
      <c r="F26" s="73">
        <f t="shared" si="5"/>
        <v>8</v>
      </c>
      <c r="G26" s="73">
        <f t="shared" si="5"/>
        <v>0</v>
      </c>
      <c r="H26" s="73">
        <f t="shared" si="5"/>
        <v>0</v>
      </c>
      <c r="I26" s="73">
        <f t="shared" si="5"/>
        <v>23</v>
      </c>
      <c r="J26" s="73">
        <f t="shared" si="5"/>
        <v>8</v>
      </c>
      <c r="K26" s="74">
        <f t="shared" si="5"/>
        <v>266.68</v>
      </c>
      <c r="L26" s="73">
        <f t="shared" si="5"/>
        <v>0</v>
      </c>
      <c r="M26" s="73">
        <f t="shared" si="5"/>
        <v>0</v>
      </c>
      <c r="N26" s="73">
        <f t="shared" si="5"/>
        <v>0</v>
      </c>
      <c r="O26" s="73">
        <f t="shared" si="5"/>
        <v>0</v>
      </c>
      <c r="P26" s="73">
        <f t="shared" si="5"/>
        <v>0</v>
      </c>
      <c r="Q26" s="74">
        <f t="shared" si="5"/>
        <v>0</v>
      </c>
      <c r="R26" s="101" t="s">
        <v>20</v>
      </c>
      <c r="S26" s="101" t="s">
        <v>20</v>
      </c>
    </row>
    <row r="27" spans="1:19" ht="18.75">
      <c r="A27" s="83">
        <v>8</v>
      </c>
      <c r="B27" s="69" t="s">
        <v>392</v>
      </c>
      <c r="C27" s="76">
        <v>23</v>
      </c>
      <c r="D27" s="76">
        <v>8</v>
      </c>
      <c r="E27" s="75">
        <v>266.68</v>
      </c>
      <c r="F27" s="76">
        <v>8</v>
      </c>
      <c r="G27" s="76">
        <v>0</v>
      </c>
      <c r="H27" s="76">
        <v>0</v>
      </c>
      <c r="I27" s="76">
        <v>23</v>
      </c>
      <c r="J27" s="76">
        <v>8</v>
      </c>
      <c r="K27" s="75">
        <v>266.68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5">
        <v>0</v>
      </c>
      <c r="R27" s="83" t="s">
        <v>393</v>
      </c>
      <c r="S27" s="83" t="s">
        <v>394</v>
      </c>
    </row>
    <row r="28" spans="1:19" ht="37.5">
      <c r="A28" s="21"/>
      <c r="B28" s="102" t="s">
        <v>349</v>
      </c>
      <c r="C28" s="73">
        <f t="shared" ref="C28:Q28" si="6">SUM(C29)</f>
        <v>60</v>
      </c>
      <c r="D28" s="73">
        <f t="shared" si="6"/>
        <v>18</v>
      </c>
      <c r="E28" s="74">
        <f t="shared" si="6"/>
        <v>975</v>
      </c>
      <c r="F28" s="73">
        <f t="shared" si="6"/>
        <v>18</v>
      </c>
      <c r="G28" s="73">
        <f t="shared" si="6"/>
        <v>13</v>
      </c>
      <c r="H28" s="73">
        <f t="shared" si="6"/>
        <v>0</v>
      </c>
      <c r="I28" s="73">
        <f t="shared" si="6"/>
        <v>60</v>
      </c>
      <c r="J28" s="73">
        <f t="shared" si="6"/>
        <v>18</v>
      </c>
      <c r="K28" s="74">
        <f t="shared" si="6"/>
        <v>975</v>
      </c>
      <c r="L28" s="73">
        <f t="shared" si="6"/>
        <v>0</v>
      </c>
      <c r="M28" s="73">
        <f t="shared" si="6"/>
        <v>0</v>
      </c>
      <c r="N28" s="73">
        <f t="shared" si="6"/>
        <v>0</v>
      </c>
      <c r="O28" s="73">
        <f t="shared" si="6"/>
        <v>0</v>
      </c>
      <c r="P28" s="73">
        <f t="shared" si="6"/>
        <v>0</v>
      </c>
      <c r="Q28" s="74">
        <f t="shared" si="6"/>
        <v>0</v>
      </c>
      <c r="R28" s="101" t="s">
        <v>20</v>
      </c>
      <c r="S28" s="101" t="s">
        <v>20</v>
      </c>
    </row>
    <row r="29" spans="1:19" ht="18.75">
      <c r="A29" s="83">
        <v>9</v>
      </c>
      <c r="B29" s="69" t="s">
        <v>395</v>
      </c>
      <c r="C29" s="76">
        <v>60</v>
      </c>
      <c r="D29" s="76">
        <v>18</v>
      </c>
      <c r="E29" s="75">
        <v>975</v>
      </c>
      <c r="F29" s="76">
        <v>18</v>
      </c>
      <c r="G29" s="76">
        <v>13</v>
      </c>
      <c r="H29" s="76">
        <v>0</v>
      </c>
      <c r="I29" s="76">
        <v>60</v>
      </c>
      <c r="J29" s="76">
        <v>18</v>
      </c>
      <c r="K29" s="75">
        <v>975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5">
        <v>0</v>
      </c>
      <c r="R29" s="83" t="s">
        <v>396</v>
      </c>
      <c r="S29" s="83" t="s">
        <v>397</v>
      </c>
    </row>
    <row r="30" spans="1:19" ht="37.5">
      <c r="A30" s="21"/>
      <c r="B30" s="102" t="s">
        <v>350</v>
      </c>
      <c r="C30" s="73">
        <f t="shared" ref="C30:Q30" si="7">SUM(C31)</f>
        <v>23</v>
      </c>
      <c r="D30" s="73">
        <f t="shared" si="7"/>
        <v>9</v>
      </c>
      <c r="E30" s="74">
        <f t="shared" si="7"/>
        <v>384.6</v>
      </c>
      <c r="F30" s="73">
        <f t="shared" si="7"/>
        <v>9</v>
      </c>
      <c r="G30" s="73">
        <f t="shared" si="7"/>
        <v>0</v>
      </c>
      <c r="H30" s="73">
        <f t="shared" si="7"/>
        <v>0</v>
      </c>
      <c r="I30" s="73">
        <f t="shared" si="7"/>
        <v>23</v>
      </c>
      <c r="J30" s="73">
        <f t="shared" si="7"/>
        <v>9</v>
      </c>
      <c r="K30" s="74">
        <f t="shared" si="7"/>
        <v>384.6</v>
      </c>
      <c r="L30" s="73">
        <f t="shared" si="7"/>
        <v>0</v>
      </c>
      <c r="M30" s="73">
        <f t="shared" si="7"/>
        <v>0</v>
      </c>
      <c r="N30" s="73">
        <f t="shared" si="7"/>
        <v>0</v>
      </c>
      <c r="O30" s="73">
        <f t="shared" si="7"/>
        <v>0</v>
      </c>
      <c r="P30" s="73">
        <f t="shared" si="7"/>
        <v>0</v>
      </c>
      <c r="Q30" s="74">
        <f t="shared" si="7"/>
        <v>0</v>
      </c>
      <c r="R30" s="101" t="s">
        <v>20</v>
      </c>
      <c r="S30" s="101" t="s">
        <v>20</v>
      </c>
    </row>
    <row r="31" spans="1:19" ht="18.75">
      <c r="A31" s="83">
        <v>10</v>
      </c>
      <c r="B31" s="69" t="s">
        <v>398</v>
      </c>
      <c r="C31" s="76">
        <v>23</v>
      </c>
      <c r="D31" s="76">
        <v>9</v>
      </c>
      <c r="E31" s="75">
        <v>384.6</v>
      </c>
      <c r="F31" s="76">
        <v>9</v>
      </c>
      <c r="G31" s="76">
        <v>0</v>
      </c>
      <c r="H31" s="76">
        <v>0</v>
      </c>
      <c r="I31" s="76">
        <v>23</v>
      </c>
      <c r="J31" s="76">
        <v>9</v>
      </c>
      <c r="K31" s="75">
        <v>384.6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5">
        <v>0</v>
      </c>
      <c r="R31" s="83" t="s">
        <v>399</v>
      </c>
      <c r="S31" s="83" t="s">
        <v>400</v>
      </c>
    </row>
    <row r="32" spans="1:19" ht="37.5">
      <c r="A32" s="21"/>
      <c r="B32" s="102" t="s">
        <v>351</v>
      </c>
      <c r="C32" s="73">
        <f t="shared" ref="C32:Q32" si="8">SUM(C33)</f>
        <v>65</v>
      </c>
      <c r="D32" s="73">
        <f t="shared" si="8"/>
        <v>20</v>
      </c>
      <c r="E32" s="74">
        <f t="shared" si="8"/>
        <v>844.7</v>
      </c>
      <c r="F32" s="73">
        <f t="shared" si="8"/>
        <v>19</v>
      </c>
      <c r="G32" s="73">
        <f t="shared" si="8"/>
        <v>0</v>
      </c>
      <c r="H32" s="73">
        <f t="shared" si="8"/>
        <v>0</v>
      </c>
      <c r="I32" s="73">
        <f t="shared" si="8"/>
        <v>60</v>
      </c>
      <c r="J32" s="73">
        <f t="shared" si="8"/>
        <v>19</v>
      </c>
      <c r="K32" s="74">
        <f t="shared" si="8"/>
        <v>796.3</v>
      </c>
      <c r="L32" s="73">
        <f t="shared" si="8"/>
        <v>1</v>
      </c>
      <c r="M32" s="73">
        <f t="shared" si="8"/>
        <v>0</v>
      </c>
      <c r="N32" s="73">
        <f t="shared" si="8"/>
        <v>0</v>
      </c>
      <c r="O32" s="73">
        <f t="shared" si="8"/>
        <v>5</v>
      </c>
      <c r="P32" s="73">
        <f t="shared" si="8"/>
        <v>1</v>
      </c>
      <c r="Q32" s="74">
        <f t="shared" si="8"/>
        <v>48.4</v>
      </c>
      <c r="R32" s="101" t="s">
        <v>20</v>
      </c>
      <c r="S32" s="101" t="s">
        <v>20</v>
      </c>
    </row>
    <row r="33" spans="1:19" ht="18.75">
      <c r="A33" s="83">
        <v>11</v>
      </c>
      <c r="B33" s="69" t="s">
        <v>401</v>
      </c>
      <c r="C33" s="76">
        <v>65</v>
      </c>
      <c r="D33" s="76">
        <v>20</v>
      </c>
      <c r="E33" s="75">
        <v>844.7</v>
      </c>
      <c r="F33" s="76">
        <v>19</v>
      </c>
      <c r="G33" s="76">
        <v>0</v>
      </c>
      <c r="H33" s="76">
        <v>0</v>
      </c>
      <c r="I33" s="76">
        <v>60</v>
      </c>
      <c r="J33" s="76">
        <v>19</v>
      </c>
      <c r="K33" s="75">
        <v>796.3</v>
      </c>
      <c r="L33" s="76">
        <v>1</v>
      </c>
      <c r="M33" s="76">
        <v>0</v>
      </c>
      <c r="N33" s="76">
        <v>0</v>
      </c>
      <c r="O33" s="76">
        <v>5</v>
      </c>
      <c r="P33" s="76">
        <v>1</v>
      </c>
      <c r="Q33" s="75">
        <v>48.4</v>
      </c>
      <c r="R33" s="83"/>
      <c r="S33" s="83"/>
    </row>
    <row r="34" spans="1:19" ht="30" customHeight="1">
      <c r="A34" s="100"/>
      <c r="B34" s="25" t="s">
        <v>103</v>
      </c>
      <c r="C34" s="73">
        <f t="shared" ref="C34:Q34" si="9">SUM(C36)</f>
        <v>73</v>
      </c>
      <c r="D34" s="73">
        <f t="shared" si="9"/>
        <v>34</v>
      </c>
      <c r="E34" s="74">
        <f t="shared" si="9"/>
        <v>1131.52</v>
      </c>
      <c r="F34" s="73">
        <f t="shared" si="9"/>
        <v>32</v>
      </c>
      <c r="G34" s="73">
        <f t="shared" si="9"/>
        <v>1</v>
      </c>
      <c r="H34" s="73">
        <f t="shared" si="9"/>
        <v>0</v>
      </c>
      <c r="I34" s="73">
        <f t="shared" si="9"/>
        <v>71</v>
      </c>
      <c r="J34" s="73">
        <f t="shared" si="9"/>
        <v>32</v>
      </c>
      <c r="K34" s="74">
        <f t="shared" si="9"/>
        <v>1089.32</v>
      </c>
      <c r="L34" s="73">
        <f t="shared" si="9"/>
        <v>2</v>
      </c>
      <c r="M34" s="73">
        <f t="shared" si="9"/>
        <v>0</v>
      </c>
      <c r="N34" s="73">
        <f t="shared" si="9"/>
        <v>0</v>
      </c>
      <c r="O34" s="73">
        <f t="shared" si="9"/>
        <v>2</v>
      </c>
      <c r="P34" s="73">
        <f t="shared" si="9"/>
        <v>2</v>
      </c>
      <c r="Q34" s="74">
        <f t="shared" si="9"/>
        <v>42.2</v>
      </c>
      <c r="R34" s="101" t="s">
        <v>20</v>
      </c>
      <c r="S34" s="101" t="s">
        <v>20</v>
      </c>
    </row>
    <row r="35" spans="1:19" ht="18.75">
      <c r="A35" s="207" t="s">
        <v>402</v>
      </c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</row>
    <row r="36" spans="1:19" ht="18.75">
      <c r="A36" s="21"/>
      <c r="B36" s="102" t="s">
        <v>66</v>
      </c>
      <c r="C36" s="73">
        <f t="shared" ref="C36:Q36" si="10">SUM(C37)</f>
        <v>73</v>
      </c>
      <c r="D36" s="73">
        <f t="shared" si="10"/>
        <v>34</v>
      </c>
      <c r="E36" s="74">
        <f t="shared" si="10"/>
        <v>1131.52</v>
      </c>
      <c r="F36" s="73">
        <f t="shared" si="10"/>
        <v>32</v>
      </c>
      <c r="G36" s="73">
        <f t="shared" si="10"/>
        <v>1</v>
      </c>
      <c r="H36" s="73">
        <f t="shared" si="10"/>
        <v>0</v>
      </c>
      <c r="I36" s="73">
        <f t="shared" si="10"/>
        <v>71</v>
      </c>
      <c r="J36" s="73">
        <f t="shared" si="10"/>
        <v>32</v>
      </c>
      <c r="K36" s="74">
        <f t="shared" si="10"/>
        <v>1089.32</v>
      </c>
      <c r="L36" s="73">
        <f t="shared" si="10"/>
        <v>2</v>
      </c>
      <c r="M36" s="73">
        <f t="shared" si="10"/>
        <v>0</v>
      </c>
      <c r="N36" s="73">
        <f t="shared" si="10"/>
        <v>0</v>
      </c>
      <c r="O36" s="73">
        <f t="shared" si="10"/>
        <v>2</v>
      </c>
      <c r="P36" s="73">
        <f t="shared" si="10"/>
        <v>2</v>
      </c>
      <c r="Q36" s="74">
        <f t="shared" si="10"/>
        <v>42.2</v>
      </c>
      <c r="R36" s="101" t="s">
        <v>20</v>
      </c>
      <c r="S36" s="101" t="s">
        <v>20</v>
      </c>
    </row>
    <row r="37" spans="1:19" ht="18.75">
      <c r="A37" s="21"/>
      <c r="B37" s="102" t="s">
        <v>348</v>
      </c>
      <c r="C37" s="73">
        <f t="shared" ref="C37:Q37" si="11">SUM(C38:C39)</f>
        <v>73</v>
      </c>
      <c r="D37" s="73">
        <f t="shared" si="11"/>
        <v>34</v>
      </c>
      <c r="E37" s="74">
        <f t="shared" si="11"/>
        <v>1131.52</v>
      </c>
      <c r="F37" s="73">
        <f t="shared" si="11"/>
        <v>32</v>
      </c>
      <c r="G37" s="73">
        <f t="shared" si="11"/>
        <v>1</v>
      </c>
      <c r="H37" s="73">
        <f t="shared" si="11"/>
        <v>0</v>
      </c>
      <c r="I37" s="73">
        <f t="shared" si="11"/>
        <v>71</v>
      </c>
      <c r="J37" s="73">
        <f t="shared" si="11"/>
        <v>32</v>
      </c>
      <c r="K37" s="74">
        <f t="shared" si="11"/>
        <v>1089.32</v>
      </c>
      <c r="L37" s="73">
        <f t="shared" si="11"/>
        <v>2</v>
      </c>
      <c r="M37" s="73">
        <f t="shared" si="11"/>
        <v>0</v>
      </c>
      <c r="N37" s="73">
        <f t="shared" si="11"/>
        <v>0</v>
      </c>
      <c r="O37" s="73">
        <f t="shared" si="11"/>
        <v>2</v>
      </c>
      <c r="P37" s="73">
        <f t="shared" si="11"/>
        <v>2</v>
      </c>
      <c r="Q37" s="74">
        <f t="shared" si="11"/>
        <v>42.2</v>
      </c>
      <c r="R37" s="101" t="s">
        <v>20</v>
      </c>
      <c r="S37" s="101" t="s">
        <v>20</v>
      </c>
    </row>
    <row r="38" spans="1:19" ht="18.75">
      <c r="A38" s="83">
        <v>1</v>
      </c>
      <c r="B38" s="69" t="s">
        <v>403</v>
      </c>
      <c r="C38" s="76">
        <v>12</v>
      </c>
      <c r="D38" s="76">
        <v>4</v>
      </c>
      <c r="E38" s="75">
        <v>116.5</v>
      </c>
      <c r="F38" s="76">
        <v>4</v>
      </c>
      <c r="G38" s="76">
        <v>0</v>
      </c>
      <c r="H38" s="76">
        <v>0</v>
      </c>
      <c r="I38" s="76">
        <v>12</v>
      </c>
      <c r="J38" s="76">
        <v>4</v>
      </c>
      <c r="K38" s="75">
        <v>116.5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5">
        <v>0</v>
      </c>
      <c r="R38" s="83" t="s">
        <v>404</v>
      </c>
      <c r="S38" s="83" t="s">
        <v>405</v>
      </c>
    </row>
    <row r="39" spans="1:19" ht="18.75">
      <c r="A39" s="83">
        <v>2</v>
      </c>
      <c r="B39" s="69" t="s">
        <v>406</v>
      </c>
      <c r="C39" s="76">
        <v>61</v>
      </c>
      <c r="D39" s="76">
        <v>30</v>
      </c>
      <c r="E39" s="75">
        <v>1015.02</v>
      </c>
      <c r="F39" s="76">
        <v>28</v>
      </c>
      <c r="G39" s="76">
        <v>1</v>
      </c>
      <c r="H39" s="76">
        <v>0</v>
      </c>
      <c r="I39" s="76">
        <v>59</v>
      </c>
      <c r="J39" s="76">
        <v>28</v>
      </c>
      <c r="K39" s="75">
        <v>972.82</v>
      </c>
      <c r="L39" s="76">
        <v>2</v>
      </c>
      <c r="M39" s="76">
        <v>0</v>
      </c>
      <c r="N39" s="76">
        <v>0</v>
      </c>
      <c r="O39" s="76">
        <v>2</v>
      </c>
      <c r="P39" s="76">
        <v>2</v>
      </c>
      <c r="Q39" s="75">
        <v>42.2</v>
      </c>
      <c r="R39" s="83"/>
      <c r="S39" s="83"/>
    </row>
    <row r="40" spans="1:19" ht="30" customHeight="1">
      <c r="A40" s="100"/>
      <c r="B40" s="25" t="s">
        <v>105</v>
      </c>
      <c r="C40" s="73">
        <f t="shared" ref="C40:Q40" si="12">SUM(C42)</f>
        <v>625</v>
      </c>
      <c r="D40" s="73">
        <f t="shared" si="12"/>
        <v>261</v>
      </c>
      <c r="E40" s="74">
        <f t="shared" si="12"/>
        <v>9305.91</v>
      </c>
      <c r="F40" s="73">
        <f t="shared" si="12"/>
        <v>243</v>
      </c>
      <c r="G40" s="73">
        <f t="shared" si="12"/>
        <v>1</v>
      </c>
      <c r="H40" s="73">
        <f t="shared" si="12"/>
        <v>0</v>
      </c>
      <c r="I40" s="73">
        <f t="shared" si="12"/>
        <v>588</v>
      </c>
      <c r="J40" s="73">
        <f t="shared" si="12"/>
        <v>243</v>
      </c>
      <c r="K40" s="74">
        <f t="shared" si="12"/>
        <v>8632.2000000000007</v>
      </c>
      <c r="L40" s="73">
        <f t="shared" si="12"/>
        <v>3</v>
      </c>
      <c r="M40" s="73">
        <f t="shared" si="12"/>
        <v>0</v>
      </c>
      <c r="N40" s="73">
        <f t="shared" si="12"/>
        <v>0</v>
      </c>
      <c r="O40" s="73">
        <f t="shared" si="12"/>
        <v>4</v>
      </c>
      <c r="P40" s="73">
        <f t="shared" si="12"/>
        <v>3</v>
      </c>
      <c r="Q40" s="74">
        <f t="shared" si="12"/>
        <v>87.81</v>
      </c>
      <c r="R40" s="101" t="s">
        <v>20</v>
      </c>
      <c r="S40" s="101" t="s">
        <v>20</v>
      </c>
    </row>
    <row r="41" spans="1:19" ht="18.75">
      <c r="A41" s="207" t="s">
        <v>407</v>
      </c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</row>
    <row r="42" spans="1:19" ht="18.75">
      <c r="A42" s="21"/>
      <c r="B42" s="102" t="s">
        <v>66</v>
      </c>
      <c r="C42" s="73">
        <f t="shared" ref="C42:Q42" si="13">SUM(C43,C45,C54,C61,C64,C70,C72,C75,C79)</f>
        <v>625</v>
      </c>
      <c r="D42" s="73">
        <f t="shared" si="13"/>
        <v>261</v>
      </c>
      <c r="E42" s="74">
        <f t="shared" si="13"/>
        <v>9305.91</v>
      </c>
      <c r="F42" s="73">
        <f t="shared" si="13"/>
        <v>243</v>
      </c>
      <c r="G42" s="73">
        <f t="shared" si="13"/>
        <v>1</v>
      </c>
      <c r="H42" s="73">
        <f t="shared" si="13"/>
        <v>0</v>
      </c>
      <c r="I42" s="73">
        <f t="shared" si="13"/>
        <v>588</v>
      </c>
      <c r="J42" s="73">
        <f t="shared" si="13"/>
        <v>243</v>
      </c>
      <c r="K42" s="74">
        <f t="shared" si="13"/>
        <v>8632.2000000000007</v>
      </c>
      <c r="L42" s="73">
        <f t="shared" si="13"/>
        <v>3</v>
      </c>
      <c r="M42" s="73">
        <f t="shared" si="13"/>
        <v>0</v>
      </c>
      <c r="N42" s="73">
        <f t="shared" si="13"/>
        <v>0</v>
      </c>
      <c r="O42" s="73">
        <f t="shared" si="13"/>
        <v>4</v>
      </c>
      <c r="P42" s="73">
        <f t="shared" si="13"/>
        <v>3</v>
      </c>
      <c r="Q42" s="74">
        <f t="shared" si="13"/>
        <v>87.81</v>
      </c>
      <c r="R42" s="101" t="s">
        <v>20</v>
      </c>
      <c r="S42" s="101" t="s">
        <v>20</v>
      </c>
    </row>
    <row r="43" spans="1:19" ht="37.5">
      <c r="A43" s="21"/>
      <c r="B43" s="102" t="s">
        <v>352</v>
      </c>
      <c r="C43" s="73">
        <f t="shared" ref="C43:Q43" si="14">SUM(C44)</f>
        <v>15</v>
      </c>
      <c r="D43" s="73">
        <f t="shared" si="14"/>
        <v>8</v>
      </c>
      <c r="E43" s="74">
        <f t="shared" si="14"/>
        <v>255.4</v>
      </c>
      <c r="F43" s="73">
        <f t="shared" si="14"/>
        <v>8</v>
      </c>
      <c r="G43" s="73">
        <f t="shared" si="14"/>
        <v>0</v>
      </c>
      <c r="H43" s="73">
        <f t="shared" si="14"/>
        <v>0</v>
      </c>
      <c r="I43" s="73">
        <f t="shared" si="14"/>
        <v>15</v>
      </c>
      <c r="J43" s="73">
        <f t="shared" si="14"/>
        <v>8</v>
      </c>
      <c r="K43" s="74">
        <f t="shared" si="14"/>
        <v>255.4</v>
      </c>
      <c r="L43" s="73">
        <f t="shared" si="14"/>
        <v>0</v>
      </c>
      <c r="M43" s="73">
        <f t="shared" si="14"/>
        <v>0</v>
      </c>
      <c r="N43" s="73">
        <f t="shared" si="14"/>
        <v>0</v>
      </c>
      <c r="O43" s="73">
        <f t="shared" si="14"/>
        <v>0</v>
      </c>
      <c r="P43" s="73">
        <f t="shared" si="14"/>
        <v>0</v>
      </c>
      <c r="Q43" s="74">
        <f t="shared" si="14"/>
        <v>0</v>
      </c>
      <c r="R43" s="101" t="s">
        <v>20</v>
      </c>
      <c r="S43" s="101" t="s">
        <v>20</v>
      </c>
    </row>
    <row r="44" spans="1:19" ht="18.75">
      <c r="A44" s="83">
        <v>1</v>
      </c>
      <c r="B44" s="69" t="s">
        <v>408</v>
      </c>
      <c r="C44" s="76">
        <v>15</v>
      </c>
      <c r="D44" s="76">
        <v>8</v>
      </c>
      <c r="E44" s="75">
        <v>255.4</v>
      </c>
      <c r="F44" s="76">
        <v>8</v>
      </c>
      <c r="G44" s="76">
        <v>0</v>
      </c>
      <c r="H44" s="76">
        <v>0</v>
      </c>
      <c r="I44" s="76">
        <v>15</v>
      </c>
      <c r="J44" s="76">
        <v>8</v>
      </c>
      <c r="K44" s="75">
        <v>255.4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5">
        <v>0</v>
      </c>
      <c r="R44" s="83" t="s">
        <v>409</v>
      </c>
      <c r="S44" s="83"/>
    </row>
    <row r="45" spans="1:19" ht="18.75">
      <c r="A45" s="21"/>
      <c r="B45" s="102" t="s">
        <v>353</v>
      </c>
      <c r="C45" s="73">
        <f t="shared" ref="C45:Q45" si="15">SUM(C46:C53)</f>
        <v>168</v>
      </c>
      <c r="D45" s="73">
        <f t="shared" si="15"/>
        <v>63</v>
      </c>
      <c r="E45" s="74">
        <f t="shared" si="15"/>
        <v>2010.4</v>
      </c>
      <c r="F45" s="73">
        <f t="shared" si="15"/>
        <v>63</v>
      </c>
      <c r="G45" s="73">
        <f t="shared" si="15"/>
        <v>0</v>
      </c>
      <c r="H45" s="73">
        <f t="shared" si="15"/>
        <v>0</v>
      </c>
      <c r="I45" s="73">
        <f t="shared" si="15"/>
        <v>168</v>
      </c>
      <c r="J45" s="73">
        <f t="shared" si="15"/>
        <v>63</v>
      </c>
      <c r="K45" s="74">
        <f t="shared" si="15"/>
        <v>2010.4</v>
      </c>
      <c r="L45" s="73">
        <f t="shared" si="15"/>
        <v>0</v>
      </c>
      <c r="M45" s="73">
        <f t="shared" si="15"/>
        <v>0</v>
      </c>
      <c r="N45" s="73">
        <f t="shared" si="15"/>
        <v>0</v>
      </c>
      <c r="O45" s="73">
        <f t="shared" si="15"/>
        <v>0</v>
      </c>
      <c r="P45" s="73">
        <f t="shared" si="15"/>
        <v>0</v>
      </c>
      <c r="Q45" s="74">
        <f t="shared" si="15"/>
        <v>0</v>
      </c>
      <c r="R45" s="101" t="s">
        <v>20</v>
      </c>
      <c r="S45" s="101" t="s">
        <v>20</v>
      </c>
    </row>
    <row r="46" spans="1:19" ht="18.75">
      <c r="A46" s="83">
        <v>2</v>
      </c>
      <c r="B46" s="69" t="s">
        <v>410</v>
      </c>
      <c r="C46" s="76">
        <v>26</v>
      </c>
      <c r="D46" s="76">
        <v>8</v>
      </c>
      <c r="E46" s="75">
        <v>263.5</v>
      </c>
      <c r="F46" s="76">
        <v>8</v>
      </c>
      <c r="G46" s="76">
        <v>0</v>
      </c>
      <c r="H46" s="76">
        <v>0</v>
      </c>
      <c r="I46" s="76">
        <v>26</v>
      </c>
      <c r="J46" s="76">
        <v>8</v>
      </c>
      <c r="K46" s="75">
        <v>263.5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5">
        <v>0</v>
      </c>
      <c r="R46" s="83" t="s">
        <v>411</v>
      </c>
      <c r="S46" s="83"/>
    </row>
    <row r="47" spans="1:19" ht="18.75">
      <c r="A47" s="83">
        <v>3</v>
      </c>
      <c r="B47" s="69" t="s">
        <v>412</v>
      </c>
      <c r="C47" s="76">
        <v>27</v>
      </c>
      <c r="D47" s="76">
        <v>7</v>
      </c>
      <c r="E47" s="75">
        <v>223.3</v>
      </c>
      <c r="F47" s="76">
        <v>7</v>
      </c>
      <c r="G47" s="76">
        <v>0</v>
      </c>
      <c r="H47" s="76">
        <v>0</v>
      </c>
      <c r="I47" s="76">
        <v>27</v>
      </c>
      <c r="J47" s="76">
        <v>7</v>
      </c>
      <c r="K47" s="75">
        <v>223.3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5">
        <v>0</v>
      </c>
      <c r="R47" s="83" t="s">
        <v>411</v>
      </c>
      <c r="S47" s="83"/>
    </row>
    <row r="48" spans="1:19" ht="37.5">
      <c r="A48" s="83">
        <v>4</v>
      </c>
      <c r="B48" s="69" t="s">
        <v>413</v>
      </c>
      <c r="C48" s="76">
        <v>37</v>
      </c>
      <c r="D48" s="76">
        <v>16</v>
      </c>
      <c r="E48" s="75">
        <v>521.5</v>
      </c>
      <c r="F48" s="76">
        <v>16</v>
      </c>
      <c r="G48" s="76">
        <v>0</v>
      </c>
      <c r="H48" s="76">
        <v>0</v>
      </c>
      <c r="I48" s="76">
        <v>37</v>
      </c>
      <c r="J48" s="76">
        <v>16</v>
      </c>
      <c r="K48" s="75">
        <v>521.5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75">
        <v>0</v>
      </c>
      <c r="R48" s="83" t="s">
        <v>411</v>
      </c>
      <c r="S48" s="83"/>
    </row>
    <row r="49" spans="1:19" ht="18.75">
      <c r="A49" s="83">
        <v>5</v>
      </c>
      <c r="B49" s="69" t="s">
        <v>414</v>
      </c>
      <c r="C49" s="76">
        <v>30</v>
      </c>
      <c r="D49" s="76">
        <v>12</v>
      </c>
      <c r="E49" s="75">
        <v>403.7</v>
      </c>
      <c r="F49" s="76">
        <v>12</v>
      </c>
      <c r="G49" s="76">
        <v>0</v>
      </c>
      <c r="H49" s="76">
        <v>0</v>
      </c>
      <c r="I49" s="76">
        <v>30</v>
      </c>
      <c r="J49" s="76">
        <v>12</v>
      </c>
      <c r="K49" s="75">
        <v>403.7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5">
        <v>0</v>
      </c>
      <c r="R49" s="83" t="s">
        <v>415</v>
      </c>
      <c r="S49" s="83"/>
    </row>
    <row r="50" spans="1:19" ht="37.5">
      <c r="A50" s="83">
        <v>6</v>
      </c>
      <c r="B50" s="69" t="s">
        <v>416</v>
      </c>
      <c r="C50" s="76">
        <v>25</v>
      </c>
      <c r="D50" s="76">
        <v>8</v>
      </c>
      <c r="E50" s="75">
        <v>217.3</v>
      </c>
      <c r="F50" s="76">
        <v>8</v>
      </c>
      <c r="G50" s="76">
        <v>0</v>
      </c>
      <c r="H50" s="76">
        <v>0</v>
      </c>
      <c r="I50" s="76">
        <v>25</v>
      </c>
      <c r="J50" s="76">
        <v>8</v>
      </c>
      <c r="K50" s="75">
        <v>217.3</v>
      </c>
      <c r="L50" s="76">
        <v>0</v>
      </c>
      <c r="M50" s="76">
        <v>0</v>
      </c>
      <c r="N50" s="76">
        <v>0</v>
      </c>
      <c r="O50" s="76">
        <v>0</v>
      </c>
      <c r="P50" s="76">
        <v>0</v>
      </c>
      <c r="Q50" s="75">
        <v>0</v>
      </c>
      <c r="R50" s="83" t="s">
        <v>411</v>
      </c>
      <c r="S50" s="83"/>
    </row>
    <row r="51" spans="1:19" ht="18.75">
      <c r="A51" s="83">
        <v>7</v>
      </c>
      <c r="B51" s="69" t="s">
        <v>417</v>
      </c>
      <c r="C51" s="76">
        <v>3</v>
      </c>
      <c r="D51" s="76">
        <v>2</v>
      </c>
      <c r="E51" s="75">
        <v>86.2</v>
      </c>
      <c r="F51" s="76">
        <v>2</v>
      </c>
      <c r="G51" s="76">
        <v>0</v>
      </c>
      <c r="H51" s="76">
        <v>0</v>
      </c>
      <c r="I51" s="76">
        <v>3</v>
      </c>
      <c r="J51" s="76">
        <v>2</v>
      </c>
      <c r="K51" s="75">
        <v>86.2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5">
        <v>0</v>
      </c>
      <c r="R51" s="83" t="s">
        <v>411</v>
      </c>
      <c r="S51" s="83"/>
    </row>
    <row r="52" spans="1:19" ht="18.75">
      <c r="A52" s="83">
        <v>8</v>
      </c>
      <c r="B52" s="69" t="s">
        <v>418</v>
      </c>
      <c r="C52" s="76">
        <v>8</v>
      </c>
      <c r="D52" s="76">
        <v>4</v>
      </c>
      <c r="E52" s="75">
        <v>123.5</v>
      </c>
      <c r="F52" s="76">
        <v>4</v>
      </c>
      <c r="G52" s="76">
        <v>0</v>
      </c>
      <c r="H52" s="76">
        <v>0</v>
      </c>
      <c r="I52" s="76">
        <v>8</v>
      </c>
      <c r="J52" s="76">
        <v>4</v>
      </c>
      <c r="K52" s="75">
        <v>123.5</v>
      </c>
      <c r="L52" s="76">
        <v>0</v>
      </c>
      <c r="M52" s="76">
        <v>0</v>
      </c>
      <c r="N52" s="76">
        <v>0</v>
      </c>
      <c r="O52" s="76">
        <v>0</v>
      </c>
      <c r="P52" s="76">
        <v>0</v>
      </c>
      <c r="Q52" s="75">
        <v>0</v>
      </c>
      <c r="R52" s="83" t="s">
        <v>411</v>
      </c>
      <c r="S52" s="83"/>
    </row>
    <row r="53" spans="1:19" ht="18.75">
      <c r="A53" s="83">
        <v>9</v>
      </c>
      <c r="B53" s="69" t="s">
        <v>419</v>
      </c>
      <c r="C53" s="76">
        <v>12</v>
      </c>
      <c r="D53" s="76">
        <v>6</v>
      </c>
      <c r="E53" s="75">
        <v>171.4</v>
      </c>
      <c r="F53" s="76">
        <v>6</v>
      </c>
      <c r="G53" s="76">
        <v>0</v>
      </c>
      <c r="H53" s="76">
        <v>0</v>
      </c>
      <c r="I53" s="76">
        <v>12</v>
      </c>
      <c r="J53" s="76">
        <v>6</v>
      </c>
      <c r="K53" s="75">
        <v>171.4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5">
        <v>0</v>
      </c>
      <c r="R53" s="83" t="s">
        <v>411</v>
      </c>
      <c r="S53" s="83"/>
    </row>
    <row r="54" spans="1:19" ht="18.75">
      <c r="A54" s="21"/>
      <c r="B54" s="102" t="s">
        <v>348</v>
      </c>
      <c r="C54" s="73">
        <f t="shared" ref="C54:Q54" si="16">SUM(C55:C60)</f>
        <v>169</v>
      </c>
      <c r="D54" s="73">
        <f t="shared" si="16"/>
        <v>83</v>
      </c>
      <c r="E54" s="74">
        <f t="shared" si="16"/>
        <v>3123.65</v>
      </c>
      <c r="F54" s="73">
        <f t="shared" si="16"/>
        <v>80</v>
      </c>
      <c r="G54" s="73">
        <f t="shared" si="16"/>
        <v>1</v>
      </c>
      <c r="H54" s="73">
        <f t="shared" si="16"/>
        <v>0</v>
      </c>
      <c r="I54" s="73">
        <f t="shared" si="16"/>
        <v>165</v>
      </c>
      <c r="J54" s="73">
        <f t="shared" si="16"/>
        <v>80</v>
      </c>
      <c r="K54" s="74">
        <f t="shared" si="16"/>
        <v>3035.84</v>
      </c>
      <c r="L54" s="73">
        <f t="shared" si="16"/>
        <v>3</v>
      </c>
      <c r="M54" s="73">
        <f t="shared" si="16"/>
        <v>0</v>
      </c>
      <c r="N54" s="73">
        <f t="shared" si="16"/>
        <v>0</v>
      </c>
      <c r="O54" s="73">
        <f t="shared" si="16"/>
        <v>4</v>
      </c>
      <c r="P54" s="73">
        <f t="shared" si="16"/>
        <v>3</v>
      </c>
      <c r="Q54" s="74">
        <f t="shared" si="16"/>
        <v>87.81</v>
      </c>
      <c r="R54" s="101" t="s">
        <v>20</v>
      </c>
      <c r="S54" s="101" t="s">
        <v>20</v>
      </c>
    </row>
    <row r="55" spans="1:19" ht="18.75">
      <c r="A55" s="83">
        <v>10</v>
      </c>
      <c r="B55" s="69" t="s">
        <v>420</v>
      </c>
      <c r="C55" s="76">
        <v>8</v>
      </c>
      <c r="D55" s="76">
        <v>3</v>
      </c>
      <c r="E55" s="75">
        <v>122.2</v>
      </c>
      <c r="F55" s="76">
        <v>3</v>
      </c>
      <c r="G55" s="76">
        <v>0</v>
      </c>
      <c r="H55" s="76">
        <v>0</v>
      </c>
      <c r="I55" s="76">
        <v>8</v>
      </c>
      <c r="J55" s="76">
        <v>3</v>
      </c>
      <c r="K55" s="75">
        <v>122.2</v>
      </c>
      <c r="L55" s="76">
        <v>0</v>
      </c>
      <c r="M55" s="76">
        <v>0</v>
      </c>
      <c r="N55" s="76">
        <v>0</v>
      </c>
      <c r="O55" s="76">
        <v>0</v>
      </c>
      <c r="P55" s="76">
        <v>0</v>
      </c>
      <c r="Q55" s="75">
        <v>0</v>
      </c>
      <c r="R55" s="83" t="s">
        <v>421</v>
      </c>
      <c r="S55" s="83"/>
    </row>
    <row r="56" spans="1:19" ht="18.75">
      <c r="A56" s="83">
        <v>11</v>
      </c>
      <c r="B56" s="69" t="s">
        <v>422</v>
      </c>
      <c r="C56" s="76">
        <v>35</v>
      </c>
      <c r="D56" s="76">
        <v>16</v>
      </c>
      <c r="E56" s="75">
        <v>715.38</v>
      </c>
      <c r="F56" s="76">
        <v>16</v>
      </c>
      <c r="G56" s="76">
        <v>0</v>
      </c>
      <c r="H56" s="76">
        <v>0</v>
      </c>
      <c r="I56" s="76">
        <v>35</v>
      </c>
      <c r="J56" s="76">
        <v>16</v>
      </c>
      <c r="K56" s="75">
        <v>715.38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75">
        <v>0</v>
      </c>
      <c r="R56" s="83" t="s">
        <v>423</v>
      </c>
      <c r="S56" s="83"/>
    </row>
    <row r="57" spans="1:19" ht="18.75">
      <c r="A57" s="83">
        <v>12</v>
      </c>
      <c r="B57" s="69" t="s">
        <v>424</v>
      </c>
      <c r="C57" s="76">
        <v>30</v>
      </c>
      <c r="D57" s="76">
        <v>16</v>
      </c>
      <c r="E57" s="75">
        <v>569.04999999999995</v>
      </c>
      <c r="F57" s="76">
        <v>15</v>
      </c>
      <c r="G57" s="76">
        <v>0</v>
      </c>
      <c r="H57" s="76">
        <v>0</v>
      </c>
      <c r="I57" s="76">
        <v>28</v>
      </c>
      <c r="J57" s="76">
        <v>15</v>
      </c>
      <c r="K57" s="75">
        <v>530.1</v>
      </c>
      <c r="L57" s="76">
        <v>1</v>
      </c>
      <c r="M57" s="76">
        <v>0</v>
      </c>
      <c r="N57" s="76">
        <v>0</v>
      </c>
      <c r="O57" s="76">
        <v>2</v>
      </c>
      <c r="P57" s="76">
        <v>1</v>
      </c>
      <c r="Q57" s="75">
        <v>38.950000000000003</v>
      </c>
      <c r="R57" s="83"/>
      <c r="S57" s="83"/>
    </row>
    <row r="58" spans="1:19" ht="18.75">
      <c r="A58" s="83">
        <v>13</v>
      </c>
      <c r="B58" s="69" t="s">
        <v>425</v>
      </c>
      <c r="C58" s="76">
        <v>11</v>
      </c>
      <c r="D58" s="76">
        <v>3</v>
      </c>
      <c r="E58" s="75">
        <v>65.599999999999994</v>
      </c>
      <c r="F58" s="76">
        <v>3</v>
      </c>
      <c r="G58" s="76">
        <v>0</v>
      </c>
      <c r="H58" s="76">
        <v>0</v>
      </c>
      <c r="I58" s="76">
        <v>11</v>
      </c>
      <c r="J58" s="76">
        <v>3</v>
      </c>
      <c r="K58" s="75">
        <v>65.599999999999994</v>
      </c>
      <c r="L58" s="76">
        <v>0</v>
      </c>
      <c r="M58" s="76">
        <v>0</v>
      </c>
      <c r="N58" s="76">
        <v>0</v>
      </c>
      <c r="O58" s="76">
        <v>0</v>
      </c>
      <c r="P58" s="76">
        <v>0</v>
      </c>
      <c r="Q58" s="75">
        <v>0</v>
      </c>
      <c r="R58" s="83" t="s">
        <v>421</v>
      </c>
      <c r="S58" s="83"/>
    </row>
    <row r="59" spans="1:19" ht="18.75">
      <c r="A59" s="83">
        <v>14</v>
      </c>
      <c r="B59" s="69" t="s">
        <v>426</v>
      </c>
      <c r="C59" s="76">
        <v>3</v>
      </c>
      <c r="D59" s="76">
        <v>3</v>
      </c>
      <c r="E59" s="75">
        <v>94.5</v>
      </c>
      <c r="F59" s="76">
        <v>2</v>
      </c>
      <c r="G59" s="76">
        <v>0</v>
      </c>
      <c r="H59" s="76">
        <v>0</v>
      </c>
      <c r="I59" s="76">
        <v>2</v>
      </c>
      <c r="J59" s="76">
        <v>2</v>
      </c>
      <c r="K59" s="75">
        <v>63.7</v>
      </c>
      <c r="L59" s="76">
        <v>1</v>
      </c>
      <c r="M59" s="76">
        <v>0</v>
      </c>
      <c r="N59" s="76">
        <v>0</v>
      </c>
      <c r="O59" s="76">
        <v>1</v>
      </c>
      <c r="P59" s="76">
        <v>1</v>
      </c>
      <c r="Q59" s="75">
        <v>30.8</v>
      </c>
      <c r="R59" s="83"/>
      <c r="S59" s="83"/>
    </row>
    <row r="60" spans="1:19" ht="18.75">
      <c r="A60" s="83">
        <v>15</v>
      </c>
      <c r="B60" s="69" t="s">
        <v>427</v>
      </c>
      <c r="C60" s="76">
        <v>82</v>
      </c>
      <c r="D60" s="76">
        <v>42</v>
      </c>
      <c r="E60" s="75">
        <v>1556.92</v>
      </c>
      <c r="F60" s="76">
        <v>41</v>
      </c>
      <c r="G60" s="76">
        <v>1</v>
      </c>
      <c r="H60" s="76">
        <v>0</v>
      </c>
      <c r="I60" s="76">
        <v>81</v>
      </c>
      <c r="J60" s="76">
        <v>41</v>
      </c>
      <c r="K60" s="75">
        <v>1538.86</v>
      </c>
      <c r="L60" s="76">
        <v>1</v>
      </c>
      <c r="M60" s="76">
        <v>0</v>
      </c>
      <c r="N60" s="76">
        <v>0</v>
      </c>
      <c r="O60" s="76">
        <v>1</v>
      </c>
      <c r="P60" s="76">
        <v>1</v>
      </c>
      <c r="Q60" s="75">
        <v>18.059999999999999</v>
      </c>
      <c r="R60" s="83"/>
      <c r="S60" s="83"/>
    </row>
    <row r="61" spans="1:19" ht="37.5">
      <c r="A61" s="21"/>
      <c r="B61" s="102" t="s">
        <v>354</v>
      </c>
      <c r="C61" s="73">
        <f t="shared" ref="C61:Q61" si="17">SUM(C62:C63)</f>
        <v>22</v>
      </c>
      <c r="D61" s="73">
        <f t="shared" si="17"/>
        <v>6</v>
      </c>
      <c r="E61" s="74">
        <f t="shared" si="17"/>
        <v>224.96</v>
      </c>
      <c r="F61" s="73">
        <f t="shared" si="17"/>
        <v>6</v>
      </c>
      <c r="G61" s="73">
        <f t="shared" si="17"/>
        <v>0</v>
      </c>
      <c r="H61" s="73">
        <f t="shared" si="17"/>
        <v>0</v>
      </c>
      <c r="I61" s="73">
        <f t="shared" si="17"/>
        <v>22</v>
      </c>
      <c r="J61" s="73">
        <f t="shared" si="17"/>
        <v>6</v>
      </c>
      <c r="K61" s="74">
        <f t="shared" si="17"/>
        <v>224.96</v>
      </c>
      <c r="L61" s="73">
        <f t="shared" si="17"/>
        <v>0</v>
      </c>
      <c r="M61" s="73">
        <f t="shared" si="17"/>
        <v>0</v>
      </c>
      <c r="N61" s="73">
        <f t="shared" si="17"/>
        <v>0</v>
      </c>
      <c r="O61" s="73">
        <f t="shared" si="17"/>
        <v>0</v>
      </c>
      <c r="P61" s="73">
        <f t="shared" si="17"/>
        <v>0</v>
      </c>
      <c r="Q61" s="74">
        <f t="shared" si="17"/>
        <v>0</v>
      </c>
      <c r="R61" s="101" t="s">
        <v>20</v>
      </c>
      <c r="S61" s="101" t="s">
        <v>20</v>
      </c>
    </row>
    <row r="62" spans="1:19" ht="18.75">
      <c r="A62" s="83">
        <v>16</v>
      </c>
      <c r="B62" s="69" t="s">
        <v>428</v>
      </c>
      <c r="C62" s="76">
        <v>17</v>
      </c>
      <c r="D62" s="76">
        <v>4</v>
      </c>
      <c r="E62" s="75">
        <v>169.56</v>
      </c>
      <c r="F62" s="76">
        <v>4</v>
      </c>
      <c r="G62" s="76">
        <v>0</v>
      </c>
      <c r="H62" s="76">
        <v>0</v>
      </c>
      <c r="I62" s="76">
        <v>17</v>
      </c>
      <c r="J62" s="76">
        <v>4</v>
      </c>
      <c r="K62" s="75">
        <v>169.56</v>
      </c>
      <c r="L62" s="76">
        <v>0</v>
      </c>
      <c r="M62" s="76">
        <v>0</v>
      </c>
      <c r="N62" s="76">
        <v>0</v>
      </c>
      <c r="O62" s="76">
        <v>0</v>
      </c>
      <c r="P62" s="76">
        <v>0</v>
      </c>
      <c r="Q62" s="75">
        <v>0</v>
      </c>
      <c r="R62" s="83" t="s">
        <v>429</v>
      </c>
      <c r="S62" s="83"/>
    </row>
    <row r="63" spans="1:19" ht="18.75">
      <c r="A63" s="83">
        <v>17</v>
      </c>
      <c r="B63" s="69" t="s">
        <v>430</v>
      </c>
      <c r="C63" s="76">
        <v>5</v>
      </c>
      <c r="D63" s="76">
        <v>2</v>
      </c>
      <c r="E63" s="75">
        <v>55.4</v>
      </c>
      <c r="F63" s="76">
        <v>2</v>
      </c>
      <c r="G63" s="76">
        <v>0</v>
      </c>
      <c r="H63" s="76">
        <v>0</v>
      </c>
      <c r="I63" s="76">
        <v>5</v>
      </c>
      <c r="J63" s="76">
        <v>2</v>
      </c>
      <c r="K63" s="75">
        <v>55.4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5">
        <v>0</v>
      </c>
      <c r="R63" s="83" t="s">
        <v>431</v>
      </c>
      <c r="S63" s="83"/>
    </row>
    <row r="64" spans="1:19" ht="37.5">
      <c r="A64" s="21"/>
      <c r="B64" s="102" t="s">
        <v>355</v>
      </c>
      <c r="C64" s="73">
        <f t="shared" ref="C64:Q64" si="18">SUM(C65:C69)</f>
        <v>46</v>
      </c>
      <c r="D64" s="73">
        <f t="shared" si="18"/>
        <v>21</v>
      </c>
      <c r="E64" s="74">
        <f t="shared" si="18"/>
        <v>845.9</v>
      </c>
      <c r="F64" s="73">
        <f t="shared" si="18"/>
        <v>6</v>
      </c>
      <c r="G64" s="73">
        <f t="shared" si="18"/>
        <v>0</v>
      </c>
      <c r="H64" s="73">
        <f t="shared" si="18"/>
        <v>0</v>
      </c>
      <c r="I64" s="73">
        <f t="shared" si="18"/>
        <v>13</v>
      </c>
      <c r="J64" s="73">
        <f t="shared" si="18"/>
        <v>6</v>
      </c>
      <c r="K64" s="74">
        <f t="shared" si="18"/>
        <v>260</v>
      </c>
      <c r="L64" s="73">
        <f t="shared" si="18"/>
        <v>0</v>
      </c>
      <c r="M64" s="73">
        <f t="shared" si="18"/>
        <v>0</v>
      </c>
      <c r="N64" s="73">
        <f t="shared" si="18"/>
        <v>0</v>
      </c>
      <c r="O64" s="73">
        <f t="shared" si="18"/>
        <v>0</v>
      </c>
      <c r="P64" s="73">
        <f t="shared" si="18"/>
        <v>0</v>
      </c>
      <c r="Q64" s="74">
        <f t="shared" si="18"/>
        <v>0</v>
      </c>
      <c r="R64" s="101" t="s">
        <v>20</v>
      </c>
      <c r="S64" s="101" t="s">
        <v>20</v>
      </c>
    </row>
    <row r="65" spans="1:19" ht="18.75">
      <c r="A65" s="83">
        <v>18</v>
      </c>
      <c r="B65" s="69" t="s">
        <v>432</v>
      </c>
      <c r="C65" s="76">
        <v>5</v>
      </c>
      <c r="D65" s="76">
        <v>2</v>
      </c>
      <c r="E65" s="75">
        <v>79.400000000000006</v>
      </c>
      <c r="F65" s="76">
        <v>2</v>
      </c>
      <c r="G65" s="76">
        <v>0</v>
      </c>
      <c r="H65" s="76">
        <v>0</v>
      </c>
      <c r="I65" s="76">
        <v>5</v>
      </c>
      <c r="J65" s="76">
        <v>2</v>
      </c>
      <c r="K65" s="75">
        <v>79.400000000000006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5">
        <v>0</v>
      </c>
      <c r="R65" s="83" t="s">
        <v>421</v>
      </c>
      <c r="S65" s="83"/>
    </row>
    <row r="66" spans="1:19" ht="18.75">
      <c r="A66" s="83">
        <v>19</v>
      </c>
      <c r="B66" s="69" t="s">
        <v>433</v>
      </c>
      <c r="C66" s="76">
        <v>10</v>
      </c>
      <c r="D66" s="76">
        <v>3</v>
      </c>
      <c r="E66" s="75">
        <v>90.1</v>
      </c>
      <c r="F66" s="76">
        <v>1</v>
      </c>
      <c r="G66" s="76">
        <v>0</v>
      </c>
      <c r="H66" s="76">
        <v>0</v>
      </c>
      <c r="I66" s="76">
        <v>2</v>
      </c>
      <c r="J66" s="76">
        <v>1</v>
      </c>
      <c r="K66" s="75">
        <v>29.1</v>
      </c>
      <c r="L66" s="76">
        <v>0</v>
      </c>
      <c r="M66" s="76">
        <v>0</v>
      </c>
      <c r="N66" s="76">
        <v>0</v>
      </c>
      <c r="O66" s="76">
        <v>0</v>
      </c>
      <c r="P66" s="76">
        <v>0</v>
      </c>
      <c r="Q66" s="75">
        <v>0</v>
      </c>
      <c r="R66" s="83"/>
      <c r="S66" s="83"/>
    </row>
    <row r="67" spans="1:19" ht="18.75">
      <c r="A67" s="83">
        <v>20</v>
      </c>
      <c r="B67" s="69" t="s">
        <v>434</v>
      </c>
      <c r="C67" s="76">
        <v>8</v>
      </c>
      <c r="D67" s="76">
        <v>4</v>
      </c>
      <c r="E67" s="75">
        <v>186.4</v>
      </c>
      <c r="F67" s="76">
        <v>0</v>
      </c>
      <c r="G67" s="76">
        <v>0</v>
      </c>
      <c r="H67" s="76">
        <v>0</v>
      </c>
      <c r="I67" s="76">
        <v>0</v>
      </c>
      <c r="J67" s="76">
        <v>0</v>
      </c>
      <c r="K67" s="75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5">
        <v>0</v>
      </c>
      <c r="R67" s="83"/>
      <c r="S67" s="83"/>
    </row>
    <row r="68" spans="1:19" ht="18.75">
      <c r="A68" s="83">
        <v>21</v>
      </c>
      <c r="B68" s="69" t="s">
        <v>435</v>
      </c>
      <c r="C68" s="76">
        <v>5</v>
      </c>
      <c r="D68" s="76">
        <v>4</v>
      </c>
      <c r="E68" s="75">
        <v>117.7</v>
      </c>
      <c r="F68" s="76">
        <v>0</v>
      </c>
      <c r="G68" s="76">
        <v>0</v>
      </c>
      <c r="H68" s="76">
        <v>0</v>
      </c>
      <c r="I68" s="76">
        <v>0</v>
      </c>
      <c r="J68" s="76">
        <v>0</v>
      </c>
      <c r="K68" s="75">
        <v>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5">
        <v>0</v>
      </c>
      <c r="R68" s="83"/>
      <c r="S68" s="83"/>
    </row>
    <row r="69" spans="1:19" ht="18.75">
      <c r="A69" s="83">
        <v>22</v>
      </c>
      <c r="B69" s="69" t="s">
        <v>436</v>
      </c>
      <c r="C69" s="76">
        <v>18</v>
      </c>
      <c r="D69" s="76">
        <v>8</v>
      </c>
      <c r="E69" s="75">
        <v>372.3</v>
      </c>
      <c r="F69" s="76">
        <v>3</v>
      </c>
      <c r="G69" s="76">
        <v>0</v>
      </c>
      <c r="H69" s="76">
        <v>0</v>
      </c>
      <c r="I69" s="76">
        <v>6</v>
      </c>
      <c r="J69" s="76">
        <v>3</v>
      </c>
      <c r="K69" s="75">
        <v>151.5</v>
      </c>
      <c r="L69" s="76">
        <v>0</v>
      </c>
      <c r="M69" s="76">
        <v>0</v>
      </c>
      <c r="N69" s="76">
        <v>0</v>
      </c>
      <c r="O69" s="76">
        <v>0</v>
      </c>
      <c r="P69" s="76">
        <v>0</v>
      </c>
      <c r="Q69" s="75">
        <v>0</v>
      </c>
      <c r="R69" s="83"/>
      <c r="S69" s="83"/>
    </row>
    <row r="70" spans="1:19" ht="37.5">
      <c r="A70" s="21"/>
      <c r="B70" s="102" t="s">
        <v>356</v>
      </c>
      <c r="C70" s="73">
        <f t="shared" ref="C70:Q70" si="19">SUM(C71)</f>
        <v>13</v>
      </c>
      <c r="D70" s="73">
        <f t="shared" si="19"/>
        <v>8</v>
      </c>
      <c r="E70" s="74">
        <f t="shared" si="19"/>
        <v>366.7</v>
      </c>
      <c r="F70" s="73">
        <f t="shared" si="19"/>
        <v>8</v>
      </c>
      <c r="G70" s="73">
        <f t="shared" si="19"/>
        <v>0</v>
      </c>
      <c r="H70" s="73">
        <f t="shared" si="19"/>
        <v>0</v>
      </c>
      <c r="I70" s="73">
        <f t="shared" si="19"/>
        <v>13</v>
      </c>
      <c r="J70" s="73">
        <f t="shared" si="19"/>
        <v>8</v>
      </c>
      <c r="K70" s="74">
        <f t="shared" si="19"/>
        <v>366.7</v>
      </c>
      <c r="L70" s="73">
        <f t="shared" si="19"/>
        <v>0</v>
      </c>
      <c r="M70" s="73">
        <f t="shared" si="19"/>
        <v>0</v>
      </c>
      <c r="N70" s="73">
        <f t="shared" si="19"/>
        <v>0</v>
      </c>
      <c r="O70" s="73">
        <f t="shared" si="19"/>
        <v>0</v>
      </c>
      <c r="P70" s="73">
        <f t="shared" si="19"/>
        <v>0</v>
      </c>
      <c r="Q70" s="74">
        <f t="shared" si="19"/>
        <v>0</v>
      </c>
      <c r="R70" s="101" t="s">
        <v>20</v>
      </c>
      <c r="S70" s="101" t="s">
        <v>20</v>
      </c>
    </row>
    <row r="71" spans="1:19" ht="18.75">
      <c r="A71" s="83">
        <v>23</v>
      </c>
      <c r="B71" s="69" t="s">
        <v>437</v>
      </c>
      <c r="C71" s="76">
        <v>13</v>
      </c>
      <c r="D71" s="76">
        <v>8</v>
      </c>
      <c r="E71" s="75">
        <v>366.7</v>
      </c>
      <c r="F71" s="76">
        <v>8</v>
      </c>
      <c r="G71" s="76">
        <v>0</v>
      </c>
      <c r="H71" s="76">
        <v>0</v>
      </c>
      <c r="I71" s="76">
        <v>13</v>
      </c>
      <c r="J71" s="76">
        <v>8</v>
      </c>
      <c r="K71" s="75">
        <v>366.7</v>
      </c>
      <c r="L71" s="76">
        <v>0</v>
      </c>
      <c r="M71" s="76">
        <v>0</v>
      </c>
      <c r="N71" s="76">
        <v>0</v>
      </c>
      <c r="O71" s="76">
        <v>0</v>
      </c>
      <c r="P71" s="76">
        <v>0</v>
      </c>
      <c r="Q71" s="75">
        <v>0</v>
      </c>
      <c r="R71" s="83" t="s">
        <v>415</v>
      </c>
      <c r="S71" s="83"/>
    </row>
    <row r="72" spans="1:19" ht="37.5">
      <c r="A72" s="21"/>
      <c r="B72" s="102" t="s">
        <v>357</v>
      </c>
      <c r="C72" s="73">
        <f t="shared" ref="C72:Q72" si="20">SUM(C73:C74)</f>
        <v>74</v>
      </c>
      <c r="D72" s="73">
        <f t="shared" si="20"/>
        <v>25</v>
      </c>
      <c r="E72" s="74">
        <f t="shared" si="20"/>
        <v>980.7</v>
      </c>
      <c r="F72" s="73">
        <f t="shared" si="20"/>
        <v>25</v>
      </c>
      <c r="G72" s="73">
        <f t="shared" si="20"/>
        <v>0</v>
      </c>
      <c r="H72" s="73">
        <f t="shared" si="20"/>
        <v>0</v>
      </c>
      <c r="I72" s="73">
        <f t="shared" si="20"/>
        <v>74</v>
      </c>
      <c r="J72" s="73">
        <f t="shared" si="20"/>
        <v>25</v>
      </c>
      <c r="K72" s="74">
        <f t="shared" si="20"/>
        <v>980.7</v>
      </c>
      <c r="L72" s="73">
        <f t="shared" si="20"/>
        <v>0</v>
      </c>
      <c r="M72" s="73">
        <f t="shared" si="20"/>
        <v>0</v>
      </c>
      <c r="N72" s="73">
        <f t="shared" si="20"/>
        <v>0</v>
      </c>
      <c r="O72" s="73">
        <f t="shared" si="20"/>
        <v>0</v>
      </c>
      <c r="P72" s="73">
        <f t="shared" si="20"/>
        <v>0</v>
      </c>
      <c r="Q72" s="74">
        <f t="shared" si="20"/>
        <v>0</v>
      </c>
      <c r="R72" s="101" t="s">
        <v>20</v>
      </c>
      <c r="S72" s="101" t="s">
        <v>20</v>
      </c>
    </row>
    <row r="73" spans="1:19" ht="18.75">
      <c r="A73" s="83">
        <v>24</v>
      </c>
      <c r="B73" s="69" t="s">
        <v>438</v>
      </c>
      <c r="C73" s="76">
        <v>41</v>
      </c>
      <c r="D73" s="76">
        <v>12</v>
      </c>
      <c r="E73" s="75">
        <v>552.5</v>
      </c>
      <c r="F73" s="76">
        <v>12</v>
      </c>
      <c r="G73" s="76">
        <v>0</v>
      </c>
      <c r="H73" s="76">
        <v>0</v>
      </c>
      <c r="I73" s="76">
        <v>41</v>
      </c>
      <c r="J73" s="76">
        <v>12</v>
      </c>
      <c r="K73" s="75">
        <v>552.5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5">
        <v>0</v>
      </c>
      <c r="R73" s="83" t="s">
        <v>415</v>
      </c>
      <c r="S73" s="83"/>
    </row>
    <row r="74" spans="1:19" ht="18.75">
      <c r="A74" s="83">
        <v>25</v>
      </c>
      <c r="B74" s="69" t="s">
        <v>439</v>
      </c>
      <c r="C74" s="76">
        <v>33</v>
      </c>
      <c r="D74" s="76">
        <v>13</v>
      </c>
      <c r="E74" s="75">
        <v>428.2</v>
      </c>
      <c r="F74" s="76">
        <v>13</v>
      </c>
      <c r="G74" s="76">
        <v>0</v>
      </c>
      <c r="H74" s="76">
        <v>0</v>
      </c>
      <c r="I74" s="76">
        <v>33</v>
      </c>
      <c r="J74" s="76">
        <v>13</v>
      </c>
      <c r="K74" s="75">
        <v>428.2</v>
      </c>
      <c r="L74" s="76">
        <v>0</v>
      </c>
      <c r="M74" s="76">
        <v>0</v>
      </c>
      <c r="N74" s="76">
        <v>0</v>
      </c>
      <c r="O74" s="76">
        <v>0</v>
      </c>
      <c r="P74" s="76">
        <v>0</v>
      </c>
      <c r="Q74" s="75">
        <v>0</v>
      </c>
      <c r="R74" s="83" t="s">
        <v>415</v>
      </c>
      <c r="S74" s="83"/>
    </row>
    <row r="75" spans="1:19" ht="37.5">
      <c r="A75" s="21"/>
      <c r="B75" s="102" t="s">
        <v>358</v>
      </c>
      <c r="C75" s="73">
        <f t="shared" ref="C75:Q75" si="21">SUM(C76:C78)</f>
        <v>103</v>
      </c>
      <c r="D75" s="73">
        <f t="shared" si="21"/>
        <v>41</v>
      </c>
      <c r="E75" s="74">
        <f t="shared" si="21"/>
        <v>1274.2</v>
      </c>
      <c r="F75" s="73">
        <f t="shared" si="21"/>
        <v>41</v>
      </c>
      <c r="G75" s="73">
        <f t="shared" si="21"/>
        <v>0</v>
      </c>
      <c r="H75" s="73">
        <f t="shared" si="21"/>
        <v>0</v>
      </c>
      <c r="I75" s="73">
        <f t="shared" si="21"/>
        <v>103</v>
      </c>
      <c r="J75" s="73">
        <f t="shared" si="21"/>
        <v>41</v>
      </c>
      <c r="K75" s="74">
        <f t="shared" si="21"/>
        <v>1274.2</v>
      </c>
      <c r="L75" s="73">
        <f t="shared" si="21"/>
        <v>0</v>
      </c>
      <c r="M75" s="73">
        <f t="shared" si="21"/>
        <v>0</v>
      </c>
      <c r="N75" s="73">
        <f t="shared" si="21"/>
        <v>0</v>
      </c>
      <c r="O75" s="73">
        <f t="shared" si="21"/>
        <v>0</v>
      </c>
      <c r="P75" s="73">
        <f t="shared" si="21"/>
        <v>0</v>
      </c>
      <c r="Q75" s="74">
        <f t="shared" si="21"/>
        <v>0</v>
      </c>
      <c r="R75" s="101" t="s">
        <v>20</v>
      </c>
      <c r="S75" s="101" t="s">
        <v>20</v>
      </c>
    </row>
    <row r="76" spans="1:19" ht="18.75">
      <c r="A76" s="83">
        <v>26</v>
      </c>
      <c r="B76" s="69" t="s">
        <v>440</v>
      </c>
      <c r="C76" s="76">
        <v>82</v>
      </c>
      <c r="D76" s="76">
        <v>33</v>
      </c>
      <c r="E76" s="75">
        <v>974.2</v>
      </c>
      <c r="F76" s="76">
        <v>33</v>
      </c>
      <c r="G76" s="76">
        <v>0</v>
      </c>
      <c r="H76" s="76">
        <v>0</v>
      </c>
      <c r="I76" s="76">
        <v>82</v>
      </c>
      <c r="J76" s="76">
        <v>33</v>
      </c>
      <c r="K76" s="75">
        <v>974.2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5">
        <v>0</v>
      </c>
      <c r="R76" s="83" t="s">
        <v>421</v>
      </c>
      <c r="S76" s="83"/>
    </row>
    <row r="77" spans="1:19" ht="18.75">
      <c r="A77" s="83">
        <v>27</v>
      </c>
      <c r="B77" s="69" t="s">
        <v>441</v>
      </c>
      <c r="C77" s="76">
        <v>8</v>
      </c>
      <c r="D77" s="76">
        <v>4</v>
      </c>
      <c r="E77" s="75">
        <v>177.2</v>
      </c>
      <c r="F77" s="76">
        <v>4</v>
      </c>
      <c r="G77" s="76">
        <v>0</v>
      </c>
      <c r="H77" s="76">
        <v>0</v>
      </c>
      <c r="I77" s="76">
        <v>8</v>
      </c>
      <c r="J77" s="76">
        <v>4</v>
      </c>
      <c r="K77" s="75">
        <v>177.2</v>
      </c>
      <c r="L77" s="76">
        <v>0</v>
      </c>
      <c r="M77" s="76">
        <v>0</v>
      </c>
      <c r="N77" s="76">
        <v>0</v>
      </c>
      <c r="O77" s="76">
        <v>0</v>
      </c>
      <c r="P77" s="76">
        <v>0</v>
      </c>
      <c r="Q77" s="75">
        <v>0</v>
      </c>
      <c r="R77" s="83" t="s">
        <v>442</v>
      </c>
      <c r="S77" s="83"/>
    </row>
    <row r="78" spans="1:19" ht="18.75">
      <c r="A78" s="83">
        <v>28</v>
      </c>
      <c r="B78" s="69" t="s">
        <v>443</v>
      </c>
      <c r="C78" s="76">
        <v>13</v>
      </c>
      <c r="D78" s="76">
        <v>4</v>
      </c>
      <c r="E78" s="75">
        <v>122.8</v>
      </c>
      <c r="F78" s="76">
        <v>4</v>
      </c>
      <c r="G78" s="76">
        <v>0</v>
      </c>
      <c r="H78" s="76">
        <v>0</v>
      </c>
      <c r="I78" s="76">
        <v>13</v>
      </c>
      <c r="J78" s="76">
        <v>4</v>
      </c>
      <c r="K78" s="75">
        <v>122.8</v>
      </c>
      <c r="L78" s="76">
        <v>0</v>
      </c>
      <c r="M78" s="76">
        <v>0</v>
      </c>
      <c r="N78" s="76">
        <v>0</v>
      </c>
      <c r="O78" s="76">
        <v>0</v>
      </c>
      <c r="P78" s="76">
        <v>0</v>
      </c>
      <c r="Q78" s="75">
        <v>0</v>
      </c>
      <c r="R78" s="83" t="s">
        <v>442</v>
      </c>
      <c r="S78" s="83"/>
    </row>
    <row r="79" spans="1:19" ht="37.5">
      <c r="A79" s="21"/>
      <c r="B79" s="102" t="s">
        <v>359</v>
      </c>
      <c r="C79" s="73">
        <f t="shared" ref="C79:Q79" si="22">SUM(C80:C82)</f>
        <v>15</v>
      </c>
      <c r="D79" s="73">
        <f t="shared" si="22"/>
        <v>6</v>
      </c>
      <c r="E79" s="74">
        <f t="shared" si="22"/>
        <v>224</v>
      </c>
      <c r="F79" s="73">
        <f t="shared" si="22"/>
        <v>6</v>
      </c>
      <c r="G79" s="73">
        <f t="shared" si="22"/>
        <v>0</v>
      </c>
      <c r="H79" s="73">
        <f t="shared" si="22"/>
        <v>0</v>
      </c>
      <c r="I79" s="73">
        <f t="shared" si="22"/>
        <v>15</v>
      </c>
      <c r="J79" s="73">
        <f t="shared" si="22"/>
        <v>6</v>
      </c>
      <c r="K79" s="74">
        <f t="shared" si="22"/>
        <v>224</v>
      </c>
      <c r="L79" s="73">
        <f t="shared" si="22"/>
        <v>0</v>
      </c>
      <c r="M79" s="73">
        <f t="shared" si="22"/>
        <v>0</v>
      </c>
      <c r="N79" s="73">
        <f t="shared" si="22"/>
        <v>0</v>
      </c>
      <c r="O79" s="73">
        <f t="shared" si="22"/>
        <v>0</v>
      </c>
      <c r="P79" s="73">
        <f t="shared" si="22"/>
        <v>0</v>
      </c>
      <c r="Q79" s="74">
        <f t="shared" si="22"/>
        <v>0</v>
      </c>
      <c r="R79" s="101" t="s">
        <v>20</v>
      </c>
      <c r="S79" s="101" t="s">
        <v>20</v>
      </c>
    </row>
    <row r="80" spans="1:19" ht="18.75">
      <c r="A80" s="83">
        <v>29</v>
      </c>
      <c r="B80" s="69" t="s">
        <v>444</v>
      </c>
      <c r="C80" s="76">
        <v>7</v>
      </c>
      <c r="D80" s="76">
        <v>3</v>
      </c>
      <c r="E80" s="75">
        <v>134.69999999999999</v>
      </c>
      <c r="F80" s="76">
        <v>3</v>
      </c>
      <c r="G80" s="76">
        <v>0</v>
      </c>
      <c r="H80" s="76">
        <v>0</v>
      </c>
      <c r="I80" s="76">
        <v>7</v>
      </c>
      <c r="J80" s="76">
        <v>3</v>
      </c>
      <c r="K80" s="75">
        <v>134.69999999999999</v>
      </c>
      <c r="L80" s="76">
        <v>0</v>
      </c>
      <c r="M80" s="76">
        <v>0</v>
      </c>
      <c r="N80" s="76">
        <v>0</v>
      </c>
      <c r="O80" s="76">
        <v>0</v>
      </c>
      <c r="P80" s="76">
        <v>0</v>
      </c>
      <c r="Q80" s="75">
        <v>0</v>
      </c>
      <c r="R80" s="83" t="s">
        <v>445</v>
      </c>
      <c r="S80" s="83" t="s">
        <v>446</v>
      </c>
    </row>
    <row r="81" spans="1:19" ht="18.75">
      <c r="A81" s="83">
        <v>30</v>
      </c>
      <c r="B81" s="69" t="s">
        <v>447</v>
      </c>
      <c r="C81" s="76">
        <v>5</v>
      </c>
      <c r="D81" s="76">
        <v>2</v>
      </c>
      <c r="E81" s="75">
        <v>63.3</v>
      </c>
      <c r="F81" s="76">
        <v>2</v>
      </c>
      <c r="G81" s="76">
        <v>0</v>
      </c>
      <c r="H81" s="76">
        <v>0</v>
      </c>
      <c r="I81" s="76">
        <v>5</v>
      </c>
      <c r="J81" s="76">
        <v>2</v>
      </c>
      <c r="K81" s="75">
        <v>63.3</v>
      </c>
      <c r="L81" s="76">
        <v>0</v>
      </c>
      <c r="M81" s="76">
        <v>0</v>
      </c>
      <c r="N81" s="76">
        <v>0</v>
      </c>
      <c r="O81" s="76">
        <v>0</v>
      </c>
      <c r="P81" s="76">
        <v>0</v>
      </c>
      <c r="Q81" s="75">
        <v>0</v>
      </c>
      <c r="R81" s="83" t="s">
        <v>448</v>
      </c>
      <c r="S81" s="83" t="s">
        <v>446</v>
      </c>
    </row>
    <row r="82" spans="1:19" ht="18.75">
      <c r="A82" s="83">
        <v>31</v>
      </c>
      <c r="B82" s="69" t="s">
        <v>449</v>
      </c>
      <c r="C82" s="76">
        <v>3</v>
      </c>
      <c r="D82" s="76">
        <v>1</v>
      </c>
      <c r="E82" s="75">
        <v>26</v>
      </c>
      <c r="F82" s="76">
        <v>1</v>
      </c>
      <c r="G82" s="76">
        <v>0</v>
      </c>
      <c r="H82" s="76">
        <v>0</v>
      </c>
      <c r="I82" s="76">
        <v>3</v>
      </c>
      <c r="J82" s="76">
        <v>1</v>
      </c>
      <c r="K82" s="75">
        <v>26</v>
      </c>
      <c r="L82" s="76">
        <v>0</v>
      </c>
      <c r="M82" s="76">
        <v>0</v>
      </c>
      <c r="N82" s="76">
        <v>0</v>
      </c>
      <c r="O82" s="76">
        <v>0</v>
      </c>
      <c r="P82" s="76">
        <v>0</v>
      </c>
      <c r="Q82" s="75">
        <v>0</v>
      </c>
      <c r="R82" s="83" t="s">
        <v>448</v>
      </c>
      <c r="S82" s="83" t="s">
        <v>446</v>
      </c>
    </row>
    <row r="84" spans="1:19" ht="18.75" customHeight="1">
      <c r="A84" s="144" t="s">
        <v>38</v>
      </c>
      <c r="B84" s="144"/>
      <c r="C84" s="144"/>
      <c r="D84" s="144"/>
      <c r="E84" s="144"/>
      <c r="F84" s="144"/>
      <c r="G84" s="144"/>
      <c r="H84" s="144"/>
      <c r="I84" s="144"/>
      <c r="J84" s="24"/>
      <c r="K84" s="24"/>
      <c r="L84" s="24"/>
      <c r="M84" s="24"/>
      <c r="N84" s="24"/>
      <c r="O84" s="24"/>
      <c r="P84" s="2"/>
      <c r="Q84" s="2"/>
      <c r="R84" s="62"/>
      <c r="S84" s="62"/>
    </row>
    <row r="85" spans="1:19" ht="18.75" customHeight="1">
      <c r="A85" s="144"/>
      <c r="B85" s="144"/>
      <c r="C85" s="144"/>
      <c r="D85" s="144"/>
      <c r="E85" s="144"/>
      <c r="F85" s="144"/>
      <c r="G85" s="144"/>
      <c r="H85" s="144"/>
      <c r="I85" s="144"/>
      <c r="J85" s="103"/>
      <c r="K85" s="103"/>
      <c r="L85" s="103"/>
      <c r="M85" s="103"/>
      <c r="N85" s="103"/>
      <c r="O85" s="103"/>
      <c r="P85" s="84"/>
      <c r="Q85" s="178" t="s">
        <v>39</v>
      </c>
      <c r="R85" s="178"/>
      <c r="S85" s="178"/>
    </row>
    <row r="86" spans="1:19" ht="15.75" customHeight="1">
      <c r="O86" s="203" t="s">
        <v>40</v>
      </c>
      <c r="P86" s="203"/>
      <c r="Q86" s="204" t="s">
        <v>297</v>
      </c>
      <c r="R86" s="204"/>
      <c r="S86" s="204"/>
    </row>
  </sheetData>
  <sheetProtection formatCells="0" formatColumns="0" formatRows="0" insertColumns="0" insertRows="0" insertHyperlinks="0" deleteColumns="0" deleteRows="0" sort="0" autoFilter="0" pivotTables="0"/>
  <mergeCells count="37">
    <mergeCell ref="A35:S35"/>
    <mergeCell ref="A41:S41"/>
    <mergeCell ref="A84:I85"/>
    <mergeCell ref="Q85:S85"/>
    <mergeCell ref="O86:P86"/>
    <mergeCell ref="Q86:S86"/>
    <mergeCell ref="S7:S11"/>
    <mergeCell ref="C8:C10"/>
    <mergeCell ref="D8:D10"/>
    <mergeCell ref="E8:E10"/>
    <mergeCell ref="A15:S15"/>
    <mergeCell ref="P8:P10"/>
    <mergeCell ref="Q8:Q10"/>
    <mergeCell ref="G9:G10"/>
    <mergeCell ref="M9:M10"/>
    <mergeCell ref="R7:R11"/>
    <mergeCell ref="A5:C5"/>
    <mergeCell ref="P5:Q5"/>
    <mergeCell ref="A7:A11"/>
    <mergeCell ref="B7:B11"/>
    <mergeCell ref="C7:E7"/>
    <mergeCell ref="F7:K7"/>
    <mergeCell ref="L7:Q7"/>
    <mergeCell ref="L8:L10"/>
    <mergeCell ref="M8:N8"/>
    <mergeCell ref="F8:F10"/>
    <mergeCell ref="G8:H8"/>
    <mergeCell ref="I8:I10"/>
    <mergeCell ref="J8:J10"/>
    <mergeCell ref="K8:K10"/>
    <mergeCell ref="D5:F5"/>
    <mergeCell ref="O8:O10"/>
    <mergeCell ref="A2:S2"/>
    <mergeCell ref="A4:C4"/>
    <mergeCell ref="P4:Q4"/>
    <mergeCell ref="D4:F4"/>
    <mergeCell ref="Q1:S1"/>
  </mergeCells>
  <printOptions horizontalCentered="1"/>
  <pageMargins left="0.51181102362205" right="0.51181102362205" top="0.55118110236219997" bottom="0.55118110236219997" header="0.31496062992126" footer="0.31496062992126"/>
  <pageSetup paperSize="9" scale="35" fitToHeight="0" orientation="landscape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S29"/>
  <sheetViews>
    <sheetView topLeftCell="A10" zoomScale="59" zoomScaleNormal="59" workbookViewId="0">
      <selection sqref="A1:S45"/>
    </sheetView>
  </sheetViews>
  <sheetFormatPr defaultRowHeight="15"/>
  <cols>
    <col min="1" max="1" width="5.7109375" customWidth="1"/>
    <col min="2" max="2" width="54.7109375" customWidth="1"/>
    <col min="3" max="3" width="20" customWidth="1"/>
    <col min="4" max="5" width="19.85546875" customWidth="1"/>
    <col min="6" max="6" width="15.5703125" customWidth="1"/>
    <col min="7" max="8" width="28.5703125" customWidth="1"/>
    <col min="9" max="12" width="15.5703125" customWidth="1"/>
    <col min="13" max="14" width="28.5703125" customWidth="1"/>
    <col min="15" max="17" width="15.5703125" customWidth="1"/>
    <col min="18" max="19" width="15" customWidth="1"/>
  </cols>
  <sheetData>
    <row r="1" spans="1:19" ht="79.5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30" t="s">
        <v>450</v>
      </c>
      <c r="R1" s="130"/>
      <c r="S1" s="130"/>
    </row>
    <row r="2" spans="1:19" ht="53.25" customHeight="1">
      <c r="A2" s="143" t="s">
        <v>451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</row>
    <row r="3" spans="1:19" ht="24" customHeight="1">
      <c r="A3" s="106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97"/>
    </row>
    <row r="4" spans="1:19" ht="27" customHeight="1">
      <c r="A4" s="166" t="s">
        <v>2</v>
      </c>
      <c r="B4" s="166"/>
      <c r="C4" s="166"/>
      <c r="D4" s="209" t="s">
        <v>3</v>
      </c>
      <c r="E4" s="209"/>
      <c r="F4" s="98"/>
      <c r="G4" s="98"/>
      <c r="H4" s="98"/>
      <c r="I4" s="99"/>
      <c r="J4" s="99"/>
      <c r="K4" s="99"/>
      <c r="L4" s="99"/>
      <c r="M4" s="99"/>
      <c r="N4" s="99"/>
      <c r="O4" s="99"/>
      <c r="P4" s="139"/>
      <c r="Q4" s="139"/>
      <c r="R4" s="23"/>
      <c r="S4" s="23"/>
    </row>
    <row r="5" spans="1:19" ht="30" customHeight="1">
      <c r="A5" s="166" t="s">
        <v>4</v>
      </c>
      <c r="B5" s="166"/>
      <c r="C5" s="166"/>
      <c r="D5" s="208">
        <v>45292</v>
      </c>
      <c r="E5" s="208"/>
      <c r="F5" s="98"/>
      <c r="G5" s="98"/>
      <c r="H5" s="98"/>
      <c r="I5" s="99"/>
      <c r="J5" s="99"/>
      <c r="K5" s="99"/>
      <c r="L5" s="99"/>
      <c r="M5" s="99"/>
      <c r="N5" s="99"/>
      <c r="O5" s="99"/>
      <c r="P5" s="166"/>
      <c r="Q5" s="166"/>
      <c r="R5" s="23"/>
      <c r="S5" s="23"/>
    </row>
    <row r="6" spans="1:19" ht="15" customHeight="1">
      <c r="A6" s="107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</row>
    <row r="7" spans="1:19" ht="33.75" customHeight="1">
      <c r="A7" s="140" t="s">
        <v>6</v>
      </c>
      <c r="B7" s="140" t="s">
        <v>363</v>
      </c>
      <c r="C7" s="140" t="s">
        <v>364</v>
      </c>
      <c r="D7" s="140"/>
      <c r="E7" s="140"/>
      <c r="F7" s="140" t="s">
        <v>325</v>
      </c>
      <c r="G7" s="140"/>
      <c r="H7" s="140"/>
      <c r="I7" s="140"/>
      <c r="J7" s="140"/>
      <c r="K7" s="140"/>
      <c r="L7" s="140" t="s">
        <v>326</v>
      </c>
      <c r="M7" s="140"/>
      <c r="N7" s="140"/>
      <c r="O7" s="140"/>
      <c r="P7" s="140"/>
      <c r="Q7" s="140"/>
      <c r="R7" s="142" t="s">
        <v>365</v>
      </c>
      <c r="S7" s="170" t="s">
        <v>366</v>
      </c>
    </row>
    <row r="8" spans="1:19" ht="18.75" customHeight="1">
      <c r="A8" s="140"/>
      <c r="B8" s="140"/>
      <c r="C8" s="142" t="s">
        <v>330</v>
      </c>
      <c r="D8" s="142" t="s">
        <v>331</v>
      </c>
      <c r="E8" s="142" t="s">
        <v>332</v>
      </c>
      <c r="F8" s="140" t="s">
        <v>367</v>
      </c>
      <c r="G8" s="140"/>
      <c r="H8" s="140"/>
      <c r="I8" s="142" t="s">
        <v>330</v>
      </c>
      <c r="J8" s="142" t="s">
        <v>331</v>
      </c>
      <c r="K8" s="142" t="s">
        <v>332</v>
      </c>
      <c r="L8" s="140" t="s">
        <v>367</v>
      </c>
      <c r="M8" s="140"/>
      <c r="N8" s="140"/>
      <c r="O8" s="170" t="s">
        <v>330</v>
      </c>
      <c r="P8" s="170" t="s">
        <v>331</v>
      </c>
      <c r="Q8" s="142" t="s">
        <v>332</v>
      </c>
      <c r="R8" s="142"/>
      <c r="S8" s="156"/>
    </row>
    <row r="9" spans="1:19" ht="18.75" customHeight="1">
      <c r="A9" s="182"/>
      <c r="B9" s="182"/>
      <c r="C9" s="142"/>
      <c r="D9" s="142"/>
      <c r="E9" s="142"/>
      <c r="F9" s="142" t="s">
        <v>93</v>
      </c>
      <c r="G9" s="140" t="s">
        <v>122</v>
      </c>
      <c r="H9" s="140"/>
      <c r="I9" s="142"/>
      <c r="J9" s="142"/>
      <c r="K9" s="142"/>
      <c r="L9" s="142" t="s">
        <v>93</v>
      </c>
      <c r="M9" s="140" t="s">
        <v>122</v>
      </c>
      <c r="N9" s="140"/>
      <c r="O9" s="156"/>
      <c r="P9" s="156"/>
      <c r="Q9" s="142"/>
      <c r="R9" s="142"/>
      <c r="S9" s="156"/>
    </row>
    <row r="10" spans="1:19" ht="18.75" customHeight="1">
      <c r="A10" s="182"/>
      <c r="B10" s="182"/>
      <c r="C10" s="142"/>
      <c r="D10" s="142"/>
      <c r="E10" s="142"/>
      <c r="F10" s="142"/>
      <c r="G10" s="140" t="s">
        <v>368</v>
      </c>
      <c r="H10" s="21" t="s">
        <v>122</v>
      </c>
      <c r="I10" s="142"/>
      <c r="J10" s="142"/>
      <c r="K10" s="142"/>
      <c r="L10" s="142"/>
      <c r="M10" s="140" t="s">
        <v>368</v>
      </c>
      <c r="N10" s="21" t="s">
        <v>122</v>
      </c>
      <c r="O10" s="156"/>
      <c r="P10" s="156"/>
      <c r="Q10" s="142"/>
      <c r="R10" s="142"/>
      <c r="S10" s="156"/>
    </row>
    <row r="11" spans="1:19" ht="122.25" customHeight="1">
      <c r="A11" s="182"/>
      <c r="B11" s="182"/>
      <c r="C11" s="142"/>
      <c r="D11" s="142"/>
      <c r="E11" s="142"/>
      <c r="F11" s="142"/>
      <c r="G11" s="140"/>
      <c r="H11" s="21" t="s">
        <v>369</v>
      </c>
      <c r="I11" s="142"/>
      <c r="J11" s="142"/>
      <c r="K11" s="142"/>
      <c r="L11" s="142"/>
      <c r="M11" s="140"/>
      <c r="N11" s="21" t="s">
        <v>369</v>
      </c>
      <c r="O11" s="157"/>
      <c r="P11" s="157"/>
      <c r="Q11" s="142"/>
      <c r="R11" s="142"/>
      <c r="S11" s="156"/>
    </row>
    <row r="12" spans="1:19" ht="22.5" customHeight="1">
      <c r="A12" s="182"/>
      <c r="B12" s="182"/>
      <c r="C12" s="21" t="s">
        <v>343</v>
      </c>
      <c r="D12" s="21" t="s">
        <v>16</v>
      </c>
      <c r="E12" s="21" t="s">
        <v>344</v>
      </c>
      <c r="F12" s="21" t="s">
        <v>16</v>
      </c>
      <c r="G12" s="21" t="s">
        <v>16</v>
      </c>
      <c r="H12" s="21" t="s">
        <v>16</v>
      </c>
      <c r="I12" s="21" t="s">
        <v>343</v>
      </c>
      <c r="J12" s="21" t="s">
        <v>16</v>
      </c>
      <c r="K12" s="21" t="s">
        <v>344</v>
      </c>
      <c r="L12" s="21" t="s">
        <v>16</v>
      </c>
      <c r="M12" s="21" t="s">
        <v>16</v>
      </c>
      <c r="N12" s="21" t="s">
        <v>16</v>
      </c>
      <c r="O12" s="21" t="s">
        <v>343</v>
      </c>
      <c r="P12" s="21" t="s">
        <v>16</v>
      </c>
      <c r="Q12" s="21" t="s">
        <v>344</v>
      </c>
      <c r="R12" s="142"/>
      <c r="S12" s="157"/>
    </row>
    <row r="13" spans="1:19" ht="23.25" customHeight="1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</row>
    <row r="14" spans="1:19" ht="37.5">
      <c r="A14" s="108"/>
      <c r="B14" s="25" t="s">
        <v>56</v>
      </c>
      <c r="C14" s="73">
        <f t="shared" ref="C14:Q14" si="0">SUM(C16,C20)</f>
        <v>68</v>
      </c>
      <c r="D14" s="73">
        <f t="shared" si="0"/>
        <v>27</v>
      </c>
      <c r="E14" s="74">
        <f t="shared" si="0"/>
        <v>867.1</v>
      </c>
      <c r="F14" s="73">
        <f t="shared" si="0"/>
        <v>25</v>
      </c>
      <c r="G14" s="73">
        <f t="shared" si="0"/>
        <v>0</v>
      </c>
      <c r="H14" s="73">
        <f t="shared" si="0"/>
        <v>0</v>
      </c>
      <c r="I14" s="73">
        <f t="shared" si="0"/>
        <v>64</v>
      </c>
      <c r="J14" s="73">
        <f t="shared" si="0"/>
        <v>25</v>
      </c>
      <c r="K14" s="74">
        <f t="shared" si="0"/>
        <v>806.7</v>
      </c>
      <c r="L14" s="73">
        <f t="shared" si="0"/>
        <v>2</v>
      </c>
      <c r="M14" s="73">
        <f t="shared" si="0"/>
        <v>0</v>
      </c>
      <c r="N14" s="73">
        <f t="shared" si="0"/>
        <v>0</v>
      </c>
      <c r="O14" s="73">
        <f t="shared" si="0"/>
        <v>4</v>
      </c>
      <c r="P14" s="73">
        <f t="shared" si="0"/>
        <v>2</v>
      </c>
      <c r="Q14" s="74">
        <f t="shared" si="0"/>
        <v>60.4</v>
      </c>
      <c r="R14" s="26" t="s">
        <v>20</v>
      </c>
      <c r="S14" s="26" t="s">
        <v>20</v>
      </c>
    </row>
    <row r="15" spans="1:19" ht="18.75">
      <c r="A15" s="210" t="s">
        <v>452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2"/>
    </row>
    <row r="16" spans="1:19" ht="18.75">
      <c r="A16" s="108"/>
      <c r="B16" s="25" t="s">
        <v>453</v>
      </c>
      <c r="C16" s="73">
        <f t="shared" ref="C16:Q17" si="1">SUM(C17)</f>
        <v>2</v>
      </c>
      <c r="D16" s="73">
        <f t="shared" si="1"/>
        <v>1</v>
      </c>
      <c r="E16" s="74">
        <f t="shared" si="1"/>
        <v>27.6</v>
      </c>
      <c r="F16" s="73">
        <f t="shared" si="1"/>
        <v>0</v>
      </c>
      <c r="G16" s="73">
        <f t="shared" si="1"/>
        <v>0</v>
      </c>
      <c r="H16" s="73">
        <f t="shared" si="1"/>
        <v>0</v>
      </c>
      <c r="I16" s="73">
        <f t="shared" si="1"/>
        <v>0</v>
      </c>
      <c r="J16" s="73">
        <f t="shared" si="1"/>
        <v>0</v>
      </c>
      <c r="K16" s="74">
        <f t="shared" si="1"/>
        <v>0</v>
      </c>
      <c r="L16" s="73">
        <f t="shared" si="1"/>
        <v>1</v>
      </c>
      <c r="M16" s="73">
        <f t="shared" si="1"/>
        <v>0</v>
      </c>
      <c r="N16" s="73">
        <f t="shared" si="1"/>
        <v>0</v>
      </c>
      <c r="O16" s="73">
        <f t="shared" si="1"/>
        <v>2</v>
      </c>
      <c r="P16" s="73">
        <f t="shared" si="1"/>
        <v>1</v>
      </c>
      <c r="Q16" s="74">
        <f t="shared" si="1"/>
        <v>27.6</v>
      </c>
      <c r="R16" s="26" t="s">
        <v>20</v>
      </c>
      <c r="S16" s="26" t="s">
        <v>20</v>
      </c>
    </row>
    <row r="17" spans="1:19" ht="18.75">
      <c r="A17" s="21"/>
      <c r="B17" s="102" t="s">
        <v>353</v>
      </c>
      <c r="C17" s="73">
        <f t="shared" si="1"/>
        <v>2</v>
      </c>
      <c r="D17" s="73">
        <f t="shared" si="1"/>
        <v>1</v>
      </c>
      <c r="E17" s="74">
        <f t="shared" si="1"/>
        <v>27.6</v>
      </c>
      <c r="F17" s="73">
        <f t="shared" si="1"/>
        <v>0</v>
      </c>
      <c r="G17" s="73">
        <f t="shared" si="1"/>
        <v>0</v>
      </c>
      <c r="H17" s="73">
        <f t="shared" si="1"/>
        <v>0</v>
      </c>
      <c r="I17" s="73">
        <f t="shared" si="1"/>
        <v>0</v>
      </c>
      <c r="J17" s="73">
        <f t="shared" si="1"/>
        <v>0</v>
      </c>
      <c r="K17" s="74">
        <f t="shared" si="1"/>
        <v>0</v>
      </c>
      <c r="L17" s="73">
        <f t="shared" si="1"/>
        <v>1</v>
      </c>
      <c r="M17" s="73">
        <f t="shared" si="1"/>
        <v>0</v>
      </c>
      <c r="N17" s="73">
        <f t="shared" si="1"/>
        <v>0</v>
      </c>
      <c r="O17" s="73">
        <f t="shared" si="1"/>
        <v>2</v>
      </c>
      <c r="P17" s="73">
        <f t="shared" si="1"/>
        <v>1</v>
      </c>
      <c r="Q17" s="74">
        <f t="shared" si="1"/>
        <v>27.6</v>
      </c>
      <c r="R17" s="26" t="s">
        <v>20</v>
      </c>
      <c r="S17" s="26" t="s">
        <v>20</v>
      </c>
    </row>
    <row r="18" spans="1:19" ht="18.75">
      <c r="A18" s="51">
        <v>1</v>
      </c>
      <c r="B18" s="69" t="s">
        <v>454</v>
      </c>
      <c r="C18" s="76">
        <f>IFERROR(I18+O18,0)</f>
        <v>2</v>
      </c>
      <c r="D18" s="76">
        <f>IFERROR(J18+P18,0)</f>
        <v>1</v>
      </c>
      <c r="E18" s="75">
        <f>IFERROR(K18+Q18,0)</f>
        <v>27.6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5">
        <v>0</v>
      </c>
      <c r="L18" s="76">
        <v>1</v>
      </c>
      <c r="M18" s="76">
        <v>0</v>
      </c>
      <c r="N18" s="76">
        <v>0</v>
      </c>
      <c r="O18" s="76">
        <v>2</v>
      </c>
      <c r="P18" s="76">
        <v>1</v>
      </c>
      <c r="Q18" s="75">
        <v>27.6</v>
      </c>
      <c r="R18" s="77"/>
      <c r="S18" s="77"/>
    </row>
    <row r="19" spans="1:19" ht="18.75">
      <c r="A19" s="210" t="s">
        <v>455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2"/>
    </row>
    <row r="20" spans="1:19" ht="18.75">
      <c r="A20" s="108"/>
      <c r="B20" s="25" t="s">
        <v>453</v>
      </c>
      <c r="C20" s="73">
        <f t="shared" ref="C20:Q20" si="2">SUM(C21)</f>
        <v>66</v>
      </c>
      <c r="D20" s="73">
        <f t="shared" si="2"/>
        <v>26</v>
      </c>
      <c r="E20" s="74">
        <f t="shared" si="2"/>
        <v>839.5</v>
      </c>
      <c r="F20" s="73">
        <f t="shared" si="2"/>
        <v>25</v>
      </c>
      <c r="G20" s="73">
        <f t="shared" si="2"/>
        <v>0</v>
      </c>
      <c r="H20" s="73">
        <f t="shared" si="2"/>
        <v>0</v>
      </c>
      <c r="I20" s="73">
        <f t="shared" si="2"/>
        <v>64</v>
      </c>
      <c r="J20" s="73">
        <f t="shared" si="2"/>
        <v>25</v>
      </c>
      <c r="K20" s="74">
        <f t="shared" si="2"/>
        <v>806.7</v>
      </c>
      <c r="L20" s="73">
        <f t="shared" si="2"/>
        <v>1</v>
      </c>
      <c r="M20" s="73">
        <f t="shared" si="2"/>
        <v>0</v>
      </c>
      <c r="N20" s="73">
        <f t="shared" si="2"/>
        <v>0</v>
      </c>
      <c r="O20" s="73">
        <f t="shared" si="2"/>
        <v>2</v>
      </c>
      <c r="P20" s="73">
        <f t="shared" si="2"/>
        <v>1</v>
      </c>
      <c r="Q20" s="74">
        <f t="shared" si="2"/>
        <v>32.799999999999997</v>
      </c>
      <c r="R20" s="26" t="s">
        <v>20</v>
      </c>
      <c r="S20" s="26" t="s">
        <v>20</v>
      </c>
    </row>
    <row r="21" spans="1:19" ht="18.75">
      <c r="A21" s="21"/>
      <c r="B21" s="102" t="s">
        <v>353</v>
      </c>
      <c r="C21" s="73">
        <f t="shared" ref="C21:Q21" si="3">SUM(C22:C24)</f>
        <v>66</v>
      </c>
      <c r="D21" s="73">
        <f t="shared" si="3"/>
        <v>26</v>
      </c>
      <c r="E21" s="74">
        <f t="shared" si="3"/>
        <v>839.5</v>
      </c>
      <c r="F21" s="73">
        <f t="shared" si="3"/>
        <v>25</v>
      </c>
      <c r="G21" s="73">
        <f t="shared" si="3"/>
        <v>0</v>
      </c>
      <c r="H21" s="73">
        <f t="shared" si="3"/>
        <v>0</v>
      </c>
      <c r="I21" s="73">
        <f t="shared" si="3"/>
        <v>64</v>
      </c>
      <c r="J21" s="73">
        <f t="shared" si="3"/>
        <v>25</v>
      </c>
      <c r="K21" s="74">
        <f t="shared" si="3"/>
        <v>806.7</v>
      </c>
      <c r="L21" s="73">
        <f t="shared" si="3"/>
        <v>1</v>
      </c>
      <c r="M21" s="73">
        <f t="shared" si="3"/>
        <v>0</v>
      </c>
      <c r="N21" s="73">
        <f t="shared" si="3"/>
        <v>0</v>
      </c>
      <c r="O21" s="73">
        <f t="shared" si="3"/>
        <v>2</v>
      </c>
      <c r="P21" s="73">
        <f t="shared" si="3"/>
        <v>1</v>
      </c>
      <c r="Q21" s="74">
        <f t="shared" si="3"/>
        <v>32.799999999999997</v>
      </c>
      <c r="R21" s="26" t="s">
        <v>20</v>
      </c>
      <c r="S21" s="26" t="s">
        <v>20</v>
      </c>
    </row>
    <row r="22" spans="1:19" ht="18.75">
      <c r="A22" s="51">
        <v>1</v>
      </c>
      <c r="B22" s="69" t="s">
        <v>454</v>
      </c>
      <c r="C22" s="76">
        <f t="shared" ref="C22:E24" si="4">IFERROR(I22+O22,0)</f>
        <v>10</v>
      </c>
      <c r="D22" s="76">
        <f t="shared" si="4"/>
        <v>5</v>
      </c>
      <c r="E22" s="75">
        <f t="shared" si="4"/>
        <v>146</v>
      </c>
      <c r="F22" s="76">
        <v>5</v>
      </c>
      <c r="G22" s="76">
        <v>0</v>
      </c>
      <c r="H22" s="76">
        <v>0</v>
      </c>
      <c r="I22" s="76">
        <v>10</v>
      </c>
      <c r="J22" s="76">
        <v>5</v>
      </c>
      <c r="K22" s="75">
        <v>146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5">
        <v>0</v>
      </c>
      <c r="R22" s="77"/>
      <c r="S22" s="77"/>
    </row>
    <row r="23" spans="1:19" ht="18.75">
      <c r="A23" s="51">
        <v>2</v>
      </c>
      <c r="B23" s="69" t="s">
        <v>456</v>
      </c>
      <c r="C23" s="76">
        <f t="shared" si="4"/>
        <v>44</v>
      </c>
      <c r="D23" s="76">
        <f t="shared" si="4"/>
        <v>15</v>
      </c>
      <c r="E23" s="75">
        <f t="shared" si="4"/>
        <v>524.29999999999995</v>
      </c>
      <c r="F23" s="76">
        <v>14</v>
      </c>
      <c r="G23" s="76">
        <v>0</v>
      </c>
      <c r="H23" s="76">
        <v>0</v>
      </c>
      <c r="I23" s="76">
        <v>42</v>
      </c>
      <c r="J23" s="76">
        <v>14</v>
      </c>
      <c r="K23" s="75">
        <v>491.5</v>
      </c>
      <c r="L23" s="76">
        <v>1</v>
      </c>
      <c r="M23" s="76">
        <v>0</v>
      </c>
      <c r="N23" s="76">
        <v>0</v>
      </c>
      <c r="O23" s="76">
        <v>2</v>
      </c>
      <c r="P23" s="76">
        <v>1</v>
      </c>
      <c r="Q23" s="75">
        <v>32.799999999999997</v>
      </c>
      <c r="R23" s="77"/>
      <c r="S23" s="77"/>
    </row>
    <row r="24" spans="1:19" ht="18.75">
      <c r="A24" s="51">
        <v>3</v>
      </c>
      <c r="B24" s="69" t="s">
        <v>457</v>
      </c>
      <c r="C24" s="76">
        <f t="shared" si="4"/>
        <v>12</v>
      </c>
      <c r="D24" s="76">
        <f t="shared" si="4"/>
        <v>6</v>
      </c>
      <c r="E24" s="75">
        <f t="shared" si="4"/>
        <v>169.2</v>
      </c>
      <c r="F24" s="76">
        <v>6</v>
      </c>
      <c r="G24" s="76">
        <v>0</v>
      </c>
      <c r="H24" s="76">
        <v>0</v>
      </c>
      <c r="I24" s="76">
        <v>12</v>
      </c>
      <c r="J24" s="76">
        <v>6</v>
      </c>
      <c r="K24" s="75">
        <v>169.2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5">
        <v>0</v>
      </c>
      <c r="R24" s="77"/>
      <c r="S24" s="77"/>
    </row>
    <row r="25" spans="1:19" ht="24.7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22.5" customHeight="1">
      <c r="A26" s="139" t="s">
        <v>458</v>
      </c>
      <c r="B26" s="139"/>
      <c r="C26" s="139"/>
      <c r="D26" s="139"/>
      <c r="E26" s="139"/>
      <c r="F26" s="139"/>
      <c r="G26" s="139"/>
      <c r="H26" s="139"/>
      <c r="I26" s="139"/>
      <c r="J26" s="24"/>
      <c r="K26" s="24"/>
      <c r="L26" s="24"/>
      <c r="M26" s="24"/>
      <c r="N26" s="24"/>
      <c r="O26" s="24"/>
      <c r="P26" s="104"/>
      <c r="Q26" s="104"/>
      <c r="R26" s="62"/>
      <c r="S26" s="62"/>
    </row>
    <row r="27" spans="1:19" ht="22.5" customHeight="1">
      <c r="A27" s="139"/>
      <c r="B27" s="139"/>
      <c r="C27" s="139"/>
      <c r="D27" s="139"/>
      <c r="E27" s="139"/>
      <c r="F27" s="139"/>
      <c r="G27" s="139"/>
      <c r="H27" s="139"/>
      <c r="I27" s="139"/>
      <c r="J27" s="103"/>
      <c r="K27" s="103"/>
      <c r="L27" s="103"/>
      <c r="M27" s="103"/>
      <c r="N27" s="103"/>
      <c r="O27" s="103"/>
      <c r="P27" s="84"/>
      <c r="Q27" s="178" t="s">
        <v>39</v>
      </c>
      <c r="R27" s="205"/>
      <c r="S27" s="205"/>
    </row>
    <row r="28" spans="1:19" ht="22.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203" t="s">
        <v>40</v>
      </c>
      <c r="P28" s="203"/>
      <c r="Q28" s="213" t="s">
        <v>297</v>
      </c>
      <c r="R28" s="213"/>
      <c r="S28" s="213"/>
    </row>
    <row r="29" spans="1:19" ht="22.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</sheetData>
  <sheetProtection formatCells="0" formatColumns="0" formatRows="0" insertColumns="0" insertRows="0" insertHyperlinks="0" deleteColumns="0" deleteRows="0" sort="0" autoFilter="0" pivotTables="0"/>
  <mergeCells count="38">
    <mergeCell ref="A15:S15"/>
    <mergeCell ref="A19:S19"/>
    <mergeCell ref="O28:P28"/>
    <mergeCell ref="Q28:S28"/>
    <mergeCell ref="A26:I27"/>
    <mergeCell ref="Q27:S27"/>
    <mergeCell ref="Q1:S1"/>
    <mergeCell ref="A5:C5"/>
    <mergeCell ref="D5:E5"/>
    <mergeCell ref="P5:Q5"/>
    <mergeCell ref="B7:B12"/>
    <mergeCell ref="R7:R12"/>
    <mergeCell ref="L7:Q7"/>
    <mergeCell ref="A2:S2"/>
    <mergeCell ref="A4:C4"/>
    <mergeCell ref="D4:E4"/>
    <mergeCell ref="P4:Q4"/>
    <mergeCell ref="P8:P11"/>
    <mergeCell ref="Q8:Q11"/>
    <mergeCell ref="M9:N9"/>
    <mergeCell ref="C8:C11"/>
    <mergeCell ref="D8:D11"/>
    <mergeCell ref="A7:A12"/>
    <mergeCell ref="S7:S12"/>
    <mergeCell ref="F9:F11"/>
    <mergeCell ref="C7:E7"/>
    <mergeCell ref="F7:K7"/>
    <mergeCell ref="L9:L11"/>
    <mergeCell ref="J8:J11"/>
    <mergeCell ref="K8:K11"/>
    <mergeCell ref="G10:G11"/>
    <mergeCell ref="E8:E11"/>
    <mergeCell ref="O8:O11"/>
    <mergeCell ref="L8:N8"/>
    <mergeCell ref="M10:M11"/>
    <mergeCell ref="F8:H8"/>
    <mergeCell ref="G9:H9"/>
    <mergeCell ref="I8:I11"/>
  </mergeCells>
  <printOptions horizontalCentered="1"/>
  <pageMargins left="0.23622047244093999" right="0.23622047244093999" top="0.74803149606299002" bottom="0.74803149606299002" header="0.31496062992126" footer="0.31496062992126"/>
  <pageSetup paperSize="9" scale="36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18</vt:i4>
      </vt:variant>
    </vt:vector>
  </HeadingPairs>
  <TitlesOfParts>
    <vt:vector size="30" baseType="lpstr">
      <vt:lpstr>Форма 2 (часть 11 статьи 16)</vt:lpstr>
      <vt:lpstr>Форма 3 (Контракты_Свод по МО)</vt:lpstr>
      <vt:lpstr>Форма 3.1 (Выплаты гражданам)</vt:lpstr>
      <vt:lpstr>Форма 3.2 (Стр-во_Приобретение)</vt:lpstr>
      <vt:lpstr>Форма 3.3 (ДРЗТ и ДКРТ)</vt:lpstr>
      <vt:lpstr>Форма 3.4 (СЖФ)</vt:lpstr>
      <vt:lpstr>Форма 4.1 (В разрезе по МО)</vt:lpstr>
      <vt:lpstr>Форма 4.2. (В разрезе по МКД)</vt:lpstr>
      <vt:lpstr>Форма 4.3. (Иные программы)</vt:lpstr>
      <vt:lpstr>Форма 5</vt:lpstr>
      <vt:lpstr>Форма 6 (Построенные дома)</vt:lpstr>
      <vt:lpstr>Форма 7 (Найм дома_маневр фонд)</vt:lpstr>
      <vt:lpstr>'Форма 4.3. (Иные программы)'!JR_PAGE_ANCHOR_0_5_0</vt:lpstr>
      <vt:lpstr>'Форма 6 (Построенные дома)'!Print_Area_0_0_0_0_4</vt:lpstr>
      <vt:lpstr>'Форма 6 (Построенные дома)'!Print_Area_0_0_0_3</vt:lpstr>
      <vt:lpstr>'Форма 6 (Построенные дома)'!Print_Area_0_0_2</vt:lpstr>
      <vt:lpstr>'Форма 6 (Построенные дома)'!Print_Area_0_1</vt:lpstr>
      <vt:lpstr>'Форма 6 (Построенные дома)'!zz_5</vt:lpstr>
      <vt:lpstr>'Форма 2 (часть 11 статьи 16)'!Область_печати</vt:lpstr>
      <vt:lpstr>'Форма 3 (Контракты_Свод по МО)'!Область_печати</vt:lpstr>
      <vt:lpstr>'Форма 3.1 (Выплаты гражданам)'!Область_печати</vt:lpstr>
      <vt:lpstr>'Форма 3.2 (Стр-во_Приобретение)'!Область_печати</vt:lpstr>
      <vt:lpstr>'Форма 3.3 (ДРЗТ и ДКРТ)'!Область_печати</vt:lpstr>
      <vt:lpstr>'Форма 3.4 (СЖФ)'!Область_печати</vt:lpstr>
      <vt:lpstr>'Форма 4.1 (В разрезе по МО)'!Область_печати</vt:lpstr>
      <vt:lpstr>'Форма 4.2. (В разрезе по МКД)'!Область_печати</vt:lpstr>
      <vt:lpstr>'Форма 4.3. (Иные программы)'!Область_печати</vt:lpstr>
      <vt:lpstr>'Форма 5'!Область_печати</vt:lpstr>
      <vt:lpstr>'Форма 6 (Построенные дома)'!Область_печати</vt:lpstr>
      <vt:lpstr>'Форма 7 (Найм дома_маневр фонд)'!Область_печати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engineer</dc:creator>
  <cp:keywords/>
  <dc:description/>
  <cp:lastModifiedBy>Ильина Татьяна Николаевна</cp:lastModifiedBy>
  <cp:lastPrinted>2024-05-06T06:43:06Z</cp:lastPrinted>
  <dcterms:created xsi:type="dcterms:W3CDTF">2019-12-05T13:22:29Z</dcterms:created>
  <dcterms:modified xsi:type="dcterms:W3CDTF">2024-05-13T09:05:20Z</dcterms:modified>
  <cp:category/>
</cp:coreProperties>
</file>