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'Лист1'!$3:$4</definedName>
    <definedName name="_xlnm.Print_Area" localSheetId="0">'Лист1'!$A$1:$E$380</definedName>
  </definedNames>
  <calcPr fullCalcOnLoad="1"/>
</workbook>
</file>

<file path=xl/sharedStrings.xml><?xml version="1.0" encoding="utf-8"?>
<sst xmlns="http://schemas.openxmlformats.org/spreadsheetml/2006/main" count="375" uniqueCount="268">
  <si>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</si>
  <si>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</si>
  <si>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</si>
  <si>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</si>
  <si>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</si>
  <si>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</si>
  <si>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</si>
  <si>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</si>
  <si>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</si>
  <si>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</si>
  <si>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</si>
  <si>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</si>
  <si>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</si>
  <si>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</si>
  <si>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</si>
  <si>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</si>
  <si>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</si>
  <si>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</si>
  <si>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</si>
  <si>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ПРОЧИЕ НЕНАЛОГОВЫЕ ДОХОДЫ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</si>
  <si>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</si>
  <si>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</si>
  <si>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</si>
  <si>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</si>
  <si>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</si>
  <si>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</si>
  <si>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</si>
  <si>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ЗАДОЛЖЕННОСТЬ ПО ОТМЕНЕННЫМ ДОХОДАМ</t>
  </si>
  <si>
    <t>Невыясненные поступления</t>
  </si>
  <si>
    <t xml:space="preserve">Другие общегосударственные вопросы </t>
  </si>
  <si>
    <t>Социальное обеспечение населения</t>
  </si>
  <si>
    <t>Охрана семьи и детства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</si>
  <si>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</si>
  <si>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</si>
  <si>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</si>
  <si>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</si>
  <si>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</si>
  <si>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</si>
  <si>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</si>
  <si>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</si>
  <si>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</si>
  <si>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</si>
  <si>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</si>
  <si>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 xml:space="preserve">         субсидии поселениям на обеспечение жильем молодых семей в рамках ФЦП "Жилище"</t>
  </si>
  <si>
    <t>ФИЗИЧЕСКАЯ КУЛЬТУРА И СПОРТ</t>
  </si>
  <si>
    <t>Арендная плата за земли</t>
  </si>
  <si>
    <t>республиканские средства</t>
  </si>
  <si>
    <t>Профицит, дефицит (-)</t>
  </si>
  <si>
    <t>КУЛЬТУРА, КИНЕМАТОГРАФИЯ</t>
  </si>
  <si>
    <t xml:space="preserve">БЕЗВОЗМЕЗДНЫЕ  ПОСТУПЛЕНИЯ </t>
  </si>
  <si>
    <t>Прочие субсидии</t>
  </si>
  <si>
    <t>Субвенции на обеспечение жилыми помещениями детей-сирот</t>
  </si>
  <si>
    <t xml:space="preserve">                     опека и попечительство</t>
  </si>
  <si>
    <t xml:space="preserve">                     административные комиссии</t>
  </si>
  <si>
    <t>федеральные средства</t>
  </si>
  <si>
    <t>в том числе: субсидии на выполнение мунзадания</t>
  </si>
  <si>
    <t xml:space="preserve">ДОХОДЫ БЮДЖЕТА ОТ ВОЗВРАТА БЮДЖЕТАМИ ОСТАТКОВ СУБСИДИЙ, СУБВЕНЦИЙ И ИНЫХ МЕЖБЮДЖЕТНЫХ ТРАНСФЕРТОВ </t>
  </si>
  <si>
    <t>Судебная система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</si>
  <si>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</si>
  <si>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</si>
  <si>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</si>
  <si>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Сельское хозяйство и рыболовство</t>
  </si>
  <si>
    <t>организация конкурсов,выставок и ярмарок</t>
  </si>
  <si>
    <t>Коммунальное хозяйство</t>
  </si>
  <si>
    <t>Обеспечение деятельности финансовых органов и органов финансового надзора</t>
  </si>
  <si>
    <t xml:space="preserve">                     учебные расходы в дошкольных образоват. учреждениях</t>
  </si>
  <si>
    <t>ДОТАЦИИ</t>
  </si>
  <si>
    <t xml:space="preserve">в том числе:  </t>
  </si>
  <si>
    <t xml:space="preserve">                     ведение учета граждан</t>
  </si>
  <si>
    <t xml:space="preserve">          обеспечение жилыми помещениями детей-сирот</t>
  </si>
  <si>
    <t>НАЛОГИ НА ПРИБЫЛЬ, ДОХОДЫ</t>
  </si>
  <si>
    <t>НАЛОГИ, СБОРЫ И РЕГУЛЯРНЫЕ ПЛАТЕЖИ ЗА ПОЛЬЗОВАНИЕ ПРИРОДНЫМИ РЕСУРСАМИ</t>
  </si>
  <si>
    <t>ШТРАФЫ, САНКЦИИ, ВОЗМЕЩЕНИЕ УЩЕРБА</t>
  </si>
  <si>
    <t>ДОХОДЫ ОТ ИСПОЛЬЗОВАНИЯ ИМУЩЕСТВА, НАХОДЯЩЕГОСЯ В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</si>
  <si>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</si>
  <si>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</si>
  <si>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проведение мероприятий для детей и молодежи</t>
  </si>
  <si>
    <t>Прочие неналоговые доходы</t>
  </si>
  <si>
    <t xml:space="preserve">            проведение землеустроительных (кадастровых) работ </t>
  </si>
  <si>
    <t>Транспортный налог с организаций</t>
  </si>
  <si>
    <t>Транспортный налог с физических лиц</t>
  </si>
  <si>
    <t>в том числе: работникам образования</t>
  </si>
  <si>
    <t xml:space="preserve">                     работникам культуры</t>
  </si>
  <si>
    <t>работникам образования</t>
  </si>
  <si>
    <t>работникам культуры</t>
  </si>
  <si>
    <t>обустройство улично-дорожной сети</t>
  </si>
  <si>
    <t>Транспорт</t>
  </si>
  <si>
    <t xml:space="preserve">Дополнительное образование детей </t>
  </si>
  <si>
    <t>Благоустройство</t>
  </si>
  <si>
    <t>Доходы от сдачи в аренду имущества</t>
  </si>
  <si>
    <t xml:space="preserve">                    оплата жилищно-коммунальных услуг отдельным категориям граждан</t>
  </si>
  <si>
    <t xml:space="preserve">          осущ-е мероприятий по регулированию численности безнадзорных животных</t>
  </si>
  <si>
    <t xml:space="preserve">                    создание комиссий по делам несовершеннолетних</t>
  </si>
  <si>
    <t xml:space="preserve">              подпрограмма "Безопасный город"</t>
  </si>
  <si>
    <t>материальное стимулирование деятельности народных дружинников</t>
  </si>
  <si>
    <t>капитальный ремонт и ремонт дворовых территорий многоквартирных домов (республиканские средства)</t>
  </si>
  <si>
    <r>
      <t xml:space="preserve">СПРАВОЧНО:  </t>
    </r>
    <r>
      <rPr>
        <sz val="10"/>
        <rFont val="Times New Roman"/>
        <family val="1"/>
      </rPr>
      <t xml:space="preserve">       </t>
    </r>
    <r>
      <rPr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Дорожный  фонд</t>
    </r>
  </si>
  <si>
    <t>Доходы</t>
  </si>
  <si>
    <t>Расходы</t>
  </si>
  <si>
    <t>СУБВЕНЦИИ БЮДЖЕТАМ БЮДЖЕТНОЙ СИСТЕМЫ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</si>
  <si>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</si>
  <si>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</si>
  <si>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</si>
  <si>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</si>
  <si>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</si>
  <si>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улучшение жилищных условий граждан, проживающих и работающих в сельской местности, в рамках мероприятий по устойчивому развитию сельских территорий</t>
  </si>
  <si>
    <t>Налог, взимаемый в связи с применением упрощенной системы налогообложения</t>
  </si>
  <si>
    <t>СУБСИДИИ БЮДЖЕТАМ БЮДЖЕТНОЙ СИСТЕМЫ РОССИЙСКОЙ ФЕДЕРАЦИИ</t>
  </si>
  <si>
    <t>улучшение жилищных условий граждан, проживающих в сельских территориях</t>
  </si>
  <si>
    <t>укрепление материально-технической базы муниципальных библиотек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</si>
  <si>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</si>
  <si>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субсидии на иные цели, из них </t>
  </si>
  <si>
    <t>И.о. начальника финансового отдела</t>
  </si>
  <si>
    <t>Т.Н. Манюкова</t>
  </si>
  <si>
    <t>Налог, взимаемый в связи с применением патентной системы налогообложения</t>
  </si>
  <si>
    <t>государственная поддержка муниципальных учреждений культуры, находящихся на территориях сельских поселений</t>
  </si>
  <si>
    <t xml:space="preserve">                    установление регулируемых тарифов на перевозки пассажиров и багажа автомобильным транспортом</t>
  </si>
  <si>
    <t>обеспечение перевозок пассажиров автомобильным транспортом</t>
  </si>
  <si>
    <t>организация оздоровительной кампании детей в летнее время</t>
  </si>
  <si>
    <t>капитальный ремонт источников водоснабжения (водонапорных башен и водозаборных скважин) в населенных пунктах</t>
  </si>
  <si>
    <t>Прочие доходы от использования имущества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</si>
  <si>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</t>
  </si>
  <si>
    <t>Налоговые доходы</t>
  </si>
  <si>
    <t>Неналоговые доходы</t>
  </si>
  <si>
    <t>реализация вопросов местного значения в сфере образования, культуры, физической культуры и спорта</t>
  </si>
  <si>
    <t>Единый налог на вмененный доход</t>
  </si>
  <si>
    <t xml:space="preserve">            содействие формированию положительного имиджа предпринимательской деятельности</t>
  </si>
  <si>
    <t>Другие вопросы в области жилищно-коммунального хозяйства</t>
  </si>
  <si>
    <t xml:space="preserve">                     учебные расходы в общеобразовательных учреждениях</t>
  </si>
  <si>
    <t>реализация инициативных проектов</t>
  </si>
  <si>
    <t>профилактика правонарушений и преступности</t>
  </si>
  <si>
    <t>обеспечение безопасности участия детей в дорожном движении</t>
  </si>
  <si>
    <t>организация и проведение мероприятий, направленных на патриотическое воспитание детей</t>
  </si>
  <si>
    <t>Жилищное хозяйство</t>
  </si>
  <si>
    <t>обеспечение мероприятий по капитальному ремонту многоквартирных домов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</si>
  <si>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</si>
  <si>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</t>
  </si>
  <si>
    <t xml:space="preserve">оплата исполнительных листов о взыскании в солидарном порядке с МУП "Жилищно-коммунальное хозяйство Козловского района"  и администрации Козловского района Чувашской Республики перед ООО "Газпром межрегионгаз Чебоксары" и АО "Чувашская энергосбытовая компания" за потребленный природный газ и электрическую энергию </t>
  </si>
  <si>
    <t>организация и проведение фестивалей, конкурсов, торжественных вечеров, концертов и иных зрелищных мероприятий</t>
  </si>
  <si>
    <t>% исполне-ния к плану 2023 г.</t>
  </si>
  <si>
    <t>Отклонение от плана 2023 г            ( +, - )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</si>
  <si>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</si>
  <si>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</si>
  <si>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</si>
  <si>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капитальный ремонт и ремонт автомобильных дорог в границах муниципального округа (республиканские средства)</t>
  </si>
  <si>
    <t>Субсидии бюджетам муниципальных округов на подготовку проектов межевания земельных участков и на проведение кадастровых работ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</si>
  <si>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 деятельности, занятий физической культурой и спортом в образовательных организациях</t>
  </si>
  <si>
    <t xml:space="preserve">в том числе: </t>
  </si>
  <si>
    <t>техническая инвентаризация и определение кадастровой стоимости объектов недвижимости</t>
  </si>
  <si>
    <t xml:space="preserve">              содержание аварийно-спасательного звена</t>
  </si>
  <si>
    <t xml:space="preserve">              содержание ЕДДС</t>
  </si>
  <si>
    <t xml:space="preserve">              противопожарные мероприятия</t>
  </si>
  <si>
    <t xml:space="preserve">              модернизация и развитие автоматизированной системы центрального оповещения</t>
  </si>
  <si>
    <t xml:space="preserve">              мероприятия по предупреждению и ликвидации чрезвычайных ситуаций</t>
  </si>
  <si>
    <t xml:space="preserve">мероприятия по регулированию численности безнадзорных животных </t>
  </si>
  <si>
    <t xml:space="preserve"> средства бюджета МО</t>
  </si>
  <si>
    <t>реализация комплекса мероприятий по борьбе с распространением борщевика Сосновского на территории Чувашской Республики</t>
  </si>
  <si>
    <t>подготовка проектов межевания земельных участков и на проведение кадастровых работ</t>
  </si>
  <si>
    <t xml:space="preserve">капитальный ремонт и ремонт автомобильных дорог в границах муниципального округа </t>
  </si>
  <si>
    <t>содержание автомобильных дорог в границах муниципального округа</t>
  </si>
  <si>
    <t>содержание автомобильных дорог в границах поселений</t>
  </si>
  <si>
    <t>капитальный ремонт и ремонт автомобильных дорог в границах населенных пунктов поселений</t>
  </si>
  <si>
    <t xml:space="preserve"> средства бюджета МО (в рамках софинансирования)</t>
  </si>
  <si>
    <t>капитальный ремонт и ремонт дворовых территорий многоквартирных домов</t>
  </si>
  <si>
    <t xml:space="preserve">организация и обеспечение безопасности дорожного движения </t>
  </si>
  <si>
    <t>разработка генеральных планов муниципальных образований</t>
  </si>
  <si>
    <t xml:space="preserve">            содержание объектов коммунального хозяйства</t>
  </si>
  <si>
    <t>эксплуатация, техническое содержание и обслуживание сетей водопровода</t>
  </si>
  <si>
    <t xml:space="preserve">             дотация на возмещение убытков бани</t>
  </si>
  <si>
    <t>капитальный и текущий ремонт объектов водоснабжения (водозаборных сооружений, водопроводов)</t>
  </si>
  <si>
    <t>благоустройство дворовых и общественных территорий муниципальных образований</t>
  </si>
  <si>
    <t>уличное  освещение</t>
  </si>
  <si>
    <t>озеленение</t>
  </si>
  <si>
    <t>реализация мероприятий по благоустройству территории</t>
  </si>
  <si>
    <t>организация и содержание  мест  захоронения</t>
  </si>
  <si>
    <t>реализация программ формирования современной городской среды</t>
  </si>
  <si>
    <t xml:space="preserve">                      средства бюджета МО</t>
  </si>
  <si>
    <t>организация временного трудоустройства безработных граждан, испытывающих трудности в поиске работы</t>
  </si>
  <si>
    <t>ОХРАНА ОКРУЖАЮЩЕЙ СРЕДЫ</t>
  </si>
  <si>
    <t>развитие и совершенствование системы мониторинга окружающей среды</t>
  </si>
  <si>
    <t>организация в населенных пунктах сбора и вывоза твердых коммунальных отходов</t>
  </si>
  <si>
    <t>организация экологических мероприятий</t>
  </si>
  <si>
    <t>расходы, связанные с освобождением от платы (установлением льготного размера платы), взимаемой с родителей (законных представителей) за присмотр и уход за детьми в дошкольных образовательных организациях</t>
  </si>
  <si>
    <t>организация льготного питания для отдельных категорий учащихся в общеобразовательных организациях</t>
  </si>
  <si>
    <t>капитальный ремонт муниципальных образовательных организаций</t>
  </si>
  <si>
    <t>обновление материально-технической базы для организации занятий физической культурой и спортом (ремонт спортзала КСОШ № 3)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</si>
  <si>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</t>
  </si>
  <si>
    <t xml:space="preserve">              ЗАГСы (федеральные средства)</t>
  </si>
  <si>
    <t>из них: составление (изменение) списков кандидатов в присяжные заседатели федеральных судов (федеральные средства)</t>
  </si>
  <si>
    <t>осуществление первичного воинского учета на территориях, где отсутствуют военные комиссариаты (федеральные средства)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</si>
  <si>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(федеральные средства)</t>
  </si>
  <si>
    <t xml:space="preserve">обеспечение деятельности централизованной бухгалтерии и методического кабинета отдела образования </t>
  </si>
  <si>
    <t>организация и проведение физкультурных мероприятий</t>
  </si>
  <si>
    <t>Доходы от продажи  земельных  участков</t>
  </si>
  <si>
    <t>Доходы от реализации имущества</t>
  </si>
  <si>
    <t>администрации Козловского муниципального округа</t>
  </si>
  <si>
    <t>Дотации бюджетам муниципальных округов на выравнивание бюджетной обеспеченности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</si>
  <si>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капитальный ремонт и ремонт дворовых территорий многоквартирных домов, проездов  к дворовым территориям многоквартирных домов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</si>
  <si>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</si>
  <si>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 бюджетам муниципальных округов на реализацию мероприятий по обеспечению жильем молодых семей</t>
  </si>
  <si>
    <t>Субсидии  бюджетам муниципальных округов на обеспечение комплексного развития сельских территорий</t>
  </si>
  <si>
    <t>Субсидии бюджетам муниципальных округов на поддержку муниципальных программ формирования современной городской среды</t>
  </si>
  <si>
    <t xml:space="preserve">Субсидии  бюджетам муниципальных округов на поддержку отрасли культуры </t>
  </si>
  <si>
    <t>государственная поддержка лучших учреждений культуры</t>
  </si>
  <si>
    <t>содержание автомобильных дорог общего пользования местного значения вне границ населенных пунктов в границах муниципального округа (республиканские средства)</t>
  </si>
  <si>
    <t>капитальный ремонт и ремонт автомобильных дорог в границах населенных пунктов поселения (республиканские средства)</t>
  </si>
  <si>
    <t>укрепление материально-технической базы муниципальных библиотек (республиканские средства)</t>
  </si>
  <si>
    <t>содержание автомобильных дорог общего пользования местного значения в границах населенных пунктов поселения (республиканские средства)</t>
  </si>
  <si>
    <t>реализация инициативных проектов (республиканские средства)</t>
  </si>
  <si>
    <t>реализация вопросов местного значения в сфере образования, культуры и физической культуры и спорта (республиканские средства)</t>
  </si>
  <si>
    <t>реализация комплекса мероприятий по борьбе с распространением борщевика Сосновского на территории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</si>
  <si>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обеспечения в отношении объектов капитального ремонта требований к антитеррористической защищенности объектов (территорий), установленных законодательством) (республиканские средства)</t>
  </si>
  <si>
    <t>капитальный ремонт источников водоснабжения (водонапорных башен и водозаборных скважин) в населенных пунктах (республиканские средства)</t>
  </si>
  <si>
    <t>дополнительное финансовое обеспечение мероприятий по организации бесплатного горячего питания детей из многодетных малоимущих семей, обучающихся по образовательным программам основного общего и среднего общего образования в муниципальных образовательных организациях (республиканские средства)</t>
  </si>
  <si>
    <t>Субвенции поселениям на выполнение передаваемых полномочий (республиканские средства)</t>
  </si>
  <si>
    <t>Субвенции на государственную регистрацию актов гражданского состояния (федеральные средства)</t>
  </si>
  <si>
    <t>Субвенции на составление (изменение) списков кандидатов в присяжные заседатели федеральных судов (федеральные средства)</t>
  </si>
  <si>
    <t>Субвенции поселениям на осуществление первичного воинского учета (федеральные средства)</t>
  </si>
  <si>
    <t>Субвенции на компенсацию части родительской платы (республиканские средства)</t>
  </si>
  <si>
    <t xml:space="preserve">            организация деятельности комиссии по делам несовершеннолетних (республиканские средства)</t>
  </si>
  <si>
    <t xml:space="preserve">           из них на обеспечение деятельности административных комиссий (республиканские средства)</t>
  </si>
  <si>
    <t xml:space="preserve">            опека и попечительство (республиканские средства)</t>
  </si>
  <si>
    <t xml:space="preserve">           полномочия  в  сфере трудовых отношений (республиканские средства)</t>
  </si>
  <si>
    <t>из них республиканские средства</t>
  </si>
  <si>
    <t xml:space="preserve">реализация мероприятий по благоустройству дворовых территорий и тротуаров </t>
  </si>
  <si>
    <t xml:space="preserve">                      республиканские средства</t>
  </si>
  <si>
    <t>в том числе:  федеральные средства</t>
  </si>
  <si>
    <t>осуществление государственных полномочий Чувашской Республики по учету граждан, нуждающихся в жилых помещениях (республиканские средства)</t>
  </si>
  <si>
    <t>в т. ч. республиканские средства</t>
  </si>
  <si>
    <t>в т. ч. республиканские средства (учебные  расходы)</t>
  </si>
  <si>
    <t xml:space="preserve">          компенсация части платы за содержание ребенка (республиканские средства)</t>
  </si>
  <si>
    <t xml:space="preserve">         социальная поддержка отдельных категорий граждан по оплате ЖКУ (республиканские средства)</t>
  </si>
  <si>
    <t xml:space="preserve"> оказание материальной помощи гражданам</t>
  </si>
  <si>
    <t xml:space="preserve">                     трудовые отношения</t>
  </si>
  <si>
    <t xml:space="preserve">содержание МКУ "Центр бухгалтерского обслуживания и финансово-хозяйственного обеспечения" </t>
  </si>
  <si>
    <t xml:space="preserve"> средства населения</t>
  </si>
  <si>
    <t xml:space="preserve"> средства бюджета МО 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</si>
  <si>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</si>
  <si>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</si>
  <si>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районные средства</t>
  </si>
  <si>
    <t>поддержка талантливой и одаренной молодежи</t>
  </si>
  <si>
    <t>Инициативные платежи</t>
  </si>
  <si>
    <t>разработка генеральных планов муниципальных образований Чувашской Республики (республиканские средства)</t>
  </si>
  <si>
    <t>укрепление материально-технической базы муниципальных образовательных организаций (в части благоустройства территории муниципальных общеобразовательных организаций в рамках модернизации инфраструктуры)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</si>
  <si>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 (республиканские средства)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</si>
  <si>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 (республиканские средства)</t>
  </si>
  <si>
    <t>реализация мероприятий по благоустройству дворовых территорий и тротуаров (республиканские средства)</t>
  </si>
  <si>
    <t>разработка правил землепользования и застройки муниципальных образований (республиканские средства)</t>
  </si>
  <si>
    <t>обеспечение функций муниципальных органов в целях осуществления делегированных государственных полномочий Российской Федерации на государственную регистрацию актов гражданского состояния</t>
  </si>
  <si>
    <t>разработка правил землепользования и застройки муниципальных образований</t>
  </si>
  <si>
    <t>содержание муниципального жилищного фонда</t>
  </si>
  <si>
    <t xml:space="preserve">дооснащение медицинских кабинетов по предписанию Прокуратуры </t>
  </si>
  <si>
    <t>обеспечение бесплатным двухразовым питанием обучающихся общеобразовательных организаций, находящихся на территории Чувашской Республики, осваивающих образовательные программы начального общего, основного общего и среднего общего образования, являющихся членами семей лиц, призванными на военную службу по мобилизации в Вооруженные Силы Российской Федерации, а также лиц, принимающих (принимавших) участие в специальной военной операции (республиканские средства)</t>
  </si>
  <si>
    <t>укрепление материально-технической базы муниципальных образовательных организаций (в части завершения капитального ремонта зданий и благоустройства территории муниципальных общеобразовательных организаций в рамках модернизации инфраструктуры)</t>
  </si>
  <si>
    <t>средства бюджета МО (в рамках софинансирования)</t>
  </si>
  <si>
    <t xml:space="preserve">средства бюджета МО </t>
  </si>
  <si>
    <t>софинансирование расходных обязательств муниципальных образований, связанных с повышением заработной платы педагогических работников муниципальных организаций дополнительного образования детей в соответствии с Указом Президента Российской Федерации от 1 июня 2012 года № 761 «О национальной стратегии действий в интересах детей на 2012-2017 годы»</t>
  </si>
  <si>
    <t xml:space="preserve">                      ср-ва республиканского бюджета</t>
  </si>
  <si>
    <t xml:space="preserve">                      ср-ва районного бюджета</t>
  </si>
  <si>
    <t>мероприятия по сохранению, использованию, популяризации и охране объектов культурного наследия муниципального значения</t>
  </si>
  <si>
    <t>софинансирование расходных обязательств муниципальных образований, связанных с повышением заработной платы работников муниципальных учреждений культуры в рамках реализации Указа Президента Российской Федерации от 7 мая 2012 года № 597 «О мерах по реализации государственной социальной политики»</t>
  </si>
  <si>
    <t>реализация вопросов местного значения в сфере образования, культуры, физической культуры и спорта (оплата коммунальных услуг, материальных затрат)</t>
  </si>
  <si>
    <t>в т.ч. на ремонт автомобильных дорог</t>
  </si>
  <si>
    <t>направление свободных остатков дорожного фонда на 01.01.2023</t>
  </si>
  <si>
    <t>Анализ исполнения бюджета Козловского муниципального округа Чувашской Республики на 01.05.2023 года</t>
  </si>
  <si>
    <t xml:space="preserve">Уточненный план на 01.05.2023 </t>
  </si>
  <si>
    <t xml:space="preserve">Фактическое исполнение на 01.05.2023 </t>
  </si>
  <si>
    <t>оплата проектно-сметной документации на капитальный ремонт спортзала МБОУ "Козловская СОШ № 3"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</si>
</sst>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4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1"/>
      <color indexed="48"/>
      <name val="Times New Roman"/>
      <family val="1"/>
    </font>
    <font>
      <b/>
      <sz val="11"/>
      <color indexed="48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" fontId="10" fillId="0" borderId="13" xfId="61" applyNumberFormat="1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right" wrapText="1"/>
    </xf>
    <xf numFmtId="41" fontId="10" fillId="0" borderId="12" xfId="61" applyFont="1" applyFill="1" applyBorder="1" applyAlignment="1">
      <alignment wrapText="1"/>
    </xf>
    <xf numFmtId="0" fontId="10" fillId="0" borderId="12" xfId="0" applyFont="1" applyFill="1" applyBorder="1" applyAlignment="1">
      <alignment wrapText="1"/>
    </xf>
    <xf numFmtId="41" fontId="10" fillId="0" borderId="13" xfId="61" applyFont="1" applyFill="1" applyBorder="1" applyAlignment="1">
      <alignment horizontal="right" wrapText="1"/>
    </xf>
    <xf numFmtId="164" fontId="10" fillId="0" borderId="12" xfId="57" applyNumberFormat="1" applyFont="1" applyFill="1" applyBorder="1" applyAlignment="1">
      <alignment wrapText="1"/>
    </xf>
    <xf numFmtId="165" fontId="10" fillId="0" borderId="13" xfId="61" applyNumberFormat="1" applyFont="1" applyFill="1" applyBorder="1" applyAlignment="1">
      <alignment horizontal="right" wrapText="1"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2" fillId="0" borderId="11" xfId="0" applyFont="1" applyFill="1" applyBorder="1" applyAlignment="1">
      <alignment wrapText="1"/>
    </xf>
    <xf numFmtId="164" fontId="12" fillId="0" borderId="12" xfId="57" applyNumberFormat="1" applyFont="1" applyFill="1" applyBorder="1" applyAlignment="1">
      <alignment wrapText="1"/>
    </xf>
    <xf numFmtId="165" fontId="12" fillId="0" borderId="13" xfId="61" applyNumberFormat="1" applyFont="1" applyFill="1" applyBorder="1" applyAlignment="1">
      <alignment horizontal="right" wrapText="1"/>
    </xf>
    <xf numFmtId="164" fontId="13" fillId="0" borderId="12" xfId="57" applyNumberFormat="1" applyFont="1" applyFill="1" applyBorder="1" applyAlignment="1">
      <alignment wrapText="1"/>
    </xf>
    <xf numFmtId="175" fontId="12" fillId="0" borderId="13" xfId="61" applyNumberFormat="1" applyFont="1" applyFill="1" applyBorder="1" applyAlignment="1">
      <alignment horizontal="right" wrapText="1"/>
    </xf>
    <xf numFmtId="175" fontId="13" fillId="0" borderId="13" xfId="61" applyNumberFormat="1" applyFont="1" applyFill="1" applyBorder="1" applyAlignment="1">
      <alignment horizontal="right" wrapText="1"/>
    </xf>
    <xf numFmtId="0" fontId="10" fillId="0" borderId="16" xfId="0" applyFont="1" applyFill="1" applyBorder="1" applyAlignment="1">
      <alignment wrapText="1"/>
    </xf>
    <xf numFmtId="0" fontId="10" fillId="0" borderId="17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164" fontId="10" fillId="0" borderId="18" xfId="57" applyNumberFormat="1" applyFont="1" applyFill="1" applyBorder="1" applyAlignment="1">
      <alignment wrapText="1"/>
    </xf>
    <xf numFmtId="165" fontId="10" fillId="0" borderId="19" xfId="61" applyNumberFormat="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0" fontId="12" fillId="0" borderId="11" xfId="0" applyFont="1" applyFill="1" applyBorder="1" applyAlignment="1">
      <alignment horizontal="left" wrapText="1"/>
    </xf>
    <xf numFmtId="0" fontId="13" fillId="0" borderId="11" xfId="0" applyFont="1" applyFill="1" applyBorder="1" applyAlignment="1">
      <alignment wrapText="1"/>
    </xf>
    <xf numFmtId="0" fontId="12" fillId="0" borderId="11" xfId="0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0" fontId="9" fillId="0" borderId="20" xfId="0" applyFont="1" applyFill="1" applyBorder="1" applyAlignment="1">
      <alignment horizontal="center" vertical="top" wrapText="1"/>
    </xf>
    <xf numFmtId="41" fontId="9" fillId="0" borderId="20" xfId="61" applyFont="1" applyFill="1" applyBorder="1" applyAlignment="1">
      <alignment horizontal="center" vertical="top" wrapText="1"/>
    </xf>
    <xf numFmtId="41" fontId="9" fillId="0" borderId="21" xfId="6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wrapText="1"/>
    </xf>
    <xf numFmtId="41" fontId="10" fillId="0" borderId="0" xfId="61" applyFont="1" applyFill="1" applyBorder="1" applyAlignment="1">
      <alignment wrapText="1"/>
    </xf>
    <xf numFmtId="164" fontId="10" fillId="0" borderId="0" xfId="57" applyNumberFormat="1" applyFont="1" applyFill="1" applyBorder="1" applyAlignment="1">
      <alignment wrapText="1"/>
    </xf>
    <xf numFmtId="165" fontId="10" fillId="0" borderId="0" xfId="61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horizontal="right" wrapText="1"/>
    </xf>
    <xf numFmtId="4" fontId="12" fillId="33" borderId="12" xfId="0" applyNumberFormat="1" applyFont="1" applyFill="1" applyBorder="1" applyAlignment="1">
      <alignment wrapText="1"/>
    </xf>
    <xf numFmtId="4" fontId="13" fillId="33" borderId="12" xfId="0" applyNumberFormat="1" applyFont="1" applyFill="1" applyBorder="1" applyAlignment="1">
      <alignment wrapText="1"/>
    </xf>
    <xf numFmtId="4" fontId="16" fillId="33" borderId="12" xfId="0" applyNumberFormat="1" applyFont="1" applyFill="1" applyBorder="1" applyAlignment="1">
      <alignment horizontal="right" wrapText="1"/>
    </xf>
    <xf numFmtId="4" fontId="15" fillId="33" borderId="12" xfId="61" applyNumberFormat="1" applyFont="1" applyFill="1" applyBorder="1" applyAlignment="1">
      <alignment wrapText="1"/>
    </xf>
    <xf numFmtId="4" fontId="12" fillId="33" borderId="12" xfId="61" applyNumberFormat="1" applyFont="1" applyFill="1" applyBorder="1" applyAlignment="1">
      <alignment horizontal="right" wrapText="1"/>
    </xf>
    <xf numFmtId="0" fontId="13" fillId="34" borderId="11" xfId="0" applyFont="1" applyFill="1" applyBorder="1" applyAlignment="1">
      <alignment wrapText="1"/>
    </xf>
    <xf numFmtId="4" fontId="13" fillId="34" borderId="12" xfId="0" applyNumberFormat="1" applyFont="1" applyFill="1" applyBorder="1" applyAlignment="1">
      <alignment horizontal="right" wrapText="1"/>
    </xf>
    <xf numFmtId="164" fontId="13" fillId="34" borderId="12" xfId="57" applyNumberFormat="1" applyFont="1" applyFill="1" applyBorder="1" applyAlignment="1">
      <alignment wrapText="1"/>
    </xf>
    <xf numFmtId="175" fontId="13" fillId="34" borderId="13" xfId="61" applyNumberFormat="1" applyFont="1" applyFill="1" applyBorder="1" applyAlignment="1">
      <alignment horizontal="right" wrapText="1"/>
    </xf>
    <xf numFmtId="41" fontId="10" fillId="0" borderId="15" xfId="61" applyFont="1" applyFill="1" applyBorder="1" applyAlignment="1">
      <alignment wrapText="1"/>
    </xf>
    <xf numFmtId="164" fontId="10" fillId="0" borderId="15" xfId="57" applyNumberFormat="1" applyFont="1" applyFill="1" applyBorder="1" applyAlignment="1">
      <alignment wrapText="1"/>
    </xf>
    <xf numFmtId="165" fontId="10" fillId="0" borderId="22" xfId="61" applyNumberFormat="1" applyFont="1" applyFill="1" applyBorder="1" applyAlignment="1">
      <alignment horizontal="right" wrapText="1"/>
    </xf>
    <xf numFmtId="4" fontId="12" fillId="0" borderId="12" xfId="0" applyNumberFormat="1" applyFont="1" applyFill="1" applyBorder="1" applyAlignment="1">
      <alignment wrapText="1"/>
    </xf>
    <xf numFmtId="4" fontId="12" fillId="0" borderId="12" xfId="0" applyNumberFormat="1" applyFont="1" applyFill="1" applyBorder="1" applyAlignment="1">
      <alignment horizontal="right" wrapText="1"/>
    </xf>
    <xf numFmtId="4" fontId="12" fillId="0" borderId="13" xfId="0" applyNumberFormat="1" applyFont="1" applyFill="1" applyBorder="1" applyAlignment="1">
      <alignment wrapText="1"/>
    </xf>
    <xf numFmtId="0" fontId="17" fillId="0" borderId="11" xfId="0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wrapText="1"/>
    </xf>
    <xf numFmtId="0" fontId="12" fillId="0" borderId="11" xfId="0" applyFont="1" applyBorder="1" applyAlignment="1">
      <alignment horizontal="left" wrapText="1"/>
    </xf>
    <xf numFmtId="0" fontId="9" fillId="35" borderId="11" xfId="0" applyFont="1" applyFill="1" applyBorder="1" applyAlignment="1">
      <alignment wrapText="1"/>
    </xf>
    <xf numFmtId="0" fontId="19" fillId="35" borderId="11" xfId="0" applyFont="1" applyFill="1" applyBorder="1" applyAlignment="1">
      <alignment wrapText="1"/>
    </xf>
    <xf numFmtId="4" fontId="0" fillId="0" borderId="0" xfId="0" applyNumberFormat="1" applyFill="1" applyAlignment="1">
      <alignment wrapText="1"/>
    </xf>
    <xf numFmtId="0" fontId="14" fillId="0" borderId="0" xfId="0" applyFont="1" applyFill="1" applyAlignment="1">
      <alignment horizontal="right" wrapText="1"/>
    </xf>
    <xf numFmtId="4" fontId="10" fillId="0" borderId="0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left" wrapText="1"/>
    </xf>
    <xf numFmtId="0" fontId="19" fillId="35" borderId="23" xfId="0" applyFont="1" applyFill="1" applyBorder="1" applyAlignment="1">
      <alignment wrapText="1"/>
    </xf>
    <xf numFmtId="164" fontId="12" fillId="0" borderId="24" xfId="57" applyNumberFormat="1" applyFont="1" applyFill="1" applyBorder="1" applyAlignment="1">
      <alignment wrapText="1"/>
    </xf>
    <xf numFmtId="175" fontId="12" fillId="0" borderId="25" xfId="61" applyNumberFormat="1" applyFont="1" applyFill="1" applyBorder="1" applyAlignment="1">
      <alignment horizontal="right" wrapText="1"/>
    </xf>
    <xf numFmtId="4" fontId="12" fillId="0" borderId="24" xfId="0" applyNumberFormat="1" applyFont="1" applyFill="1" applyBorder="1" applyAlignment="1">
      <alignment wrapText="1"/>
    </xf>
    <xf numFmtId="41" fontId="8" fillId="0" borderId="0" xfId="61" applyFont="1" applyFill="1" applyAlignment="1">
      <alignment horizontal="center" wrapText="1"/>
    </xf>
    <xf numFmtId="41" fontId="7" fillId="0" borderId="0" xfId="61" applyFont="1" applyFill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3"/>
  <sheetViews>
    <sheetView tabSelected="1" view="pageBreakPreview" zoomScaleSheetLayoutView="100" workbookViewId="0" topLeftCell="A101">
      <selection activeCell="K127" sqref="K127"/>
    </sheetView>
  </sheetViews>
  <sheetFormatPr defaultColWidth="9.00390625" defaultRowHeight="12.75"/>
  <cols>
    <col min="1" max="1" width="54.125" style="2" customWidth="1"/>
    <col min="2" max="2" width="18.00390625" style="2" customWidth="1"/>
    <col min="3" max="3" width="17.00390625" style="3" customWidth="1"/>
    <col min="4" max="4" width="11.00390625" style="2" customWidth="1"/>
    <col min="5" max="5" width="16.25390625" style="1" customWidth="1"/>
    <col min="6" max="8" width="9.125" style="2" customWidth="1"/>
    <col min="9" max="9" width="2.125" style="2" customWidth="1"/>
    <col min="10" max="16384" width="9.125" style="2" customWidth="1"/>
  </cols>
  <sheetData>
    <row r="1" spans="1:9" s="10" customFormat="1" ht="37.5" customHeight="1">
      <c r="A1" s="80" t="s">
        <v>264</v>
      </c>
      <c r="B1" s="81"/>
      <c r="C1" s="81"/>
      <c r="D1" s="81"/>
      <c r="E1" s="81"/>
      <c r="F1" s="9"/>
      <c r="G1" s="9"/>
      <c r="H1" s="9"/>
      <c r="I1" s="9"/>
    </row>
    <row r="2" spans="1:5" ht="12" customHeight="1" thickBot="1">
      <c r="A2" s="12"/>
      <c r="B2" s="12"/>
      <c r="C2" s="13"/>
      <c r="D2" s="12"/>
      <c r="E2" s="12" t="s">
        <v>0</v>
      </c>
    </row>
    <row r="3" spans="1:5" s="11" customFormat="1" ht="39" customHeight="1">
      <c r="A3" s="14" t="s">
        <v>1</v>
      </c>
      <c r="B3" s="43" t="s">
        <v>265</v>
      </c>
      <c r="C3" s="44" t="s">
        <v>266</v>
      </c>
      <c r="D3" s="43" t="s">
        <v>139</v>
      </c>
      <c r="E3" s="45" t="s">
        <v>140</v>
      </c>
    </row>
    <row r="4" spans="1:5" s="4" customFormat="1" ht="12" customHeight="1">
      <c r="A4" s="15">
        <v>1</v>
      </c>
      <c r="B4" s="16">
        <v>2</v>
      </c>
      <c r="C4" s="16">
        <v>3</v>
      </c>
      <c r="D4" s="16">
        <v>4</v>
      </c>
      <c r="E4" s="17">
        <v>5</v>
      </c>
    </row>
    <row r="5" spans="1:5" s="5" customFormat="1" ht="13.5" customHeight="1">
      <c r="A5" s="66" t="s">
        <v>2</v>
      </c>
      <c r="B5" s="18"/>
      <c r="C5" s="19"/>
      <c r="D5" s="20"/>
      <c r="E5" s="21"/>
    </row>
    <row r="6" spans="1:5" s="6" customFormat="1" ht="15">
      <c r="A6" s="39" t="s">
        <v>70</v>
      </c>
      <c r="B6" s="50">
        <f>SUM(B7)</f>
        <v>103020200</v>
      </c>
      <c r="C6" s="50">
        <f>SUM(C7)</f>
        <v>32897016.85</v>
      </c>
      <c r="D6" s="28">
        <f aca="true" t="shared" si="0" ref="D6:D45">IF(B6=0,"   ",C6/B6)</f>
        <v>0.3193258880297262</v>
      </c>
      <c r="E6" s="31">
        <f aca="true" t="shared" si="1" ref="E6:E45">C6-B6</f>
        <v>-70123183.15</v>
      </c>
    </row>
    <row r="7" spans="1:5" s="5" customFormat="1" ht="15" customHeight="1">
      <c r="A7" s="27" t="s">
        <v>26</v>
      </c>
      <c r="B7" s="51">
        <v>103020200</v>
      </c>
      <c r="C7" s="55">
        <v>32897016.85</v>
      </c>
      <c r="D7" s="28">
        <f t="shared" si="0"/>
        <v>0.3193258880297262</v>
      </c>
      <c r="E7" s="31">
        <f t="shared" si="1"/>
        <v>-70123183.15</v>
      </c>
    </row>
    <row r="8" spans="1:5" s="5" customFormat="1" ht="45" customHeight="1">
      <c r="A8" s="27" t="s">
        <v>58</v>
      </c>
      <c r="B8" s="50">
        <f>SUM(B9)</f>
        <v>12346200</v>
      </c>
      <c r="C8" s="50">
        <f>SUM(C9)</f>
        <v>4450955.12</v>
      </c>
      <c r="D8" s="28">
        <f t="shared" si="0"/>
        <v>0.3605121511072233</v>
      </c>
      <c r="E8" s="31">
        <f t="shared" si="1"/>
        <v>-7895244.88</v>
      </c>
    </row>
    <row r="9" spans="1:5" s="5" customFormat="1" ht="29.25" customHeight="1">
      <c r="A9" s="27" t="s">
        <v>59</v>
      </c>
      <c r="B9" s="51">
        <v>12346200</v>
      </c>
      <c r="C9" s="55">
        <v>4450955.12</v>
      </c>
      <c r="D9" s="28">
        <f t="shared" si="0"/>
        <v>0.3605121511072233</v>
      </c>
      <c r="E9" s="31">
        <f t="shared" si="1"/>
        <v>-7895244.88</v>
      </c>
    </row>
    <row r="10" spans="1:5" s="6" customFormat="1" ht="15" customHeight="1">
      <c r="A10" s="39" t="s">
        <v>3</v>
      </c>
      <c r="B10" s="51">
        <f>SUM(B11:B14)</f>
        <v>6604900</v>
      </c>
      <c r="C10" s="51">
        <f>SUM(C11:C14)</f>
        <v>5277988.260000001</v>
      </c>
      <c r="D10" s="28">
        <f t="shared" si="0"/>
        <v>0.7991019182727975</v>
      </c>
      <c r="E10" s="31">
        <f t="shared" si="1"/>
        <v>-1326911.7399999993</v>
      </c>
    </row>
    <row r="11" spans="1:5" s="5" customFormat="1" ht="28.5" customHeight="1">
      <c r="A11" s="27" t="s">
        <v>106</v>
      </c>
      <c r="B11" s="51">
        <v>4358900</v>
      </c>
      <c r="C11" s="55">
        <v>3936578.2</v>
      </c>
      <c r="D11" s="28">
        <f>IF(B11=0,"   ",C11/B11)</f>
        <v>0.9031127578058685</v>
      </c>
      <c r="E11" s="31">
        <f>C11-B11</f>
        <v>-422321.7999999998</v>
      </c>
    </row>
    <row r="12" spans="1:5" s="5" customFormat="1" ht="15">
      <c r="A12" s="27" t="s">
        <v>125</v>
      </c>
      <c r="B12" s="51">
        <v>0</v>
      </c>
      <c r="C12" s="55">
        <v>-146902.28</v>
      </c>
      <c r="D12" s="28">
        <v>0</v>
      </c>
      <c r="E12" s="31">
        <f>C12-B12</f>
        <v>-146902.28</v>
      </c>
    </row>
    <row r="13" spans="1:5" s="5" customFormat="1" ht="15">
      <c r="A13" s="27" t="s">
        <v>14</v>
      </c>
      <c r="B13" s="51">
        <v>1395000</v>
      </c>
      <c r="C13" s="55">
        <v>1096198.13</v>
      </c>
      <c r="D13" s="28">
        <f>IF(B13=0,"   ",C13/B13)</f>
        <v>0.7858051111111111</v>
      </c>
      <c r="E13" s="31">
        <f>C13-B13</f>
        <v>-298801.8700000001</v>
      </c>
    </row>
    <row r="14" spans="1:5" s="5" customFormat="1" ht="30">
      <c r="A14" s="27" t="s">
        <v>114</v>
      </c>
      <c r="B14" s="51">
        <v>851000</v>
      </c>
      <c r="C14" s="55">
        <v>392114.21</v>
      </c>
      <c r="D14" s="28">
        <f>IF(B14=0,"   ",C14/B14)</f>
        <v>0.4607687544065805</v>
      </c>
      <c r="E14" s="31">
        <f>C14-B14</f>
        <v>-458885.79</v>
      </c>
    </row>
    <row r="15" spans="1:5" s="5" customFormat="1" ht="15">
      <c r="A15" s="39" t="s">
        <v>60</v>
      </c>
      <c r="B15" s="50">
        <f>B17+B18+B16+B19+B20</f>
        <v>12612100</v>
      </c>
      <c r="C15" s="50">
        <f>C17+C18+C16+C19+C20</f>
        <v>1566230.81</v>
      </c>
      <c r="D15" s="28">
        <f t="shared" si="0"/>
        <v>0.12418477573124223</v>
      </c>
      <c r="E15" s="31">
        <f t="shared" si="1"/>
        <v>-11045869.19</v>
      </c>
    </row>
    <row r="16" spans="1:6" s="5" customFormat="1" ht="15">
      <c r="A16" s="27" t="s">
        <v>141</v>
      </c>
      <c r="B16" s="63">
        <v>5998000</v>
      </c>
      <c r="C16" s="63">
        <v>317063.26</v>
      </c>
      <c r="D16" s="28">
        <f>IF(B16=0,"   ",C16/B16)</f>
        <v>0.05286149716572191</v>
      </c>
      <c r="E16" s="31">
        <f t="shared" si="1"/>
        <v>-5680936.74</v>
      </c>
      <c r="F16" s="6"/>
    </row>
    <row r="17" spans="1:5" s="5" customFormat="1" ht="15">
      <c r="A17" s="27" t="s">
        <v>79</v>
      </c>
      <c r="B17" s="51">
        <v>96100</v>
      </c>
      <c r="C17" s="55">
        <v>41406.96</v>
      </c>
      <c r="D17" s="28">
        <f t="shared" si="0"/>
        <v>0.4308736732570239</v>
      </c>
      <c r="E17" s="31">
        <f t="shared" si="1"/>
        <v>-54693.04</v>
      </c>
    </row>
    <row r="18" spans="1:5" s="5" customFormat="1" ht="15">
      <c r="A18" s="27" t="s">
        <v>80</v>
      </c>
      <c r="B18" s="51">
        <v>1520000</v>
      </c>
      <c r="C18" s="55">
        <v>102264.9</v>
      </c>
      <c r="D18" s="28">
        <f>IF(B18=0,"   ",C18/B18)</f>
        <v>0.0672795394736842</v>
      </c>
      <c r="E18" s="31">
        <f>C18-B18</f>
        <v>-1417735.1</v>
      </c>
    </row>
    <row r="19" spans="1:5" s="5" customFormat="1" ht="15">
      <c r="A19" s="27" t="s">
        <v>142</v>
      </c>
      <c r="B19" s="63">
        <v>1852400</v>
      </c>
      <c r="C19" s="63">
        <v>1081139.63</v>
      </c>
      <c r="D19" s="28">
        <f>IF(B19=0,"   ",C19/B19)</f>
        <v>0.5836426419779744</v>
      </c>
      <c r="E19" s="31">
        <f>C19-B19</f>
        <v>-771260.3700000001</v>
      </c>
    </row>
    <row r="20" spans="1:5" s="5" customFormat="1" ht="15">
      <c r="A20" s="27" t="s">
        <v>143</v>
      </c>
      <c r="B20" s="63">
        <v>3145600</v>
      </c>
      <c r="C20" s="63">
        <v>24356.06</v>
      </c>
      <c r="D20" s="28">
        <f>IF(B20=0,"   ",C20/B20)</f>
        <v>0.007742898016276705</v>
      </c>
      <c r="E20" s="31">
        <f>C20-B20</f>
        <v>-3121243.94</v>
      </c>
    </row>
    <row r="21" spans="1:5" s="5" customFormat="1" ht="29.25" customHeight="1">
      <c r="A21" s="39" t="s">
        <v>71</v>
      </c>
      <c r="B21" s="51">
        <f>SUM(B22:B23)</f>
        <v>0</v>
      </c>
      <c r="C21" s="51">
        <f>SUM(C22:C23)</f>
        <v>-6209.74</v>
      </c>
      <c r="D21" s="28" t="str">
        <f>IF(B21=0,"   ",C21/B21)</f>
        <v>   </v>
      </c>
      <c r="E21" s="31">
        <f>C21-B21</f>
        <v>-6209.74</v>
      </c>
    </row>
    <row r="22" spans="1:5" s="5" customFormat="1" ht="15">
      <c r="A22" s="27" t="s">
        <v>15</v>
      </c>
      <c r="B22" s="51">
        <v>0</v>
      </c>
      <c r="C22" s="51">
        <v>-6613.48</v>
      </c>
      <c r="D22" s="28" t="str">
        <f>IF(B22=0,"   ",C22/B22)</f>
        <v>   </v>
      </c>
      <c r="E22" s="31">
        <f>C22-B22</f>
        <v>-6613.48</v>
      </c>
    </row>
    <row r="23" spans="1:5" s="5" customFormat="1" ht="15">
      <c r="A23" s="27" t="s">
        <v>34</v>
      </c>
      <c r="B23" s="51">
        <v>0</v>
      </c>
      <c r="C23" s="51">
        <v>403.74</v>
      </c>
      <c r="D23" s="28">
        <v>0</v>
      </c>
      <c r="E23" s="31">
        <f t="shared" si="1"/>
        <v>403.74</v>
      </c>
    </row>
    <row r="24" spans="1:5" s="5" customFormat="1" ht="15">
      <c r="A24" s="39" t="s">
        <v>16</v>
      </c>
      <c r="B24" s="51">
        <v>1750000</v>
      </c>
      <c r="C24" s="51">
        <v>375204.16</v>
      </c>
      <c r="D24" s="28">
        <f t="shared" si="0"/>
        <v>0.21440237714285712</v>
      </c>
      <c r="E24" s="31">
        <f t="shared" si="1"/>
        <v>-1374795.84</v>
      </c>
    </row>
    <row r="25" spans="1:5" s="5" customFormat="1" ht="17.25" customHeight="1">
      <c r="A25" s="39" t="s">
        <v>27</v>
      </c>
      <c r="B25" s="51">
        <v>0</v>
      </c>
      <c r="C25" s="51">
        <v>0</v>
      </c>
      <c r="D25" s="28">
        <v>0</v>
      </c>
      <c r="E25" s="31">
        <f t="shared" si="1"/>
        <v>0</v>
      </c>
    </row>
    <row r="26" spans="1:5" s="5" customFormat="1" ht="17.25" customHeight="1">
      <c r="A26" s="75" t="s">
        <v>122</v>
      </c>
      <c r="B26" s="51">
        <f>B6+B8+B10+B15+B21+B24</f>
        <v>136333400</v>
      </c>
      <c r="C26" s="51">
        <f>C6+C8+C10+C15+C21+C24</f>
        <v>44561185.45999999</v>
      </c>
      <c r="D26" s="28">
        <f>IF(B26=0,"   ",C26/B26)</f>
        <v>0.32685450124474263</v>
      </c>
      <c r="E26" s="31">
        <f>C26-B26</f>
        <v>-91772214.54</v>
      </c>
    </row>
    <row r="27" spans="1:5" s="5" customFormat="1" ht="44.25" customHeight="1">
      <c r="A27" s="39" t="s">
        <v>73</v>
      </c>
      <c r="B27" s="51">
        <f>SUM(B28:B30)</f>
        <v>6789000</v>
      </c>
      <c r="C27" s="51">
        <f>SUM(C28:C30)</f>
        <v>2169958.77</v>
      </c>
      <c r="D27" s="28">
        <f t="shared" si="0"/>
        <v>0.3196286301369863</v>
      </c>
      <c r="E27" s="31">
        <f t="shared" si="1"/>
        <v>-4619041.23</v>
      </c>
    </row>
    <row r="28" spans="1:5" s="5" customFormat="1" ht="15">
      <c r="A28" s="27" t="s">
        <v>45</v>
      </c>
      <c r="B28" s="51">
        <v>4923500</v>
      </c>
      <c r="C28" s="51">
        <v>1551577.42</v>
      </c>
      <c r="D28" s="28">
        <f t="shared" si="0"/>
        <v>0.3151370813445719</v>
      </c>
      <c r="E28" s="31">
        <f t="shared" si="1"/>
        <v>-3371922.58</v>
      </c>
    </row>
    <row r="29" spans="1:5" s="5" customFormat="1" ht="16.5" customHeight="1">
      <c r="A29" s="27" t="s">
        <v>89</v>
      </c>
      <c r="B29" s="51">
        <v>1085000</v>
      </c>
      <c r="C29" s="55">
        <v>257512.53</v>
      </c>
      <c r="D29" s="28">
        <f t="shared" si="0"/>
        <v>0.23733873732718894</v>
      </c>
      <c r="E29" s="31">
        <f t="shared" si="1"/>
        <v>-827487.47</v>
      </c>
    </row>
    <row r="30" spans="1:5" s="5" customFormat="1" ht="16.5" customHeight="1">
      <c r="A30" s="27" t="s">
        <v>120</v>
      </c>
      <c r="B30" s="51">
        <v>780500</v>
      </c>
      <c r="C30" s="55">
        <v>360868.82</v>
      </c>
      <c r="D30" s="28">
        <f t="shared" si="0"/>
        <v>0.46235595131326074</v>
      </c>
      <c r="E30" s="31">
        <f>C30-B30</f>
        <v>-419631.18</v>
      </c>
    </row>
    <row r="31" spans="1:5" s="5" customFormat="1" ht="30" customHeight="1">
      <c r="A31" s="39" t="s">
        <v>17</v>
      </c>
      <c r="B31" s="51">
        <f>SUM(B32)</f>
        <v>665000</v>
      </c>
      <c r="C31" s="51">
        <f>SUM(C32)</f>
        <v>29918.09</v>
      </c>
      <c r="D31" s="28">
        <f t="shared" si="0"/>
        <v>0.044989609022556394</v>
      </c>
      <c r="E31" s="31">
        <f t="shared" si="1"/>
        <v>-635081.91</v>
      </c>
    </row>
    <row r="32" spans="1:5" s="5" customFormat="1" ht="15">
      <c r="A32" s="27" t="s">
        <v>18</v>
      </c>
      <c r="B32" s="51">
        <v>665000</v>
      </c>
      <c r="C32" s="51">
        <v>29918.09</v>
      </c>
      <c r="D32" s="28">
        <f t="shared" si="0"/>
        <v>0.044989609022556394</v>
      </c>
      <c r="E32" s="31">
        <f t="shared" si="1"/>
        <v>-635081.91</v>
      </c>
    </row>
    <row r="33" spans="1:5" s="5" customFormat="1" ht="30">
      <c r="A33" s="39" t="s">
        <v>74</v>
      </c>
      <c r="B33" s="51">
        <v>1646100</v>
      </c>
      <c r="C33" s="51">
        <v>574228.04</v>
      </c>
      <c r="D33" s="28">
        <f t="shared" si="0"/>
        <v>0.34884152846121136</v>
      </c>
      <c r="E33" s="31">
        <f t="shared" si="1"/>
        <v>-1071871.96</v>
      </c>
    </row>
    <row r="34" spans="1:5" s="5" customFormat="1" ht="30" customHeight="1">
      <c r="A34" s="39" t="s">
        <v>75</v>
      </c>
      <c r="B34" s="51">
        <f>SUM(B35,B36)</f>
        <v>6008100</v>
      </c>
      <c r="C34" s="51">
        <f>SUM(C35,C36)</f>
        <v>6270176.8</v>
      </c>
      <c r="D34" s="28">
        <f t="shared" si="0"/>
        <v>1.0436205788851716</v>
      </c>
      <c r="E34" s="31">
        <f t="shared" si="1"/>
        <v>262076.7999999998</v>
      </c>
    </row>
    <row r="35" spans="1:5" s="5" customFormat="1" ht="15">
      <c r="A35" s="27" t="s">
        <v>194</v>
      </c>
      <c r="B35" s="51">
        <v>0</v>
      </c>
      <c r="C35" s="51">
        <v>0</v>
      </c>
      <c r="D35" s="28" t="str">
        <f t="shared" si="0"/>
        <v>   </v>
      </c>
      <c r="E35" s="31">
        <f t="shared" si="1"/>
        <v>0</v>
      </c>
    </row>
    <row r="36" spans="1:5" s="5" customFormat="1" ht="15">
      <c r="A36" s="27" t="s">
        <v>193</v>
      </c>
      <c r="B36" s="51">
        <v>6008100</v>
      </c>
      <c r="C36" s="51">
        <v>6270176.8</v>
      </c>
      <c r="D36" s="28">
        <f t="shared" si="0"/>
        <v>1.0436205788851716</v>
      </c>
      <c r="E36" s="31">
        <f t="shared" si="1"/>
        <v>262076.7999999998</v>
      </c>
    </row>
    <row r="37" spans="1:5" s="5" customFormat="1" ht="17.25" customHeight="1">
      <c r="A37" s="39" t="s">
        <v>72</v>
      </c>
      <c r="B37" s="51">
        <v>1342500</v>
      </c>
      <c r="C37" s="51">
        <v>239088.09</v>
      </c>
      <c r="D37" s="28">
        <f t="shared" si="0"/>
        <v>0.17809168715083798</v>
      </c>
      <c r="E37" s="31">
        <f t="shared" si="1"/>
        <v>-1103411.91</v>
      </c>
    </row>
    <row r="38" spans="1:5" s="5" customFormat="1" ht="15">
      <c r="A38" s="39" t="s">
        <v>19</v>
      </c>
      <c r="B38" s="51">
        <f>B39+B42+B40</f>
        <v>1259965.97</v>
      </c>
      <c r="C38" s="51">
        <f>C39+C42+C40</f>
        <v>21563.28</v>
      </c>
      <c r="D38" s="28">
        <v>0</v>
      </c>
      <c r="E38" s="31">
        <f t="shared" si="1"/>
        <v>-1238402.69</v>
      </c>
    </row>
    <row r="39" spans="1:5" s="8" customFormat="1" ht="15" customHeight="1">
      <c r="A39" s="27" t="s">
        <v>28</v>
      </c>
      <c r="B39" s="51">
        <v>0</v>
      </c>
      <c r="C39" s="50">
        <v>0</v>
      </c>
      <c r="D39" s="28">
        <v>0</v>
      </c>
      <c r="E39" s="31">
        <f t="shared" si="1"/>
        <v>0</v>
      </c>
    </row>
    <row r="40" spans="1:5" s="8" customFormat="1" ht="15" customHeight="1">
      <c r="A40" s="27" t="s">
        <v>241</v>
      </c>
      <c r="B40" s="51">
        <v>1259965.97</v>
      </c>
      <c r="C40" s="50">
        <v>21563.28</v>
      </c>
      <c r="D40" s="28">
        <v>0</v>
      </c>
      <c r="E40" s="31">
        <f>C40-B40</f>
        <v>-1238402.69</v>
      </c>
    </row>
    <row r="41" spans="1:5" s="8" customFormat="1" ht="15" customHeight="1">
      <c r="A41" s="27" t="s">
        <v>262</v>
      </c>
      <c r="B41" s="51">
        <v>1055676</v>
      </c>
      <c r="C41" s="50">
        <v>0</v>
      </c>
      <c r="D41" s="28">
        <v>0</v>
      </c>
      <c r="E41" s="31">
        <f>C41-B41</f>
        <v>-1055676</v>
      </c>
    </row>
    <row r="42" spans="1:5" s="8" customFormat="1" ht="15" customHeight="1">
      <c r="A42" s="27" t="s">
        <v>77</v>
      </c>
      <c r="B42" s="51">
        <v>0</v>
      </c>
      <c r="C42" s="50">
        <v>0</v>
      </c>
      <c r="D42" s="28">
        <v>0</v>
      </c>
      <c r="E42" s="31">
        <f t="shared" si="1"/>
        <v>0</v>
      </c>
    </row>
    <row r="43" spans="1:5" s="8" customFormat="1" ht="15" customHeight="1">
      <c r="A43" s="40" t="s">
        <v>123</v>
      </c>
      <c r="B43" s="51">
        <f>B27+B31+B33+B34+B37+B38</f>
        <v>17710665.97</v>
      </c>
      <c r="C43" s="51">
        <f>C27+C31+C33+C34+C37+C38</f>
        <v>9304933.069999998</v>
      </c>
      <c r="D43" s="28">
        <f>IF(B43=0,"   ",C43/B43)</f>
        <v>0.5253858373119099</v>
      </c>
      <c r="E43" s="31">
        <f>C43-B43</f>
        <v>-8405732.9</v>
      </c>
    </row>
    <row r="44" spans="1:5" s="8" customFormat="1" ht="17.25" customHeight="1">
      <c r="A44" s="40" t="s">
        <v>4</v>
      </c>
      <c r="B44" s="52">
        <f>SUM(B6,B10,B21,B24,B25,B27,B31,B33,B34,B37,B38,B8,B15)</f>
        <v>154044065.97</v>
      </c>
      <c r="C44" s="52">
        <f>SUM(C6,C10,C21,C24,C25,C27,C31,C33,C34,C37,C38,C8,C15)</f>
        <v>53866118.53</v>
      </c>
      <c r="D44" s="30">
        <f t="shared" si="0"/>
        <v>0.34967993210780607</v>
      </c>
      <c r="E44" s="32">
        <f t="shared" si="1"/>
        <v>-100177947.44</v>
      </c>
    </row>
    <row r="45" spans="1:5" s="8" customFormat="1" ht="18" customHeight="1">
      <c r="A45" s="40" t="s">
        <v>49</v>
      </c>
      <c r="B45" s="52">
        <f>B46+B49+B51+B102+B126+B48</f>
        <v>386108233.66</v>
      </c>
      <c r="C45" s="52">
        <f>C46+C49+C51+C102+C126+C48</f>
        <v>138355669.70999998</v>
      </c>
      <c r="D45" s="30">
        <f t="shared" si="0"/>
        <v>0.3583339013480699</v>
      </c>
      <c r="E45" s="32">
        <f t="shared" si="1"/>
        <v>-247752563.95000005</v>
      </c>
    </row>
    <row r="46" spans="1:5" s="8" customFormat="1" ht="31.5" customHeight="1">
      <c r="A46" s="27" t="s">
        <v>35</v>
      </c>
      <c r="B46" s="51">
        <v>-2635695.19</v>
      </c>
      <c r="C46" s="51">
        <v>-2635695.32</v>
      </c>
      <c r="D46" s="28">
        <v>0</v>
      </c>
      <c r="E46" s="31">
        <f aca="true" t="shared" si="2" ref="E46:E69">C46-B46</f>
        <v>-0.1299999998882413</v>
      </c>
    </row>
    <row r="47" spans="1:5" s="8" customFormat="1" ht="13.5" customHeight="1">
      <c r="A47" s="27" t="s">
        <v>262</v>
      </c>
      <c r="B47" s="51">
        <v>5124429</v>
      </c>
      <c r="C47" s="51">
        <v>5124429</v>
      </c>
      <c r="D47" s="28">
        <v>1</v>
      </c>
      <c r="E47" s="31">
        <f>C47-B47</f>
        <v>0</v>
      </c>
    </row>
    <row r="48" spans="1:5" s="8" customFormat="1" ht="46.5" customHeight="1">
      <c r="A48" s="27" t="s">
        <v>56</v>
      </c>
      <c r="B48" s="51">
        <v>0</v>
      </c>
      <c r="C48" s="50">
        <v>0</v>
      </c>
      <c r="D48" s="28">
        <v>0</v>
      </c>
      <c r="E48" s="31">
        <f t="shared" si="2"/>
        <v>0</v>
      </c>
    </row>
    <row r="49" spans="1:5" s="8" customFormat="1" ht="18.75" customHeight="1">
      <c r="A49" s="27" t="s">
        <v>66</v>
      </c>
      <c r="B49" s="51">
        <f>B50</f>
        <v>73544800</v>
      </c>
      <c r="C49" s="51">
        <f>C50</f>
        <v>35073800</v>
      </c>
      <c r="D49" s="28">
        <f aca="true" t="shared" si="3" ref="D49:D56">IF(B49=0,"   ",C49/B49)</f>
        <v>0.47690387355734193</v>
      </c>
      <c r="E49" s="31">
        <f t="shared" si="2"/>
        <v>-38471000</v>
      </c>
    </row>
    <row r="50" spans="1:5" s="8" customFormat="1" ht="30" customHeight="1">
      <c r="A50" s="27" t="s">
        <v>196</v>
      </c>
      <c r="B50" s="51">
        <v>73544800</v>
      </c>
      <c r="C50" s="50">
        <v>35073800</v>
      </c>
      <c r="D50" s="28">
        <f t="shared" si="3"/>
        <v>0.47690387355734193</v>
      </c>
      <c r="E50" s="31">
        <f t="shared" si="2"/>
        <v>-38471000</v>
      </c>
    </row>
    <row r="51" spans="1:5" s="5" customFormat="1" ht="30.75" customHeight="1">
      <c r="A51" s="27" t="s">
        <v>107</v>
      </c>
      <c r="B51" s="51">
        <f>B52+B57+B60+B66+B69+B74+B77+B80+B85+B63</f>
        <v>117720951.03999999</v>
      </c>
      <c r="C51" s="51">
        <f>C52+C57+C60+C66+C69+C74+C77+C80+C85+C63</f>
        <v>36459537.39</v>
      </c>
      <c r="D51" s="28">
        <f t="shared" si="3"/>
        <v>0.3097115429997804</v>
      </c>
      <c r="E51" s="31">
        <f t="shared" si="2"/>
        <v>-81261413.64999999</v>
      </c>
    </row>
    <row r="52" spans="1:5" s="5" customFormat="1" ht="89.25" customHeight="1">
      <c r="A52" s="27" t="s">
        <v>197</v>
      </c>
      <c r="B52" s="51">
        <f>B54+B55+B56</f>
        <v>32733700</v>
      </c>
      <c r="C52" s="51">
        <f>C54+C55+C56</f>
        <v>0</v>
      </c>
      <c r="D52" s="28">
        <f t="shared" si="3"/>
        <v>0</v>
      </c>
      <c r="E52" s="31">
        <f t="shared" si="2"/>
        <v>-32733700</v>
      </c>
    </row>
    <row r="53" spans="1:5" s="5" customFormat="1" ht="15">
      <c r="A53" s="27" t="s">
        <v>67</v>
      </c>
      <c r="B53" s="51"/>
      <c r="C53" s="55"/>
      <c r="D53" s="28" t="str">
        <f t="shared" si="3"/>
        <v>   </v>
      </c>
      <c r="E53" s="31">
        <f t="shared" si="2"/>
        <v>0</v>
      </c>
    </row>
    <row r="54" spans="1:5" s="5" customFormat="1" ht="45">
      <c r="A54" s="27" t="s">
        <v>144</v>
      </c>
      <c r="B54" s="51">
        <v>17860700</v>
      </c>
      <c r="C54" s="55">
        <v>0</v>
      </c>
      <c r="D54" s="28">
        <f t="shared" si="3"/>
        <v>0</v>
      </c>
      <c r="E54" s="31">
        <f t="shared" si="2"/>
        <v>-17860700</v>
      </c>
    </row>
    <row r="55" spans="1:5" s="5" customFormat="1" ht="45.75" customHeight="1">
      <c r="A55" s="27" t="s">
        <v>205</v>
      </c>
      <c r="B55" s="51">
        <v>12191400</v>
      </c>
      <c r="C55" s="55">
        <v>0</v>
      </c>
      <c r="D55" s="28">
        <f t="shared" si="3"/>
        <v>0</v>
      </c>
      <c r="E55" s="31">
        <f t="shared" si="2"/>
        <v>-12191400</v>
      </c>
    </row>
    <row r="56" spans="1:5" s="5" customFormat="1" ht="33" customHeight="1">
      <c r="A56" s="27" t="s">
        <v>95</v>
      </c>
      <c r="B56" s="51">
        <v>2681600</v>
      </c>
      <c r="C56" s="55">
        <v>0</v>
      </c>
      <c r="D56" s="28">
        <f t="shared" si="3"/>
        <v>0</v>
      </c>
      <c r="E56" s="31">
        <f t="shared" si="2"/>
        <v>-2681600</v>
      </c>
    </row>
    <row r="57" spans="1:5" s="5" customFormat="1" ht="75" customHeight="1">
      <c r="A57" s="27" t="s">
        <v>146</v>
      </c>
      <c r="B57" s="51">
        <f>B58+B59</f>
        <v>2739486</v>
      </c>
      <c r="C57" s="51">
        <f>C58+C59</f>
        <v>0</v>
      </c>
      <c r="D57" s="28">
        <f aca="true" t="shared" si="4" ref="D57:D62">IF(B57=0,"   ",C57/B57)</f>
        <v>0</v>
      </c>
      <c r="E57" s="31">
        <f t="shared" si="2"/>
        <v>-2739486</v>
      </c>
    </row>
    <row r="58" spans="1:5" s="5" customFormat="1" ht="15" customHeight="1">
      <c r="A58" s="41" t="s">
        <v>54</v>
      </c>
      <c r="B58" s="51">
        <v>2725700</v>
      </c>
      <c r="C58" s="51">
        <v>0</v>
      </c>
      <c r="D58" s="28">
        <f t="shared" si="4"/>
        <v>0</v>
      </c>
      <c r="E58" s="31">
        <f t="shared" si="2"/>
        <v>-2725700</v>
      </c>
    </row>
    <row r="59" spans="1:5" s="5" customFormat="1" ht="15.75" customHeight="1">
      <c r="A59" s="41" t="s">
        <v>46</v>
      </c>
      <c r="B59" s="51">
        <v>13786</v>
      </c>
      <c r="C59" s="51">
        <v>0</v>
      </c>
      <c r="D59" s="28">
        <f t="shared" si="4"/>
        <v>0</v>
      </c>
      <c r="E59" s="31">
        <f t="shared" si="2"/>
        <v>-13786</v>
      </c>
    </row>
    <row r="60" spans="1:5" s="5" customFormat="1" ht="75" customHeight="1">
      <c r="A60" s="27" t="s">
        <v>198</v>
      </c>
      <c r="B60" s="51">
        <f>B61+B62</f>
        <v>7308828</v>
      </c>
      <c r="C60" s="51">
        <f>C61+C62</f>
        <v>2900008.97</v>
      </c>
      <c r="D60" s="28">
        <f t="shared" si="4"/>
        <v>0.39678166868887876</v>
      </c>
      <c r="E60" s="31">
        <f t="shared" si="2"/>
        <v>-4408819.029999999</v>
      </c>
    </row>
    <row r="61" spans="1:5" s="5" customFormat="1" ht="15" customHeight="1">
      <c r="A61" s="41" t="s">
        <v>54</v>
      </c>
      <c r="B61" s="51">
        <v>7272100</v>
      </c>
      <c r="C61" s="51">
        <v>2885436</v>
      </c>
      <c r="D61" s="28">
        <f t="shared" si="4"/>
        <v>0.39678167241924617</v>
      </c>
      <c r="E61" s="31">
        <f t="shared" si="2"/>
        <v>-4386664</v>
      </c>
    </row>
    <row r="62" spans="1:5" s="5" customFormat="1" ht="15.75" customHeight="1">
      <c r="A62" s="41" t="s">
        <v>46</v>
      </c>
      <c r="B62" s="51">
        <v>36728</v>
      </c>
      <c r="C62" s="51">
        <v>14572.97</v>
      </c>
      <c r="D62" s="28">
        <f t="shared" si="4"/>
        <v>0.39678093008059245</v>
      </c>
      <c r="E62" s="31">
        <f t="shared" si="2"/>
        <v>-22155.03</v>
      </c>
    </row>
    <row r="63" spans="1:5" s="5" customFormat="1" ht="60.75" customHeight="1">
      <c r="A63" s="27" t="s">
        <v>237</v>
      </c>
      <c r="B63" s="51">
        <f>B64+B65</f>
        <v>1294747.47</v>
      </c>
      <c r="C63" s="51">
        <f>C64+C65</f>
        <v>0</v>
      </c>
      <c r="D63" s="28">
        <f>IF(B63=0,"   ",C63/B63)</f>
        <v>0</v>
      </c>
      <c r="E63" s="31">
        <f>C63-B63</f>
        <v>-1294747.47</v>
      </c>
    </row>
    <row r="64" spans="1:5" s="5" customFormat="1" ht="15" customHeight="1">
      <c r="A64" s="41" t="s">
        <v>54</v>
      </c>
      <c r="B64" s="51">
        <v>1281800</v>
      </c>
      <c r="C64" s="51">
        <v>0</v>
      </c>
      <c r="D64" s="28">
        <f>IF(B64=0,"   ",C64/B64)</f>
        <v>0</v>
      </c>
      <c r="E64" s="31">
        <f>C64-B64</f>
        <v>-1281800</v>
      </c>
    </row>
    <row r="65" spans="1:5" s="5" customFormat="1" ht="15.75" customHeight="1">
      <c r="A65" s="41" t="s">
        <v>46</v>
      </c>
      <c r="B65" s="51">
        <v>12947.47</v>
      </c>
      <c r="C65" s="51">
        <v>0</v>
      </c>
      <c r="D65" s="28">
        <f>IF(B65=0,"   ",C65/B65)</f>
        <v>0</v>
      </c>
      <c r="E65" s="31">
        <f>C65-B65</f>
        <v>-12947.47</v>
      </c>
    </row>
    <row r="66" spans="1:5" s="5" customFormat="1" ht="45">
      <c r="A66" s="27" t="s">
        <v>199</v>
      </c>
      <c r="B66" s="51">
        <f>B67+B68</f>
        <v>7440007.31</v>
      </c>
      <c r="C66" s="51">
        <f>C67+C68</f>
        <v>7440007.31</v>
      </c>
      <c r="D66" s="28">
        <f aca="true" t="shared" si="5" ref="D66:D73">IF(B66=0,"   ",C66/B66)</f>
        <v>1</v>
      </c>
      <c r="E66" s="31">
        <f t="shared" si="2"/>
        <v>0</v>
      </c>
    </row>
    <row r="67" spans="1:5" s="5" customFormat="1" ht="13.5" customHeight="1">
      <c r="A67" s="41" t="s">
        <v>54</v>
      </c>
      <c r="B67" s="51">
        <v>4872637.27</v>
      </c>
      <c r="C67" s="51">
        <v>4872637.27</v>
      </c>
      <c r="D67" s="28">
        <f t="shared" si="5"/>
        <v>1</v>
      </c>
      <c r="E67" s="31">
        <f t="shared" si="2"/>
        <v>0</v>
      </c>
    </row>
    <row r="68" spans="1:5" s="5" customFormat="1" ht="13.5" customHeight="1">
      <c r="A68" s="41" t="s">
        <v>46</v>
      </c>
      <c r="B68" s="51">
        <v>2567370.04</v>
      </c>
      <c r="C68" s="51">
        <v>2567370.04</v>
      </c>
      <c r="D68" s="28">
        <f t="shared" si="5"/>
        <v>1</v>
      </c>
      <c r="E68" s="31">
        <f t="shared" si="2"/>
        <v>0</v>
      </c>
    </row>
    <row r="69" spans="1:5" s="5" customFormat="1" ht="30">
      <c r="A69" s="27" t="s">
        <v>200</v>
      </c>
      <c r="B69" s="51">
        <f>B71</f>
        <v>613030.3</v>
      </c>
      <c r="C69" s="51">
        <f>C71</f>
        <v>0</v>
      </c>
      <c r="D69" s="28">
        <f t="shared" si="5"/>
        <v>0</v>
      </c>
      <c r="E69" s="31">
        <f t="shared" si="2"/>
        <v>-613030.3</v>
      </c>
    </row>
    <row r="70" spans="1:5" s="5" customFormat="1" ht="15">
      <c r="A70" s="27" t="s">
        <v>67</v>
      </c>
      <c r="B70" s="51"/>
      <c r="C70" s="55"/>
      <c r="D70" s="28" t="str">
        <f t="shared" si="5"/>
        <v>   </v>
      </c>
      <c r="E70" s="31"/>
    </row>
    <row r="71" spans="1:5" s="5" customFormat="1" ht="30">
      <c r="A71" s="27" t="s">
        <v>108</v>
      </c>
      <c r="B71" s="51">
        <f>SUM(B72:B73)</f>
        <v>613030.3</v>
      </c>
      <c r="C71" s="51">
        <f>SUM(C72:C73)</f>
        <v>0</v>
      </c>
      <c r="D71" s="28">
        <f t="shared" si="5"/>
        <v>0</v>
      </c>
      <c r="E71" s="31">
        <f aca="true" t="shared" si="6" ref="E71:E80">C71-B71</f>
        <v>-613030.3</v>
      </c>
    </row>
    <row r="72" spans="1:5" ht="16.5" customHeight="1">
      <c r="A72" s="41" t="s">
        <v>54</v>
      </c>
      <c r="B72" s="51">
        <v>606900</v>
      </c>
      <c r="C72" s="63">
        <v>0</v>
      </c>
      <c r="D72" s="28">
        <f t="shared" si="5"/>
        <v>0</v>
      </c>
      <c r="E72" s="65">
        <f t="shared" si="6"/>
        <v>-606900</v>
      </c>
    </row>
    <row r="73" spans="1:5" ht="15.75" customHeight="1">
      <c r="A73" s="41" t="s">
        <v>46</v>
      </c>
      <c r="B73" s="51">
        <v>6130.3</v>
      </c>
      <c r="C73" s="63">
        <v>0</v>
      </c>
      <c r="D73" s="28">
        <f t="shared" si="5"/>
        <v>0</v>
      </c>
      <c r="E73" s="65">
        <f t="shared" si="6"/>
        <v>-6130.3</v>
      </c>
    </row>
    <row r="74" spans="1:5" ht="47.25" customHeight="1">
      <c r="A74" s="39" t="s">
        <v>201</v>
      </c>
      <c r="B74" s="51">
        <f>B75+B76</f>
        <v>4681488.069999999</v>
      </c>
      <c r="C74" s="51">
        <f>C75+C76</f>
        <v>0</v>
      </c>
      <c r="D74" s="28">
        <f>IF(B74=0,"   ",C74/B74)</f>
        <v>0</v>
      </c>
      <c r="E74" s="65">
        <f t="shared" si="6"/>
        <v>-4681488.069999999</v>
      </c>
    </row>
    <row r="75" spans="1:5" ht="16.5" customHeight="1">
      <c r="A75" s="41" t="s">
        <v>54</v>
      </c>
      <c r="B75" s="51">
        <v>4648619.05</v>
      </c>
      <c r="C75" s="51">
        <v>0</v>
      </c>
      <c r="D75" s="28">
        <f>IF(B75=0,"   ",C75/B75)</f>
        <v>0</v>
      </c>
      <c r="E75" s="65">
        <f t="shared" si="6"/>
        <v>-4648619.05</v>
      </c>
    </row>
    <row r="76" spans="1:5" ht="15.75" customHeight="1">
      <c r="A76" s="41" t="s">
        <v>46</v>
      </c>
      <c r="B76" s="51">
        <v>32869.02</v>
      </c>
      <c r="C76" s="51">
        <v>0</v>
      </c>
      <c r="D76" s="28">
        <f>IF(B76=0,"   ",C76/B76)</f>
        <v>0</v>
      </c>
      <c r="E76" s="65">
        <f t="shared" si="6"/>
        <v>-32869.02</v>
      </c>
    </row>
    <row r="77" spans="1:5" s="5" customFormat="1" ht="45">
      <c r="A77" s="27" t="s">
        <v>145</v>
      </c>
      <c r="B77" s="51">
        <f>B78+B79</f>
        <v>36662.420000000006</v>
      </c>
      <c r="C77" s="51">
        <f>C78+C79</f>
        <v>0</v>
      </c>
      <c r="D77" s="28">
        <v>0</v>
      </c>
      <c r="E77" s="31">
        <f>C77-B77</f>
        <v>-36662.420000000006</v>
      </c>
    </row>
    <row r="78" spans="1:5" s="5" customFormat="1" ht="13.5" customHeight="1">
      <c r="A78" s="41" t="s">
        <v>54</v>
      </c>
      <c r="B78" s="51">
        <v>36295.8</v>
      </c>
      <c r="C78" s="51">
        <v>0</v>
      </c>
      <c r="D78" s="28">
        <v>0</v>
      </c>
      <c r="E78" s="31">
        <f>C78-B78</f>
        <v>-36295.8</v>
      </c>
    </row>
    <row r="79" spans="1:5" s="5" customFormat="1" ht="13.5" customHeight="1">
      <c r="A79" s="41" t="s">
        <v>46</v>
      </c>
      <c r="B79" s="51">
        <v>366.62</v>
      </c>
      <c r="C79" s="51">
        <v>0</v>
      </c>
      <c r="D79" s="28">
        <v>0</v>
      </c>
      <c r="E79" s="31">
        <f>C79-B79</f>
        <v>-366.62</v>
      </c>
    </row>
    <row r="80" spans="1:5" s="5" customFormat="1" ht="30">
      <c r="A80" s="27" t="s">
        <v>202</v>
      </c>
      <c r="B80" s="51">
        <f>B82</f>
        <v>150000</v>
      </c>
      <c r="C80" s="51">
        <f>C82</f>
        <v>0</v>
      </c>
      <c r="D80" s="28">
        <f aca="true" t="shared" si="7" ref="D80:D95">IF(B80=0,"   ",C80/B80)</f>
        <v>0</v>
      </c>
      <c r="E80" s="31">
        <f t="shared" si="6"/>
        <v>-150000</v>
      </c>
    </row>
    <row r="81" spans="1:5" s="5" customFormat="1" ht="15">
      <c r="A81" s="27" t="s">
        <v>67</v>
      </c>
      <c r="B81" s="51"/>
      <c r="C81" s="55"/>
      <c r="D81" s="28" t="str">
        <f t="shared" si="7"/>
        <v>   </v>
      </c>
      <c r="E81" s="31">
        <f aca="true" t="shared" si="8" ref="E81:E89">C81-B81</f>
        <v>0</v>
      </c>
    </row>
    <row r="82" spans="1:5" s="5" customFormat="1" ht="20.25" customHeight="1">
      <c r="A82" s="27" t="s">
        <v>203</v>
      </c>
      <c r="B82" s="51">
        <f>B83+B84</f>
        <v>150000</v>
      </c>
      <c r="C82" s="51">
        <f>C83+C84</f>
        <v>0</v>
      </c>
      <c r="D82" s="28">
        <f t="shared" si="7"/>
        <v>0</v>
      </c>
      <c r="E82" s="31">
        <f t="shared" si="8"/>
        <v>-150000</v>
      </c>
    </row>
    <row r="83" spans="1:5" s="5" customFormat="1" ht="13.5" customHeight="1">
      <c r="A83" s="41" t="s">
        <v>54</v>
      </c>
      <c r="B83" s="51">
        <v>100000</v>
      </c>
      <c r="C83" s="51">
        <v>0</v>
      </c>
      <c r="D83" s="28">
        <f t="shared" si="7"/>
        <v>0</v>
      </c>
      <c r="E83" s="31">
        <f t="shared" si="8"/>
        <v>-100000</v>
      </c>
    </row>
    <row r="84" spans="1:5" s="5" customFormat="1" ht="13.5" customHeight="1">
      <c r="A84" s="41" t="s">
        <v>46</v>
      </c>
      <c r="B84" s="51">
        <v>50000</v>
      </c>
      <c r="C84" s="51">
        <v>0</v>
      </c>
      <c r="D84" s="28">
        <f t="shared" si="7"/>
        <v>0</v>
      </c>
      <c r="E84" s="31">
        <f t="shared" si="8"/>
        <v>-50000</v>
      </c>
    </row>
    <row r="85" spans="1:5" s="5" customFormat="1" ht="15">
      <c r="A85" s="27" t="s">
        <v>50</v>
      </c>
      <c r="B85" s="51">
        <f>SUM(B87:B101)</f>
        <v>60723001.47</v>
      </c>
      <c r="C85" s="51">
        <f>SUM(C87:C101)</f>
        <v>26119521.11</v>
      </c>
      <c r="D85" s="28">
        <f t="shared" si="7"/>
        <v>0.43014212864468276</v>
      </c>
      <c r="E85" s="31">
        <f t="shared" si="8"/>
        <v>-34603480.36</v>
      </c>
    </row>
    <row r="86" spans="1:5" s="5" customFormat="1" ht="15">
      <c r="A86" s="27" t="s">
        <v>67</v>
      </c>
      <c r="B86" s="51"/>
      <c r="C86" s="55"/>
      <c r="D86" s="28" t="str">
        <f t="shared" si="7"/>
        <v>   </v>
      </c>
      <c r="E86" s="31">
        <f t="shared" si="8"/>
        <v>0</v>
      </c>
    </row>
    <row r="87" spans="1:5" s="5" customFormat="1" ht="60.75" customHeight="1">
      <c r="A87" s="39" t="s">
        <v>204</v>
      </c>
      <c r="B87" s="51">
        <v>12926500</v>
      </c>
      <c r="C87" s="55">
        <v>9390343.76</v>
      </c>
      <c r="D87" s="28">
        <f t="shared" si="7"/>
        <v>0.7264413228638843</v>
      </c>
      <c r="E87" s="31">
        <f t="shared" si="8"/>
        <v>-3536156.24</v>
      </c>
    </row>
    <row r="88" spans="1:5" s="5" customFormat="1" ht="30">
      <c r="A88" s="39" t="s">
        <v>206</v>
      </c>
      <c r="B88" s="51">
        <v>43100</v>
      </c>
      <c r="C88" s="51">
        <v>0</v>
      </c>
      <c r="D88" s="28">
        <f t="shared" si="7"/>
        <v>0</v>
      </c>
      <c r="E88" s="31">
        <f t="shared" si="8"/>
        <v>-43100</v>
      </c>
    </row>
    <row r="89" spans="1:5" s="5" customFormat="1" ht="42.75" customHeight="1">
      <c r="A89" s="39" t="s">
        <v>207</v>
      </c>
      <c r="B89" s="51">
        <v>4465400</v>
      </c>
      <c r="C89" s="55">
        <v>3403577.35</v>
      </c>
      <c r="D89" s="28">
        <f t="shared" si="7"/>
        <v>0.7622110785148027</v>
      </c>
      <c r="E89" s="31">
        <f t="shared" si="8"/>
        <v>-1061822.65</v>
      </c>
    </row>
    <row r="90" spans="1:5" ht="31.5" customHeight="1">
      <c r="A90" s="68" t="s">
        <v>208</v>
      </c>
      <c r="B90" s="51">
        <v>722851.64</v>
      </c>
      <c r="C90" s="51">
        <v>0</v>
      </c>
      <c r="D90" s="28">
        <f t="shared" si="7"/>
        <v>0</v>
      </c>
      <c r="E90" s="65">
        <f aca="true" t="shared" si="9" ref="E90:E102">C90-B90</f>
        <v>-722851.64</v>
      </c>
    </row>
    <row r="91" spans="1:5" ht="44.25" customHeight="1">
      <c r="A91" s="68" t="s">
        <v>209</v>
      </c>
      <c r="B91" s="51">
        <v>13055600</v>
      </c>
      <c r="C91" s="51">
        <v>13055600</v>
      </c>
      <c r="D91" s="28">
        <f t="shared" si="7"/>
        <v>1</v>
      </c>
      <c r="E91" s="65">
        <f t="shared" si="9"/>
        <v>0</v>
      </c>
    </row>
    <row r="92" spans="1:5" ht="44.25" customHeight="1">
      <c r="A92" s="68" t="s">
        <v>210</v>
      </c>
      <c r="B92" s="51">
        <v>1919508.44</v>
      </c>
      <c r="C92" s="51">
        <v>0</v>
      </c>
      <c r="D92" s="28">
        <f t="shared" si="7"/>
        <v>0</v>
      </c>
      <c r="E92" s="65">
        <f t="shared" si="9"/>
        <v>-1919508.44</v>
      </c>
    </row>
    <row r="93" spans="1:5" ht="91.5" customHeight="1">
      <c r="A93" s="68" t="s">
        <v>211</v>
      </c>
      <c r="B93" s="51">
        <v>2144200</v>
      </c>
      <c r="C93" s="51">
        <v>0</v>
      </c>
      <c r="D93" s="28">
        <f>IF(B93=0,"   ",C93/B93)</f>
        <v>0</v>
      </c>
      <c r="E93" s="65">
        <f>C93-B93</f>
        <v>-2144200</v>
      </c>
    </row>
    <row r="94" spans="1:5" ht="45.75" customHeight="1">
      <c r="A94" s="68" t="s">
        <v>212</v>
      </c>
      <c r="B94" s="51">
        <v>3999262.5</v>
      </c>
      <c r="C94" s="51">
        <v>0</v>
      </c>
      <c r="D94" s="28">
        <f t="shared" si="7"/>
        <v>0</v>
      </c>
      <c r="E94" s="65">
        <f t="shared" si="9"/>
        <v>-3999262.5</v>
      </c>
    </row>
    <row r="95" spans="1:5" ht="105.75" customHeight="1">
      <c r="A95" s="68" t="s">
        <v>213</v>
      </c>
      <c r="B95" s="51">
        <v>500600</v>
      </c>
      <c r="C95" s="51">
        <v>270000</v>
      </c>
      <c r="D95" s="28">
        <f t="shared" si="7"/>
        <v>0.5393527766679984</v>
      </c>
      <c r="E95" s="65">
        <f t="shared" si="9"/>
        <v>-230600</v>
      </c>
    </row>
    <row r="96" spans="1:5" ht="45.75" customHeight="1">
      <c r="A96" s="68" t="s">
        <v>242</v>
      </c>
      <c r="B96" s="51">
        <v>1071000</v>
      </c>
      <c r="C96" s="51">
        <v>0</v>
      </c>
      <c r="D96" s="28">
        <v>0</v>
      </c>
      <c r="E96" s="65">
        <f t="shared" si="9"/>
        <v>-1071000</v>
      </c>
    </row>
    <row r="97" spans="1:5" ht="105" customHeight="1">
      <c r="A97" s="68" t="s">
        <v>244</v>
      </c>
      <c r="B97" s="51">
        <v>4127200</v>
      </c>
      <c r="C97" s="51">
        <v>0</v>
      </c>
      <c r="D97" s="28">
        <v>0</v>
      </c>
      <c r="E97" s="65">
        <f>C97-B97</f>
        <v>-4127200</v>
      </c>
    </row>
    <row r="98" spans="1:5" ht="120.75" customHeight="1">
      <c r="A98" s="68" t="s">
        <v>245</v>
      </c>
      <c r="B98" s="51">
        <v>2289100</v>
      </c>
      <c r="C98" s="51">
        <v>0</v>
      </c>
      <c r="D98" s="28">
        <v>0</v>
      </c>
      <c r="E98" s="65">
        <f>C98-B98</f>
        <v>-2289100</v>
      </c>
    </row>
    <row r="99" spans="1:5" ht="31.5" customHeight="1">
      <c r="A99" s="68" t="s">
        <v>246</v>
      </c>
      <c r="B99" s="51">
        <v>2615688.89</v>
      </c>
      <c r="C99" s="51">
        <v>0</v>
      </c>
      <c r="D99" s="28">
        <v>0</v>
      </c>
      <c r="E99" s="65">
        <f>C99-B99</f>
        <v>-2615688.89</v>
      </c>
    </row>
    <row r="100" spans="1:5" ht="31.5" customHeight="1">
      <c r="A100" s="68" t="s">
        <v>247</v>
      </c>
      <c r="B100" s="51">
        <v>1142990</v>
      </c>
      <c r="C100" s="51">
        <v>0</v>
      </c>
      <c r="D100" s="28">
        <v>0</v>
      </c>
      <c r="E100" s="65">
        <f>C100-B100</f>
        <v>-1142990</v>
      </c>
    </row>
    <row r="101" spans="1:5" ht="75" customHeight="1">
      <c r="A101" s="68" t="s">
        <v>243</v>
      </c>
      <c r="B101" s="51">
        <v>9700000</v>
      </c>
      <c r="C101" s="51">
        <v>0</v>
      </c>
      <c r="D101" s="28">
        <v>0</v>
      </c>
      <c r="E101" s="65">
        <f>C101-B101</f>
        <v>-9700000</v>
      </c>
    </row>
    <row r="102" spans="1:5" s="5" customFormat="1" ht="19.5" customHeight="1">
      <c r="A102" s="27" t="s">
        <v>99</v>
      </c>
      <c r="B102" s="51">
        <f>B103+B104+B105+B106+B122+B125</f>
        <v>187533365</v>
      </c>
      <c r="C102" s="51">
        <f>C103+C104+C105+C106+C122+C125</f>
        <v>66438004.44</v>
      </c>
      <c r="D102" s="28">
        <f>IF(B102=0,"   ",C102/B102)</f>
        <v>0.3542729819837659</v>
      </c>
      <c r="E102" s="31">
        <f t="shared" si="9"/>
        <v>-121095360.56</v>
      </c>
    </row>
    <row r="103" spans="1:5" s="5" customFormat="1" ht="28.5" customHeight="1">
      <c r="A103" s="27" t="s">
        <v>215</v>
      </c>
      <c r="B103" s="51">
        <v>1141200</v>
      </c>
      <c r="C103" s="55">
        <v>250082</v>
      </c>
      <c r="D103" s="28">
        <f aca="true" t="shared" si="10" ref="D103:D112">IF(B103=0,"   ",C103/B103)</f>
        <v>0.21913950227830353</v>
      </c>
      <c r="E103" s="31">
        <f aca="true" t="shared" si="11" ref="E103:E112">C103-B103</f>
        <v>-891118</v>
      </c>
    </row>
    <row r="104" spans="1:5" s="5" customFormat="1" ht="46.5" customHeight="1">
      <c r="A104" s="67" t="s">
        <v>216</v>
      </c>
      <c r="B104" s="51">
        <v>3200</v>
      </c>
      <c r="C104" s="55">
        <v>0</v>
      </c>
      <c r="D104" s="28">
        <f t="shared" si="10"/>
        <v>0</v>
      </c>
      <c r="E104" s="31">
        <f t="shared" si="11"/>
        <v>-3200</v>
      </c>
    </row>
    <row r="105" spans="1:5" s="5" customFormat="1" ht="30">
      <c r="A105" s="27" t="s">
        <v>217</v>
      </c>
      <c r="B105" s="51">
        <v>1192400</v>
      </c>
      <c r="C105" s="55">
        <v>327500</v>
      </c>
      <c r="D105" s="28">
        <f t="shared" si="10"/>
        <v>0.2746561556524656</v>
      </c>
      <c r="E105" s="31">
        <f t="shared" si="11"/>
        <v>-864900</v>
      </c>
    </row>
    <row r="106" spans="1:5" s="5" customFormat="1" ht="30">
      <c r="A106" s="27" t="s">
        <v>214</v>
      </c>
      <c r="B106" s="51">
        <f>B109+B110+B111+B113+B108+B112+B114+B115+B118+B119+B120+B121</f>
        <v>180376200</v>
      </c>
      <c r="C106" s="51">
        <f>C109+C110+C111+C113+C108+C112+C114+C115+C118+C119+C120+C121</f>
        <v>61848385.43</v>
      </c>
      <c r="D106" s="28">
        <f t="shared" si="10"/>
        <v>0.3428855105607059</v>
      </c>
      <c r="E106" s="31">
        <f t="shared" si="11"/>
        <v>-118527814.57</v>
      </c>
    </row>
    <row r="107" spans="1:5" s="5" customFormat="1" ht="15">
      <c r="A107" s="27" t="s">
        <v>147</v>
      </c>
      <c r="B107" s="51"/>
      <c r="C107" s="51"/>
      <c r="D107" s="28" t="str">
        <f t="shared" si="10"/>
        <v>   </v>
      </c>
      <c r="E107" s="31">
        <f t="shared" si="11"/>
        <v>0</v>
      </c>
    </row>
    <row r="108" spans="1:5" s="5" customFormat="1" ht="27.75" customHeight="1">
      <c r="A108" s="27" t="s">
        <v>65</v>
      </c>
      <c r="B108" s="51">
        <v>50757700</v>
      </c>
      <c r="C108" s="55">
        <v>15846000</v>
      </c>
      <c r="D108" s="28">
        <f>IF(B108=0,"   ",C108/B108)</f>
        <v>0.31218908658193734</v>
      </c>
      <c r="E108" s="31">
        <f>C108-B108</f>
        <v>-34911700</v>
      </c>
    </row>
    <row r="109" spans="1:5" s="5" customFormat="1" ht="30">
      <c r="A109" s="27" t="s">
        <v>128</v>
      </c>
      <c r="B109" s="51">
        <v>124759400</v>
      </c>
      <c r="C109" s="55">
        <v>44901000</v>
      </c>
      <c r="D109" s="28">
        <f t="shared" si="10"/>
        <v>0.35990073693845914</v>
      </c>
      <c r="E109" s="31">
        <f t="shared" si="11"/>
        <v>-79858400</v>
      </c>
    </row>
    <row r="110" spans="1:5" s="5" customFormat="1" ht="15">
      <c r="A110" s="27" t="s">
        <v>52</v>
      </c>
      <c r="B110" s="51">
        <v>1197600</v>
      </c>
      <c r="C110" s="55">
        <v>281461.67</v>
      </c>
      <c r="D110" s="28">
        <f t="shared" si="10"/>
        <v>0.23502143453573812</v>
      </c>
      <c r="E110" s="31">
        <f t="shared" si="11"/>
        <v>-916138.3300000001</v>
      </c>
    </row>
    <row r="111" spans="1:5" s="5" customFormat="1" ht="15">
      <c r="A111" s="27" t="s">
        <v>53</v>
      </c>
      <c r="B111" s="51">
        <v>800</v>
      </c>
      <c r="C111" s="55">
        <v>0</v>
      </c>
      <c r="D111" s="28">
        <f t="shared" si="10"/>
        <v>0</v>
      </c>
      <c r="E111" s="31">
        <f t="shared" si="11"/>
        <v>-800</v>
      </c>
    </row>
    <row r="112" spans="1:5" s="5" customFormat="1" ht="15">
      <c r="A112" s="27" t="s">
        <v>68</v>
      </c>
      <c r="B112" s="51">
        <v>2000</v>
      </c>
      <c r="C112" s="55">
        <v>0</v>
      </c>
      <c r="D112" s="28">
        <f t="shared" si="10"/>
        <v>0</v>
      </c>
      <c r="E112" s="31">
        <f t="shared" si="11"/>
        <v>-2000</v>
      </c>
    </row>
    <row r="113" spans="1:5" s="5" customFormat="1" ht="15">
      <c r="A113" s="27" t="s">
        <v>233</v>
      </c>
      <c r="B113" s="51">
        <v>80900</v>
      </c>
      <c r="C113" s="51">
        <v>13020</v>
      </c>
      <c r="D113" s="28">
        <f aca="true" t="shared" si="12" ref="D113:D125">IF(B113=0,"   ",C113/B113)</f>
        <v>0.16093943139678615</v>
      </c>
      <c r="E113" s="31">
        <f aca="true" t="shared" si="13" ref="E113:E125">C113-B113</f>
        <v>-67880</v>
      </c>
    </row>
    <row r="114" spans="1:5" s="5" customFormat="1" ht="30">
      <c r="A114" s="41" t="s">
        <v>91</v>
      </c>
      <c r="B114" s="51">
        <v>157200</v>
      </c>
      <c r="C114" s="51">
        <v>0</v>
      </c>
      <c r="D114" s="28">
        <f t="shared" si="12"/>
        <v>0</v>
      </c>
      <c r="E114" s="31">
        <f t="shared" si="13"/>
        <v>-157200</v>
      </c>
    </row>
    <row r="115" spans="1:5" s="5" customFormat="1" ht="28.5" customHeight="1">
      <c r="A115" s="27" t="s">
        <v>90</v>
      </c>
      <c r="B115" s="51">
        <f>B116+B117</f>
        <v>2394700</v>
      </c>
      <c r="C115" s="51">
        <f>C116+C117</f>
        <v>703052.5</v>
      </c>
      <c r="D115" s="28">
        <f t="shared" si="12"/>
        <v>0.2935868793585835</v>
      </c>
      <c r="E115" s="31">
        <f aca="true" t="shared" si="14" ref="E115:E121">C115-B115</f>
        <v>-1691647.5</v>
      </c>
    </row>
    <row r="116" spans="1:5" s="5" customFormat="1" ht="15">
      <c r="A116" s="27" t="s">
        <v>81</v>
      </c>
      <c r="B116" s="51">
        <v>1727800</v>
      </c>
      <c r="C116" s="51">
        <v>559696</v>
      </c>
      <c r="D116" s="28">
        <f t="shared" si="12"/>
        <v>0.323935640699155</v>
      </c>
      <c r="E116" s="31">
        <f t="shared" si="14"/>
        <v>-1168104</v>
      </c>
    </row>
    <row r="117" spans="1:5" s="5" customFormat="1" ht="15">
      <c r="A117" s="27" t="s">
        <v>82</v>
      </c>
      <c r="B117" s="51">
        <v>666900</v>
      </c>
      <c r="C117" s="55">
        <v>143356.5</v>
      </c>
      <c r="D117" s="28">
        <f t="shared" si="12"/>
        <v>0.21495951417004047</v>
      </c>
      <c r="E117" s="31">
        <f t="shared" si="14"/>
        <v>-523543.5</v>
      </c>
    </row>
    <row r="118" spans="1:5" s="5" customFormat="1" ht="30">
      <c r="A118" s="27" t="s">
        <v>92</v>
      </c>
      <c r="B118" s="51">
        <v>452000</v>
      </c>
      <c r="C118" s="55">
        <v>103851.26</v>
      </c>
      <c r="D118" s="28">
        <f t="shared" si="12"/>
        <v>0.22975942477876105</v>
      </c>
      <c r="E118" s="31">
        <f t="shared" si="14"/>
        <v>-348148.74</v>
      </c>
    </row>
    <row r="119" spans="1:5" s="5" customFormat="1" ht="45">
      <c r="A119" s="27" t="s">
        <v>116</v>
      </c>
      <c r="B119" s="51">
        <v>4700</v>
      </c>
      <c r="C119" s="55">
        <v>0</v>
      </c>
      <c r="D119" s="28">
        <f>IF(B119=0,"   ",C119/B119)</f>
        <v>0</v>
      </c>
      <c r="E119" s="31">
        <f t="shared" si="14"/>
        <v>-4700</v>
      </c>
    </row>
    <row r="120" spans="1:5" s="5" customFormat="1" ht="135" customHeight="1">
      <c r="A120" s="41" t="s">
        <v>136</v>
      </c>
      <c r="B120" s="51">
        <v>367200</v>
      </c>
      <c r="C120" s="55">
        <v>0</v>
      </c>
      <c r="D120" s="28">
        <f>IF(B120=0,"   ",C120/B120)</f>
        <v>0</v>
      </c>
      <c r="E120" s="31">
        <f t="shared" si="14"/>
        <v>-367200</v>
      </c>
    </row>
    <row r="121" spans="1:5" s="5" customFormat="1" ht="63" customHeight="1">
      <c r="A121" s="41" t="s">
        <v>248</v>
      </c>
      <c r="B121" s="51">
        <v>202000</v>
      </c>
      <c r="C121" s="55">
        <v>0</v>
      </c>
      <c r="D121" s="28">
        <f>IF(B121=0,"   ",C121/B121)</f>
        <v>0</v>
      </c>
      <c r="E121" s="31">
        <f t="shared" si="14"/>
        <v>-202000</v>
      </c>
    </row>
    <row r="122" spans="1:5" s="5" customFormat="1" ht="30" customHeight="1">
      <c r="A122" s="27" t="s">
        <v>51</v>
      </c>
      <c r="B122" s="51">
        <f>B123+B124</f>
        <v>4507965</v>
      </c>
      <c r="C122" s="51">
        <f>C123+C124</f>
        <v>3971100</v>
      </c>
      <c r="D122" s="28">
        <f t="shared" si="12"/>
        <v>0.8809074604616496</v>
      </c>
      <c r="E122" s="31">
        <f t="shared" si="13"/>
        <v>-536865</v>
      </c>
    </row>
    <row r="123" spans="1:5" s="5" customFormat="1" ht="15">
      <c r="A123" s="41" t="s">
        <v>54</v>
      </c>
      <c r="B123" s="51">
        <v>2620926</v>
      </c>
      <c r="C123" s="51">
        <v>2620926</v>
      </c>
      <c r="D123" s="28">
        <f t="shared" si="12"/>
        <v>1</v>
      </c>
      <c r="E123" s="31">
        <f t="shared" si="13"/>
        <v>0</v>
      </c>
    </row>
    <row r="124" spans="1:5" s="5" customFormat="1" ht="15">
      <c r="A124" s="41" t="s">
        <v>46</v>
      </c>
      <c r="B124" s="51">
        <v>1887039</v>
      </c>
      <c r="C124" s="55">
        <v>1350174</v>
      </c>
      <c r="D124" s="28">
        <f t="shared" si="12"/>
        <v>0.7154987257815021</v>
      </c>
      <c r="E124" s="31">
        <f t="shared" si="13"/>
        <v>-536865</v>
      </c>
    </row>
    <row r="125" spans="1:5" s="5" customFormat="1" ht="32.25" customHeight="1">
      <c r="A125" s="27" t="s">
        <v>218</v>
      </c>
      <c r="B125" s="51">
        <v>312400</v>
      </c>
      <c r="C125" s="55">
        <v>40937.01</v>
      </c>
      <c r="D125" s="28">
        <f t="shared" si="12"/>
        <v>0.13104036491677337</v>
      </c>
      <c r="E125" s="31">
        <f t="shared" si="13"/>
        <v>-271462.99</v>
      </c>
    </row>
    <row r="126" spans="1:5" s="5" customFormat="1" ht="20.25" customHeight="1">
      <c r="A126" s="27" t="s">
        <v>32</v>
      </c>
      <c r="B126" s="51">
        <f>B127+B128</f>
        <v>9944812.81</v>
      </c>
      <c r="C126" s="51">
        <f>C127+C128</f>
        <v>3020023.2</v>
      </c>
      <c r="D126" s="28">
        <f>IF(B126=0,"   ",C126/B126)</f>
        <v>0.30367823484452294</v>
      </c>
      <c r="E126" s="31">
        <f aca="true" t="shared" si="15" ref="E126:E131">C126-B126</f>
        <v>-6924789.61</v>
      </c>
    </row>
    <row r="127" spans="1:5" s="5" customFormat="1" ht="60">
      <c r="A127" s="27" t="s">
        <v>190</v>
      </c>
      <c r="B127" s="51">
        <v>8593200</v>
      </c>
      <c r="C127" s="55">
        <v>2682120</v>
      </c>
      <c r="D127" s="28">
        <f>IF(B127=0,"   ",C127/B127)</f>
        <v>0.31212121212121213</v>
      </c>
      <c r="E127" s="31">
        <f t="shared" si="15"/>
        <v>-5911080</v>
      </c>
    </row>
    <row r="128" spans="1:5" s="5" customFormat="1" ht="74.25" customHeight="1">
      <c r="A128" s="27" t="s">
        <v>135</v>
      </c>
      <c r="B128" s="51">
        <f>B129+B130</f>
        <v>1351612.8099999998</v>
      </c>
      <c r="C128" s="51">
        <f>C129+C130</f>
        <v>337903.2</v>
      </c>
      <c r="D128" s="28">
        <f aca="true" t="shared" si="16" ref="D128:D141">IF(B128=0,"   ",C128/B128)</f>
        <v>0.24999999815035792</v>
      </c>
      <c r="E128" s="31">
        <f>C128-B128</f>
        <v>-1013709.6099999999</v>
      </c>
    </row>
    <row r="129" spans="1:5" s="5" customFormat="1" ht="15">
      <c r="A129" s="41" t="s">
        <v>54</v>
      </c>
      <c r="B129" s="51">
        <v>1338096.68</v>
      </c>
      <c r="C129" s="51">
        <v>334524.17</v>
      </c>
      <c r="D129" s="28">
        <f t="shared" si="16"/>
        <v>0.25</v>
      </c>
      <c r="E129" s="31">
        <f>C129-B129</f>
        <v>-1003572.51</v>
      </c>
    </row>
    <row r="130" spans="1:5" s="5" customFormat="1" ht="15">
      <c r="A130" s="41" t="s">
        <v>46</v>
      </c>
      <c r="B130" s="51">
        <v>13516.13</v>
      </c>
      <c r="C130" s="51">
        <v>3379.03</v>
      </c>
      <c r="D130" s="28">
        <f t="shared" si="16"/>
        <v>0.24999981503581278</v>
      </c>
      <c r="E130" s="31">
        <f>C130-B130</f>
        <v>-10137.099999999999</v>
      </c>
    </row>
    <row r="131" spans="1:5" s="5" customFormat="1" ht="14.25">
      <c r="A131" s="56" t="s">
        <v>5</v>
      </c>
      <c r="B131" s="57">
        <f>B44+B45</f>
        <v>540152299.63</v>
      </c>
      <c r="C131" s="57">
        <f>SUM(C44,C45,)</f>
        <v>192221788.23999998</v>
      </c>
      <c r="D131" s="58">
        <f t="shared" si="16"/>
        <v>0.355865907396248</v>
      </c>
      <c r="E131" s="59">
        <f t="shared" si="15"/>
        <v>-347930511.39</v>
      </c>
    </row>
    <row r="132" spans="1:5" s="7" customFormat="1" ht="15">
      <c r="A132" s="66" t="s">
        <v>6</v>
      </c>
      <c r="B132" s="53"/>
      <c r="C132" s="54"/>
      <c r="D132" s="28" t="str">
        <f t="shared" si="16"/>
        <v>   </v>
      </c>
      <c r="E132" s="29"/>
    </row>
    <row r="133" spans="1:5" s="5" customFormat="1" ht="15">
      <c r="A133" s="27" t="s">
        <v>20</v>
      </c>
      <c r="B133" s="51">
        <f>B134+B139+B141+B142+B143</f>
        <v>72875865.03</v>
      </c>
      <c r="C133" s="51">
        <f>C134+C139+C141+C142+C143</f>
        <v>16150733.790000001</v>
      </c>
      <c r="D133" s="28">
        <f t="shared" si="16"/>
        <v>0.2216197884354636</v>
      </c>
      <c r="E133" s="31">
        <f aca="true" t="shared" si="17" ref="E133:E160">C133-B133</f>
        <v>-56725131.24</v>
      </c>
    </row>
    <row r="134" spans="1:5" s="5" customFormat="1" ht="15">
      <c r="A134" s="27" t="s">
        <v>21</v>
      </c>
      <c r="B134" s="51">
        <v>54659300</v>
      </c>
      <c r="C134" s="55">
        <v>10002124.55</v>
      </c>
      <c r="D134" s="28">
        <f t="shared" si="16"/>
        <v>0.18299035205353895</v>
      </c>
      <c r="E134" s="31">
        <f t="shared" si="17"/>
        <v>-44657175.45</v>
      </c>
    </row>
    <row r="135" spans="1:5" s="5" customFormat="1" ht="33" customHeight="1">
      <c r="A135" s="27" t="s">
        <v>219</v>
      </c>
      <c r="B135" s="51">
        <v>452000</v>
      </c>
      <c r="C135" s="51">
        <v>103851.26</v>
      </c>
      <c r="D135" s="28">
        <f>IF(B135=0,"   ",C135/B135)</f>
        <v>0.22975942477876105</v>
      </c>
      <c r="E135" s="31">
        <f>C135-B135</f>
        <v>-348148.74</v>
      </c>
    </row>
    <row r="136" spans="1:5" s="5" customFormat="1" ht="33" customHeight="1">
      <c r="A136" s="27" t="s">
        <v>220</v>
      </c>
      <c r="B136" s="51">
        <v>800</v>
      </c>
      <c r="C136" s="51">
        <v>0</v>
      </c>
      <c r="D136" s="28">
        <f t="shared" si="16"/>
        <v>0</v>
      </c>
      <c r="E136" s="31">
        <f t="shared" si="17"/>
        <v>-800</v>
      </c>
    </row>
    <row r="137" spans="1:5" s="5" customFormat="1" ht="30">
      <c r="A137" s="27" t="s">
        <v>221</v>
      </c>
      <c r="B137" s="51">
        <v>1197600</v>
      </c>
      <c r="C137" s="55">
        <v>281461.67</v>
      </c>
      <c r="D137" s="28">
        <f t="shared" si="16"/>
        <v>0.23502143453573812</v>
      </c>
      <c r="E137" s="31">
        <f t="shared" si="17"/>
        <v>-916138.3300000001</v>
      </c>
    </row>
    <row r="138" spans="1:5" s="5" customFormat="1" ht="30">
      <c r="A138" s="27" t="s">
        <v>222</v>
      </c>
      <c r="B138" s="51">
        <v>80900</v>
      </c>
      <c r="C138" s="55">
        <v>13020</v>
      </c>
      <c r="D138" s="28">
        <f t="shared" si="16"/>
        <v>0.16093943139678615</v>
      </c>
      <c r="E138" s="31">
        <f t="shared" si="17"/>
        <v>-67880</v>
      </c>
    </row>
    <row r="139" spans="1:5" s="5" customFormat="1" ht="15.75" customHeight="1">
      <c r="A139" s="27" t="s">
        <v>57</v>
      </c>
      <c r="B139" s="51">
        <f>B140</f>
        <v>3200</v>
      </c>
      <c r="C139" s="51">
        <f>C140</f>
        <v>0</v>
      </c>
      <c r="D139" s="28">
        <f t="shared" si="16"/>
        <v>0</v>
      </c>
      <c r="E139" s="31">
        <f t="shared" si="17"/>
        <v>-3200</v>
      </c>
    </row>
    <row r="140" spans="1:5" s="5" customFormat="1" ht="30.75" customHeight="1">
      <c r="A140" s="27" t="s">
        <v>188</v>
      </c>
      <c r="B140" s="51">
        <v>3200</v>
      </c>
      <c r="C140" s="55">
        <v>0</v>
      </c>
      <c r="D140" s="28">
        <f t="shared" si="16"/>
        <v>0</v>
      </c>
      <c r="E140" s="31">
        <f t="shared" si="17"/>
        <v>-3200</v>
      </c>
    </row>
    <row r="141" spans="1:5" s="5" customFormat="1" ht="30">
      <c r="A141" s="27" t="s">
        <v>64</v>
      </c>
      <c r="B141" s="51">
        <v>5281700</v>
      </c>
      <c r="C141" s="55">
        <v>1112680.42</v>
      </c>
      <c r="D141" s="28">
        <f t="shared" si="16"/>
        <v>0.21066709960808072</v>
      </c>
      <c r="E141" s="31">
        <f t="shared" si="17"/>
        <v>-4169019.58</v>
      </c>
    </row>
    <row r="142" spans="1:5" s="5" customFormat="1" ht="15">
      <c r="A142" s="27" t="s">
        <v>22</v>
      </c>
      <c r="B142" s="51">
        <v>1726565.03</v>
      </c>
      <c r="C142" s="55">
        <v>0</v>
      </c>
      <c r="D142" s="28">
        <v>0</v>
      </c>
      <c r="E142" s="31">
        <f t="shared" si="17"/>
        <v>-1726565.03</v>
      </c>
    </row>
    <row r="143" spans="1:5" s="5" customFormat="1" ht="15">
      <c r="A143" s="27" t="s">
        <v>29</v>
      </c>
      <c r="B143" s="51">
        <f>B146+B144+B145</f>
        <v>11205100</v>
      </c>
      <c r="C143" s="51">
        <f>C146+C144+C145</f>
        <v>5035928.82</v>
      </c>
      <c r="D143" s="38">
        <f>IF(B143=0,"   ",C143/B143)</f>
        <v>0.44943184978268824</v>
      </c>
      <c r="E143" s="31">
        <f t="shared" si="17"/>
        <v>-6169171.18</v>
      </c>
    </row>
    <row r="144" spans="1:5" s="5" customFormat="1" ht="15">
      <c r="A144" s="39" t="s">
        <v>130</v>
      </c>
      <c r="B144" s="51">
        <v>172300</v>
      </c>
      <c r="C144" s="55">
        <v>0</v>
      </c>
      <c r="D144" s="28">
        <f>IF(B144=0,"   ",C144/B144)</f>
        <v>0</v>
      </c>
      <c r="E144" s="31">
        <f t="shared" si="17"/>
        <v>-172300</v>
      </c>
    </row>
    <row r="145" spans="1:5" s="5" customFormat="1" ht="30">
      <c r="A145" s="39" t="s">
        <v>148</v>
      </c>
      <c r="B145" s="51">
        <v>239900</v>
      </c>
      <c r="C145" s="51">
        <v>0</v>
      </c>
      <c r="D145" s="28">
        <f>IF(B145=0,"   ",C145/B145)</f>
        <v>0</v>
      </c>
      <c r="E145" s="31">
        <f>C145-B145</f>
        <v>-239900</v>
      </c>
    </row>
    <row r="146" spans="1:5" s="5" customFormat="1" ht="30">
      <c r="A146" s="27" t="s">
        <v>234</v>
      </c>
      <c r="B146" s="51">
        <v>10792900</v>
      </c>
      <c r="C146" s="55">
        <v>5035928.82</v>
      </c>
      <c r="D146" s="28">
        <f>IF(B146=0,"   ",C146/B146)</f>
        <v>0.46659644951773854</v>
      </c>
      <c r="E146" s="31">
        <f>C146-B146</f>
        <v>-5756971.18</v>
      </c>
    </row>
    <row r="147" spans="1:5" s="5" customFormat="1" ht="15.75" customHeight="1">
      <c r="A147" s="27" t="s">
        <v>36</v>
      </c>
      <c r="B147" s="51">
        <f>SUM(B148)</f>
        <v>1192400</v>
      </c>
      <c r="C147" s="51">
        <f>SUM(C148)</f>
        <v>327500</v>
      </c>
      <c r="D147" s="28">
        <f aca="true" t="shared" si="18" ref="D147:D153">IF(B147=0,"   ",C147/B147)</f>
        <v>0.2746561556524656</v>
      </c>
      <c r="E147" s="31">
        <f t="shared" si="17"/>
        <v>-864900</v>
      </c>
    </row>
    <row r="148" spans="1:5" s="5" customFormat="1" ht="45">
      <c r="A148" s="27" t="s">
        <v>189</v>
      </c>
      <c r="B148" s="51">
        <v>1192400</v>
      </c>
      <c r="C148" s="55">
        <v>327500</v>
      </c>
      <c r="D148" s="28">
        <f t="shared" si="18"/>
        <v>0.2746561556524656</v>
      </c>
      <c r="E148" s="31">
        <f t="shared" si="17"/>
        <v>-864900</v>
      </c>
    </row>
    <row r="149" spans="1:5" s="5" customFormat="1" ht="29.25" customHeight="1">
      <c r="A149" s="27" t="s">
        <v>23</v>
      </c>
      <c r="B149" s="51">
        <f>B150+B153+B151+B154+B155+B156+B157+B158+B159+B152</f>
        <v>5571700</v>
      </c>
      <c r="C149" s="51">
        <f>C150+C153+C151+C154+C155+C156+C157+C158+C159+C152</f>
        <v>734934.46</v>
      </c>
      <c r="D149" s="28">
        <f t="shared" si="18"/>
        <v>0.1319048871978032</v>
      </c>
      <c r="E149" s="31">
        <f t="shared" si="17"/>
        <v>-4836765.54</v>
      </c>
    </row>
    <row r="150" spans="1:5" s="5" customFormat="1" ht="15">
      <c r="A150" s="27" t="s">
        <v>187</v>
      </c>
      <c r="B150" s="51">
        <v>1343200</v>
      </c>
      <c r="C150" s="55">
        <v>250082</v>
      </c>
      <c r="D150" s="28">
        <f t="shared" si="18"/>
        <v>0.18618374032162002</v>
      </c>
      <c r="E150" s="31">
        <f t="shared" si="17"/>
        <v>-1093118</v>
      </c>
    </row>
    <row r="151" spans="1:5" s="5" customFormat="1" ht="15">
      <c r="A151" s="27" t="s">
        <v>150</v>
      </c>
      <c r="B151" s="51">
        <v>1740300</v>
      </c>
      <c r="C151" s="55">
        <v>453252.46</v>
      </c>
      <c r="D151" s="28">
        <f>IF(B151=0,"   ",C151/B151)</f>
        <v>0.26044501522725966</v>
      </c>
      <c r="E151" s="31">
        <f aca="true" t="shared" si="19" ref="E151:E159">C151-B151</f>
        <v>-1287047.54</v>
      </c>
    </row>
    <row r="152" spans="1:6" s="5" customFormat="1" ht="15">
      <c r="A152" s="27" t="s">
        <v>149</v>
      </c>
      <c r="B152" s="64">
        <v>1051400</v>
      </c>
      <c r="C152" s="64">
        <v>0</v>
      </c>
      <c r="D152" s="28">
        <f>IF(B152=0,"   ",C152/B152)</f>
        <v>0</v>
      </c>
      <c r="E152" s="31">
        <f t="shared" si="19"/>
        <v>-1051400</v>
      </c>
      <c r="F152"/>
    </row>
    <row r="153" spans="1:5" s="5" customFormat="1" ht="15">
      <c r="A153" s="27" t="s">
        <v>93</v>
      </c>
      <c r="B153" s="51">
        <v>448800</v>
      </c>
      <c r="C153" s="55">
        <v>0</v>
      </c>
      <c r="D153" s="28">
        <f t="shared" si="18"/>
        <v>0</v>
      </c>
      <c r="E153" s="31">
        <f t="shared" si="19"/>
        <v>-448800</v>
      </c>
    </row>
    <row r="154" spans="1:5" s="5" customFormat="1" ht="30">
      <c r="A154" s="41" t="s">
        <v>94</v>
      </c>
      <c r="B154" s="51">
        <v>93000</v>
      </c>
      <c r="C154" s="51">
        <v>31600</v>
      </c>
      <c r="D154" s="28">
        <f aca="true" t="shared" si="20" ref="D154:D162">IF(B154=0,"   ",C154/B154)</f>
        <v>0.33978494623655914</v>
      </c>
      <c r="E154" s="31">
        <f t="shared" si="19"/>
        <v>-61400</v>
      </c>
    </row>
    <row r="155" spans="1:5" s="5" customFormat="1" ht="30">
      <c r="A155" s="41" t="s">
        <v>103</v>
      </c>
      <c r="B155" s="51">
        <v>12000</v>
      </c>
      <c r="C155" s="51">
        <v>0</v>
      </c>
      <c r="D155" s="28">
        <f t="shared" si="20"/>
        <v>0</v>
      </c>
      <c r="E155" s="31">
        <f t="shared" si="19"/>
        <v>-12000</v>
      </c>
    </row>
    <row r="156" spans="1:5" s="5" customFormat="1" ht="30">
      <c r="A156" s="41" t="s">
        <v>104</v>
      </c>
      <c r="B156" s="51">
        <v>15000</v>
      </c>
      <c r="C156" s="51">
        <v>0</v>
      </c>
      <c r="D156" s="28">
        <f t="shared" si="20"/>
        <v>0</v>
      </c>
      <c r="E156" s="31">
        <f t="shared" si="19"/>
        <v>-15000</v>
      </c>
    </row>
    <row r="157" spans="1:5" s="5" customFormat="1" ht="15">
      <c r="A157" s="27" t="s">
        <v>151</v>
      </c>
      <c r="B157" s="64">
        <v>50000</v>
      </c>
      <c r="C157" s="64">
        <v>0</v>
      </c>
      <c r="D157" s="28">
        <f t="shared" si="20"/>
        <v>0</v>
      </c>
      <c r="E157" s="31">
        <f t="shared" si="19"/>
        <v>-50000</v>
      </c>
    </row>
    <row r="158" spans="1:5" s="5" customFormat="1" ht="30">
      <c r="A158" s="27" t="s">
        <v>152</v>
      </c>
      <c r="B158" s="64">
        <v>793000</v>
      </c>
      <c r="C158" s="64">
        <v>0</v>
      </c>
      <c r="D158" s="28">
        <f>IF(B158=0,"   ",C158/B158)</f>
        <v>0</v>
      </c>
      <c r="E158" s="31">
        <f t="shared" si="19"/>
        <v>-793000</v>
      </c>
    </row>
    <row r="159" spans="1:5" s="5" customFormat="1" ht="30">
      <c r="A159" s="27" t="s">
        <v>153</v>
      </c>
      <c r="B159" s="64">
        <v>25000</v>
      </c>
      <c r="C159" s="64">
        <v>0</v>
      </c>
      <c r="D159" s="28">
        <f>IF(B159=0,"   ",C159/B159)</f>
        <v>0</v>
      </c>
      <c r="E159" s="31">
        <f t="shared" si="19"/>
        <v>-25000</v>
      </c>
    </row>
    <row r="160" spans="1:5" s="5" customFormat="1" ht="15">
      <c r="A160" s="27" t="s">
        <v>24</v>
      </c>
      <c r="B160" s="51">
        <f>B163+B178+B204+B175+B161</f>
        <v>81209615.98</v>
      </c>
      <c r="C160" s="51">
        <f>C163+C178+C204+C175+C161</f>
        <v>14583708.37</v>
      </c>
      <c r="D160" s="28">
        <f t="shared" si="20"/>
        <v>0.17958105322886417</v>
      </c>
      <c r="E160" s="31">
        <f t="shared" si="17"/>
        <v>-66625907.61000001</v>
      </c>
    </row>
    <row r="161" spans="1:5" s="5" customFormat="1" ht="15">
      <c r="A161" s="39" t="s">
        <v>100</v>
      </c>
      <c r="B161" s="51">
        <f>SUM(B162:B162)</f>
        <v>399100</v>
      </c>
      <c r="C161" s="51">
        <f>SUM(C162:C162)</f>
        <v>209700</v>
      </c>
      <c r="D161" s="28">
        <f t="shared" si="20"/>
        <v>0.5254322225006264</v>
      </c>
      <c r="E161" s="65">
        <f aca="true" t="shared" si="21" ref="E161:E183">C161-B161</f>
        <v>-189400</v>
      </c>
    </row>
    <row r="162" spans="1:5" ht="29.25" customHeight="1">
      <c r="A162" s="27" t="s">
        <v>101</v>
      </c>
      <c r="B162" s="64">
        <v>399100</v>
      </c>
      <c r="C162" s="64">
        <v>209700</v>
      </c>
      <c r="D162" s="28">
        <f t="shared" si="20"/>
        <v>0.5254322225006264</v>
      </c>
      <c r="E162" s="65">
        <f t="shared" si="21"/>
        <v>-189400</v>
      </c>
    </row>
    <row r="163" spans="1:5" s="5" customFormat="1" ht="15">
      <c r="A163" s="39" t="s">
        <v>61</v>
      </c>
      <c r="B163" s="51">
        <f>B174+B164+B171+B167</f>
        <v>2524416.9200000004</v>
      </c>
      <c r="C163" s="51">
        <f>C174+C164+C171+C167</f>
        <v>0</v>
      </c>
      <c r="D163" s="28">
        <f>IF(B163=0,"   ",C163/B163)</f>
        <v>0</v>
      </c>
      <c r="E163" s="31">
        <f t="shared" si="21"/>
        <v>-2524416.9200000004</v>
      </c>
    </row>
    <row r="164" spans="1:5" s="5" customFormat="1" ht="30">
      <c r="A164" s="39" t="s">
        <v>154</v>
      </c>
      <c r="B164" s="51">
        <f>B165+B166</f>
        <v>217200</v>
      </c>
      <c r="C164" s="51">
        <f>C165+C166</f>
        <v>0</v>
      </c>
      <c r="D164" s="28">
        <f>IF(B164=0,"   ",C164/B164)</f>
        <v>0</v>
      </c>
      <c r="E164" s="31">
        <f t="shared" si="21"/>
        <v>-217200</v>
      </c>
    </row>
    <row r="165" spans="1:5" s="5" customFormat="1" ht="13.5" customHeight="1">
      <c r="A165" s="41" t="s">
        <v>46</v>
      </c>
      <c r="B165" s="51">
        <v>157200</v>
      </c>
      <c r="C165" s="51">
        <v>0</v>
      </c>
      <c r="D165" s="28">
        <f>IF(B165=0,"   ",C165/B165)</f>
        <v>0</v>
      </c>
      <c r="E165" s="31">
        <f aca="true" t="shared" si="22" ref="E165:E170">C165-B165</f>
        <v>-157200</v>
      </c>
    </row>
    <row r="166" spans="1:5" s="5" customFormat="1" ht="13.5" customHeight="1">
      <c r="A166" s="41" t="s">
        <v>155</v>
      </c>
      <c r="B166" s="51">
        <v>60000</v>
      </c>
      <c r="C166" s="51">
        <v>0</v>
      </c>
      <c r="D166" s="28">
        <f>IF(B166=0,"   ",C166/B166)</f>
        <v>0</v>
      </c>
      <c r="E166" s="31">
        <f t="shared" si="22"/>
        <v>-60000</v>
      </c>
    </row>
    <row r="167" spans="1:5" ht="27" customHeight="1">
      <c r="A167" s="68" t="s">
        <v>157</v>
      </c>
      <c r="B167" s="51">
        <f>B169+B170+B168</f>
        <v>36681.72</v>
      </c>
      <c r="C167" s="51">
        <f>C169+C170+C168</f>
        <v>0</v>
      </c>
      <c r="D167" s="64">
        <f>IF(B167=0,"   ",C167/B167*100)</f>
        <v>0</v>
      </c>
      <c r="E167" s="65">
        <f t="shared" si="22"/>
        <v>-36681.72</v>
      </c>
    </row>
    <row r="168" spans="1:5" s="5" customFormat="1" ht="15" customHeight="1">
      <c r="A168" s="41" t="s">
        <v>54</v>
      </c>
      <c r="B168" s="51">
        <v>36295.8</v>
      </c>
      <c r="C168" s="51">
        <v>0</v>
      </c>
      <c r="D168" s="28">
        <f aca="true" t="shared" si="23" ref="D168:D174">IF(B168=0,"   ",C168/B168)</f>
        <v>0</v>
      </c>
      <c r="E168" s="31">
        <f t="shared" si="22"/>
        <v>-36295.8</v>
      </c>
    </row>
    <row r="169" spans="1:5" s="5" customFormat="1" ht="13.5" customHeight="1">
      <c r="A169" s="41" t="s">
        <v>46</v>
      </c>
      <c r="B169" s="51">
        <v>366.62</v>
      </c>
      <c r="C169" s="51">
        <v>0</v>
      </c>
      <c r="D169" s="28">
        <f t="shared" si="23"/>
        <v>0</v>
      </c>
      <c r="E169" s="31">
        <f t="shared" si="22"/>
        <v>-366.62</v>
      </c>
    </row>
    <row r="170" spans="1:5" s="5" customFormat="1" ht="13.5" customHeight="1">
      <c r="A170" s="41" t="s">
        <v>155</v>
      </c>
      <c r="B170" s="51">
        <v>19.3</v>
      </c>
      <c r="C170" s="51">
        <v>0</v>
      </c>
      <c r="D170" s="28">
        <f t="shared" si="23"/>
        <v>0</v>
      </c>
      <c r="E170" s="31">
        <f t="shared" si="22"/>
        <v>-19.3</v>
      </c>
    </row>
    <row r="171" spans="1:5" s="5" customFormat="1" ht="45">
      <c r="A171" s="39" t="s">
        <v>156</v>
      </c>
      <c r="B171" s="51">
        <f>B172+B173</f>
        <v>2020535.2</v>
      </c>
      <c r="C171" s="51">
        <f>C172+C173</f>
        <v>0</v>
      </c>
      <c r="D171" s="28">
        <f t="shared" si="23"/>
        <v>0</v>
      </c>
      <c r="E171" s="31">
        <f t="shared" si="21"/>
        <v>-2020535.2</v>
      </c>
    </row>
    <row r="172" spans="1:5" s="5" customFormat="1" ht="13.5" customHeight="1">
      <c r="A172" s="41" t="s">
        <v>46</v>
      </c>
      <c r="B172" s="51">
        <v>1919508.44</v>
      </c>
      <c r="C172" s="51">
        <v>0</v>
      </c>
      <c r="D172" s="28">
        <f t="shared" si="23"/>
        <v>0</v>
      </c>
      <c r="E172" s="31">
        <f>C172-B172</f>
        <v>-1919508.44</v>
      </c>
    </row>
    <row r="173" spans="1:5" s="5" customFormat="1" ht="13.5" customHeight="1">
      <c r="A173" s="41" t="s">
        <v>155</v>
      </c>
      <c r="B173" s="51">
        <v>101026.76</v>
      </c>
      <c r="C173" s="51">
        <v>0</v>
      </c>
      <c r="D173" s="28">
        <f t="shared" si="23"/>
        <v>0</v>
      </c>
      <c r="E173" s="31">
        <f>C173-B173</f>
        <v>-101026.76</v>
      </c>
    </row>
    <row r="174" spans="1:5" s="5" customFormat="1" ht="15">
      <c r="A174" s="39" t="s">
        <v>62</v>
      </c>
      <c r="B174" s="51">
        <v>250000</v>
      </c>
      <c r="C174" s="51">
        <v>0</v>
      </c>
      <c r="D174" s="28">
        <f t="shared" si="23"/>
        <v>0</v>
      </c>
      <c r="E174" s="31">
        <f>C174-B174</f>
        <v>-250000</v>
      </c>
    </row>
    <row r="175" spans="1:5" ht="15">
      <c r="A175" s="39" t="s">
        <v>86</v>
      </c>
      <c r="B175" s="64">
        <f>B176</f>
        <v>1984700</v>
      </c>
      <c r="C175" s="64">
        <f>C176</f>
        <v>495000</v>
      </c>
      <c r="D175" s="28">
        <f aca="true" t="shared" si="24" ref="D175:D183">IF(B175=0,"   ",C175/B175)</f>
        <v>0.24940797097798156</v>
      </c>
      <c r="E175" s="65">
        <f t="shared" si="21"/>
        <v>-1489700</v>
      </c>
    </row>
    <row r="176" spans="1:5" ht="27.75" customHeight="1">
      <c r="A176" s="39" t="s">
        <v>117</v>
      </c>
      <c r="B176" s="64">
        <v>1984700</v>
      </c>
      <c r="C176" s="64">
        <v>495000</v>
      </c>
      <c r="D176" s="28">
        <f t="shared" si="24"/>
        <v>0.24940797097798156</v>
      </c>
      <c r="E176" s="65">
        <f t="shared" si="21"/>
        <v>-1489700</v>
      </c>
    </row>
    <row r="177" spans="1:5" s="5" customFormat="1" ht="15">
      <c r="A177" s="41" t="s">
        <v>223</v>
      </c>
      <c r="B177" s="51">
        <v>4700</v>
      </c>
      <c r="C177" s="51">
        <v>0</v>
      </c>
      <c r="D177" s="28">
        <f t="shared" si="24"/>
        <v>0</v>
      </c>
      <c r="E177" s="31">
        <f t="shared" si="21"/>
        <v>-4700</v>
      </c>
    </row>
    <row r="178" spans="1:5" s="5" customFormat="1" ht="15">
      <c r="A178" s="27" t="s">
        <v>25</v>
      </c>
      <c r="B178" s="51">
        <f>B179+B183+B187+B191+B195+B199+B202+B203</f>
        <v>72540882.69</v>
      </c>
      <c r="C178" s="51">
        <f>C179+C183+C187+C191+C195+C199+C202+C203</f>
        <v>13879008.37</v>
      </c>
      <c r="D178" s="28">
        <f t="shared" si="24"/>
        <v>0.19132670923389888</v>
      </c>
      <c r="E178" s="31">
        <f t="shared" si="21"/>
        <v>-58661874.32</v>
      </c>
    </row>
    <row r="179" spans="1:5" s="5" customFormat="1" ht="17.25" customHeight="1">
      <c r="A179" s="27" t="s">
        <v>129</v>
      </c>
      <c r="B179" s="51">
        <f>SUM(B180:B182)</f>
        <v>8540716</v>
      </c>
      <c r="C179" s="51">
        <f>SUM(C180:C182)</f>
        <v>0</v>
      </c>
      <c r="D179" s="28">
        <f t="shared" si="24"/>
        <v>0</v>
      </c>
      <c r="E179" s="31">
        <f t="shared" si="21"/>
        <v>-8540716</v>
      </c>
    </row>
    <row r="180" spans="1:5" s="5" customFormat="1" ht="13.5" customHeight="1">
      <c r="A180" s="41" t="s">
        <v>46</v>
      </c>
      <c r="B180" s="51">
        <v>5124429</v>
      </c>
      <c r="C180" s="51">
        <v>0</v>
      </c>
      <c r="D180" s="28">
        <f t="shared" si="24"/>
        <v>0</v>
      </c>
      <c r="E180" s="31">
        <f t="shared" si="21"/>
        <v>-5124429</v>
      </c>
    </row>
    <row r="181" spans="1:5" s="5" customFormat="1" ht="13.5" customHeight="1">
      <c r="A181" s="41" t="s">
        <v>155</v>
      </c>
      <c r="B181" s="51">
        <v>2360611</v>
      </c>
      <c r="C181" s="51">
        <v>0</v>
      </c>
      <c r="D181" s="28">
        <v>0</v>
      </c>
      <c r="E181" s="31">
        <f t="shared" si="21"/>
        <v>-2360611</v>
      </c>
    </row>
    <row r="182" spans="1:5" s="5" customFormat="1" ht="13.5" customHeight="1">
      <c r="A182" s="41" t="s">
        <v>235</v>
      </c>
      <c r="B182" s="51">
        <v>1055676</v>
      </c>
      <c r="C182" s="51">
        <v>0</v>
      </c>
      <c r="D182" s="28">
        <v>0</v>
      </c>
      <c r="E182" s="31">
        <f>C182-B182</f>
        <v>-1055676</v>
      </c>
    </row>
    <row r="183" spans="1:5" s="5" customFormat="1" ht="30">
      <c r="A183" s="27" t="s">
        <v>158</v>
      </c>
      <c r="B183" s="51">
        <f>B184+B185+B186</f>
        <v>22298447</v>
      </c>
      <c r="C183" s="51">
        <f>C184+C185+C186</f>
        <v>0</v>
      </c>
      <c r="D183" s="28">
        <f t="shared" si="24"/>
        <v>0</v>
      </c>
      <c r="E183" s="31">
        <f t="shared" si="21"/>
        <v>-22298447</v>
      </c>
    </row>
    <row r="184" spans="1:5" s="5" customFormat="1" ht="15">
      <c r="A184" s="41" t="s">
        <v>46</v>
      </c>
      <c r="B184" s="51">
        <v>17860700</v>
      </c>
      <c r="C184" s="51">
        <v>0</v>
      </c>
      <c r="D184" s="28">
        <f aca="true" t="shared" si="25" ref="D184:D202">IF(B184=0,"   ",C184/B184)</f>
        <v>0</v>
      </c>
      <c r="E184" s="31">
        <f aca="true" t="shared" si="26" ref="E184:E190">C184-B184</f>
        <v>-17860700</v>
      </c>
    </row>
    <row r="185" spans="1:5" s="5" customFormat="1" ht="15">
      <c r="A185" s="41" t="s">
        <v>162</v>
      </c>
      <c r="B185" s="51">
        <v>1031721</v>
      </c>
      <c r="C185" s="51">
        <v>0</v>
      </c>
      <c r="D185" s="28">
        <f t="shared" si="25"/>
        <v>0</v>
      </c>
      <c r="E185" s="31">
        <f t="shared" si="26"/>
        <v>-1031721</v>
      </c>
    </row>
    <row r="186" spans="1:5" s="5" customFormat="1" ht="15">
      <c r="A186" s="41" t="s">
        <v>155</v>
      </c>
      <c r="B186" s="51">
        <v>3406026</v>
      </c>
      <c r="C186" s="51">
        <v>0</v>
      </c>
      <c r="D186" s="28">
        <f t="shared" si="25"/>
        <v>0</v>
      </c>
      <c r="E186" s="31">
        <f t="shared" si="26"/>
        <v>-3406026</v>
      </c>
    </row>
    <row r="187" spans="1:5" s="5" customFormat="1" ht="30">
      <c r="A187" s="27" t="s">
        <v>159</v>
      </c>
      <c r="B187" s="51">
        <f>B188+B189+B190</f>
        <v>16602742</v>
      </c>
      <c r="C187" s="51">
        <f>C188+C189+C190</f>
        <v>9884572.37</v>
      </c>
      <c r="D187" s="28">
        <f t="shared" si="25"/>
        <v>0.5953578252315189</v>
      </c>
      <c r="E187" s="31">
        <f t="shared" si="26"/>
        <v>-6718169.630000001</v>
      </c>
    </row>
    <row r="188" spans="1:5" s="5" customFormat="1" ht="15">
      <c r="A188" s="41" t="s">
        <v>46</v>
      </c>
      <c r="B188" s="51">
        <v>12926500</v>
      </c>
      <c r="C188" s="51">
        <v>9390343.76</v>
      </c>
      <c r="D188" s="28">
        <f t="shared" si="25"/>
        <v>0.7264413228638843</v>
      </c>
      <c r="E188" s="31">
        <f t="shared" si="26"/>
        <v>-3536156.24</v>
      </c>
    </row>
    <row r="189" spans="1:5" s="5" customFormat="1" ht="15">
      <c r="A189" s="41" t="s">
        <v>162</v>
      </c>
      <c r="B189" s="51">
        <v>680342.1</v>
      </c>
      <c r="C189" s="51">
        <v>494228.61</v>
      </c>
      <c r="D189" s="28">
        <f t="shared" si="25"/>
        <v>0.7264413153323894</v>
      </c>
      <c r="E189" s="31">
        <f t="shared" si="26"/>
        <v>-186113.49</v>
      </c>
    </row>
    <row r="190" spans="1:5" s="5" customFormat="1" ht="15">
      <c r="A190" s="41" t="s">
        <v>155</v>
      </c>
      <c r="B190" s="51">
        <v>2995899.9</v>
      </c>
      <c r="C190" s="51">
        <v>0</v>
      </c>
      <c r="D190" s="28">
        <f t="shared" si="25"/>
        <v>0</v>
      </c>
      <c r="E190" s="31">
        <f t="shared" si="26"/>
        <v>-2995899.9</v>
      </c>
    </row>
    <row r="191" spans="1:5" ht="30.75" customHeight="1">
      <c r="A191" s="39" t="s">
        <v>161</v>
      </c>
      <c r="B191" s="64">
        <f>B192+B193+B194</f>
        <v>14608019.69</v>
      </c>
      <c r="C191" s="64">
        <f>C192+C193+C194</f>
        <v>0</v>
      </c>
      <c r="D191" s="28">
        <f t="shared" si="25"/>
        <v>0</v>
      </c>
      <c r="E191" s="65">
        <f aca="true" t="shared" si="27" ref="E191:E198">C191-B191</f>
        <v>-14608019.69</v>
      </c>
    </row>
    <row r="192" spans="1:5" ht="15">
      <c r="A192" s="41" t="s">
        <v>46</v>
      </c>
      <c r="B192" s="64">
        <v>12191400</v>
      </c>
      <c r="C192" s="64">
        <v>0</v>
      </c>
      <c r="D192" s="28">
        <f t="shared" si="25"/>
        <v>0</v>
      </c>
      <c r="E192" s="65">
        <f t="shared" si="27"/>
        <v>-12191400</v>
      </c>
    </row>
    <row r="193" spans="1:5" ht="15">
      <c r="A193" s="41" t="s">
        <v>162</v>
      </c>
      <c r="B193" s="64">
        <v>641653</v>
      </c>
      <c r="C193" s="64">
        <v>0</v>
      </c>
      <c r="D193" s="28">
        <f t="shared" si="25"/>
        <v>0</v>
      </c>
      <c r="E193" s="65">
        <f t="shared" si="27"/>
        <v>-641653</v>
      </c>
    </row>
    <row r="194" spans="1:5" ht="15">
      <c r="A194" s="41" t="s">
        <v>155</v>
      </c>
      <c r="B194" s="64">
        <v>1774966.69</v>
      </c>
      <c r="C194" s="64">
        <v>0</v>
      </c>
      <c r="D194" s="28">
        <f t="shared" si="25"/>
        <v>0</v>
      </c>
      <c r="E194" s="65">
        <f t="shared" si="27"/>
        <v>-1774966.69</v>
      </c>
    </row>
    <row r="195" spans="1:5" ht="15" customHeight="1">
      <c r="A195" s="39" t="s">
        <v>160</v>
      </c>
      <c r="B195" s="64">
        <f>B196+B197+B198</f>
        <v>7547321</v>
      </c>
      <c r="C195" s="64">
        <f>C196+C197+C198</f>
        <v>3969436</v>
      </c>
      <c r="D195" s="28">
        <f t="shared" si="25"/>
        <v>0.5259397341122763</v>
      </c>
      <c r="E195" s="65">
        <f t="shared" si="27"/>
        <v>-3577885</v>
      </c>
    </row>
    <row r="196" spans="1:5" ht="15">
      <c r="A196" s="41" t="s">
        <v>46</v>
      </c>
      <c r="B196" s="64">
        <v>4465400</v>
      </c>
      <c r="C196" s="64">
        <v>3403577.35</v>
      </c>
      <c r="D196" s="28">
        <f t="shared" si="25"/>
        <v>0.7622110785148027</v>
      </c>
      <c r="E196" s="65">
        <f t="shared" si="27"/>
        <v>-1061822.65</v>
      </c>
    </row>
    <row r="197" spans="1:5" ht="15">
      <c r="A197" s="41" t="s">
        <v>162</v>
      </c>
      <c r="B197" s="64">
        <v>235021.1</v>
      </c>
      <c r="C197" s="64">
        <v>179135.65</v>
      </c>
      <c r="D197" s="28">
        <f t="shared" si="25"/>
        <v>0.7622109248914246</v>
      </c>
      <c r="E197" s="65">
        <f t="shared" si="27"/>
        <v>-55885.45000000001</v>
      </c>
    </row>
    <row r="198" spans="1:5" ht="15">
      <c r="A198" s="41" t="s">
        <v>155</v>
      </c>
      <c r="B198" s="64">
        <v>2846899.9</v>
      </c>
      <c r="C198" s="64">
        <v>386723</v>
      </c>
      <c r="D198" s="28">
        <f t="shared" si="25"/>
        <v>0.13584004130247082</v>
      </c>
      <c r="E198" s="65">
        <f t="shared" si="27"/>
        <v>-2460176.9</v>
      </c>
    </row>
    <row r="199" spans="1:5" s="5" customFormat="1" ht="27.75" customHeight="1">
      <c r="A199" s="27" t="s">
        <v>163</v>
      </c>
      <c r="B199" s="51">
        <f>B200+B201</f>
        <v>2822737</v>
      </c>
      <c r="C199" s="51">
        <f>C200+C201</f>
        <v>0</v>
      </c>
      <c r="D199" s="28">
        <f t="shared" si="25"/>
        <v>0</v>
      </c>
      <c r="E199" s="31">
        <f aca="true" t="shared" si="28" ref="E199:E219">C199-B199</f>
        <v>-2822737</v>
      </c>
    </row>
    <row r="200" spans="1:5" s="5" customFormat="1" ht="15">
      <c r="A200" s="41" t="s">
        <v>46</v>
      </c>
      <c r="B200" s="51">
        <v>2681600</v>
      </c>
      <c r="C200" s="51">
        <v>0</v>
      </c>
      <c r="D200" s="28">
        <f t="shared" si="25"/>
        <v>0</v>
      </c>
      <c r="E200" s="31">
        <f t="shared" si="28"/>
        <v>-2681600</v>
      </c>
    </row>
    <row r="201" spans="1:5" s="5" customFormat="1" ht="15">
      <c r="A201" s="41" t="s">
        <v>162</v>
      </c>
      <c r="B201" s="51">
        <v>141137</v>
      </c>
      <c r="C201" s="51">
        <v>0</v>
      </c>
      <c r="D201" s="28">
        <f t="shared" si="25"/>
        <v>0</v>
      </c>
      <c r="E201" s="31">
        <f t="shared" si="28"/>
        <v>-141137</v>
      </c>
    </row>
    <row r="202" spans="1:5" s="5" customFormat="1" ht="15">
      <c r="A202" s="27" t="s">
        <v>85</v>
      </c>
      <c r="B202" s="64">
        <v>68700</v>
      </c>
      <c r="C202" s="64">
        <v>0</v>
      </c>
      <c r="D202" s="28">
        <f t="shared" si="25"/>
        <v>0</v>
      </c>
      <c r="E202" s="31">
        <f t="shared" si="28"/>
        <v>-68700</v>
      </c>
    </row>
    <row r="203" spans="1:5" s="5" customFormat="1" ht="30">
      <c r="A203" s="27" t="s">
        <v>164</v>
      </c>
      <c r="B203" s="51">
        <v>52200</v>
      </c>
      <c r="C203" s="51">
        <v>25000</v>
      </c>
      <c r="D203" s="28">
        <v>0</v>
      </c>
      <c r="E203" s="65">
        <f t="shared" si="28"/>
        <v>-27200</v>
      </c>
    </row>
    <row r="204" spans="1:5" s="5" customFormat="1" ht="15">
      <c r="A204" s="27" t="s">
        <v>33</v>
      </c>
      <c r="B204" s="51">
        <f>B205+B206+B207+B210</f>
        <v>3760516.37</v>
      </c>
      <c r="C204" s="51">
        <f>C205+C206+C207+C210</f>
        <v>0</v>
      </c>
      <c r="D204" s="28">
        <f aca="true" t="shared" si="29" ref="D204:D217">IF(B204=0,"   ",C204/B204)</f>
        <v>0</v>
      </c>
      <c r="E204" s="31">
        <f t="shared" si="28"/>
        <v>-3760516.37</v>
      </c>
    </row>
    <row r="205" spans="1:5" s="5" customFormat="1" ht="28.5" customHeight="1">
      <c r="A205" s="27" t="s">
        <v>78</v>
      </c>
      <c r="B205" s="51">
        <v>1400000.58</v>
      </c>
      <c r="C205" s="51">
        <v>0</v>
      </c>
      <c r="D205" s="28">
        <f t="shared" si="29"/>
        <v>0</v>
      </c>
      <c r="E205" s="31">
        <f t="shared" si="28"/>
        <v>-1400000.58</v>
      </c>
    </row>
    <row r="206" spans="1:5" s="5" customFormat="1" ht="32.25" customHeight="1">
      <c r="A206" s="27" t="s">
        <v>126</v>
      </c>
      <c r="B206" s="51">
        <v>30000</v>
      </c>
      <c r="C206" s="51">
        <v>0</v>
      </c>
      <c r="D206" s="28">
        <f t="shared" si="29"/>
        <v>0</v>
      </c>
      <c r="E206" s="31">
        <f t="shared" si="28"/>
        <v>-30000</v>
      </c>
    </row>
    <row r="207" spans="1:5" ht="30.75" customHeight="1">
      <c r="A207" s="39" t="s">
        <v>165</v>
      </c>
      <c r="B207" s="64">
        <f>B208+B209</f>
        <v>1127368.42</v>
      </c>
      <c r="C207" s="64">
        <f>C208+C209</f>
        <v>0</v>
      </c>
      <c r="D207" s="28">
        <f t="shared" si="29"/>
        <v>0</v>
      </c>
      <c r="E207" s="65">
        <f t="shared" si="28"/>
        <v>-1127368.42</v>
      </c>
    </row>
    <row r="208" spans="1:5" ht="15">
      <c r="A208" s="41" t="s">
        <v>46</v>
      </c>
      <c r="B208" s="64">
        <v>1071000</v>
      </c>
      <c r="C208" s="64">
        <v>0</v>
      </c>
      <c r="D208" s="28">
        <f t="shared" si="29"/>
        <v>0</v>
      </c>
      <c r="E208" s="65">
        <f t="shared" si="28"/>
        <v>-1071000</v>
      </c>
    </row>
    <row r="209" spans="1:5" ht="15">
      <c r="A209" s="41" t="s">
        <v>155</v>
      </c>
      <c r="B209" s="64">
        <v>56368.42</v>
      </c>
      <c r="C209" s="64">
        <v>0</v>
      </c>
      <c r="D209" s="28">
        <f t="shared" si="29"/>
        <v>0</v>
      </c>
      <c r="E209" s="65">
        <f t="shared" si="28"/>
        <v>-56368.42</v>
      </c>
    </row>
    <row r="210" spans="1:5" ht="30.75" customHeight="1">
      <c r="A210" s="39" t="s">
        <v>249</v>
      </c>
      <c r="B210" s="64">
        <f>B211+B212</f>
        <v>1203147.37</v>
      </c>
      <c r="C210" s="64">
        <f>C211+C212</f>
        <v>0</v>
      </c>
      <c r="D210" s="28">
        <f>IF(B210=0,"   ",C210/B210)</f>
        <v>0</v>
      </c>
      <c r="E210" s="65">
        <f t="shared" si="28"/>
        <v>-1203147.37</v>
      </c>
    </row>
    <row r="211" spans="1:5" ht="15">
      <c r="A211" s="41" t="s">
        <v>46</v>
      </c>
      <c r="B211" s="64">
        <v>1142990</v>
      </c>
      <c r="C211" s="64">
        <v>0</v>
      </c>
      <c r="D211" s="28">
        <f>IF(B211=0,"   ",C211/B211)</f>
        <v>0</v>
      </c>
      <c r="E211" s="65">
        <f t="shared" si="28"/>
        <v>-1142990</v>
      </c>
    </row>
    <row r="212" spans="1:5" ht="15">
      <c r="A212" s="41" t="s">
        <v>155</v>
      </c>
      <c r="B212" s="64">
        <v>60157.37</v>
      </c>
      <c r="C212" s="64">
        <v>0</v>
      </c>
      <c r="D212" s="28">
        <f>IF(B212=0,"   ",C212/B212)</f>
        <v>0</v>
      </c>
      <c r="E212" s="65">
        <f t="shared" si="28"/>
        <v>-60157.37</v>
      </c>
    </row>
    <row r="213" spans="1:5" s="5" customFormat="1" ht="15">
      <c r="A213" s="27" t="s">
        <v>7</v>
      </c>
      <c r="B213" s="51">
        <f>B217+B231+B250+B214</f>
        <v>57697205.36999999</v>
      </c>
      <c r="C213" s="51">
        <f>C217+C231+C250+C214</f>
        <v>6154195.210000001</v>
      </c>
      <c r="D213" s="28">
        <f t="shared" si="29"/>
        <v>0.10666366196654495</v>
      </c>
      <c r="E213" s="31">
        <f t="shared" si="28"/>
        <v>-51543010.15999999</v>
      </c>
    </row>
    <row r="214" spans="1:5" ht="15">
      <c r="A214" s="27" t="s">
        <v>133</v>
      </c>
      <c r="B214" s="64">
        <f>B215+B216</f>
        <v>1122529</v>
      </c>
      <c r="C214" s="64">
        <f>C215+C216</f>
        <v>106666.2</v>
      </c>
      <c r="D214" s="28">
        <f t="shared" si="29"/>
        <v>0.09502311298861767</v>
      </c>
      <c r="E214" s="65">
        <f t="shared" si="28"/>
        <v>-1015862.8</v>
      </c>
    </row>
    <row r="215" spans="1:5" ht="30">
      <c r="A215" s="27" t="s">
        <v>134</v>
      </c>
      <c r="B215" s="64">
        <v>580500</v>
      </c>
      <c r="C215" s="64">
        <v>0</v>
      </c>
      <c r="D215" s="28">
        <f t="shared" si="29"/>
        <v>0</v>
      </c>
      <c r="E215" s="65">
        <f t="shared" si="28"/>
        <v>-580500</v>
      </c>
    </row>
    <row r="216" spans="1:5" ht="15">
      <c r="A216" s="27" t="s">
        <v>250</v>
      </c>
      <c r="B216" s="64">
        <v>542029</v>
      </c>
      <c r="C216" s="64">
        <v>106666.2</v>
      </c>
      <c r="D216" s="28">
        <f>IF(B216=0,"   ",C216/B216)</f>
        <v>0.19679057762592037</v>
      </c>
      <c r="E216" s="65">
        <f t="shared" si="28"/>
        <v>-435362.8</v>
      </c>
    </row>
    <row r="217" spans="1:5" s="5" customFormat="1" ht="15">
      <c r="A217" s="39" t="s">
        <v>63</v>
      </c>
      <c r="B217" s="51">
        <f>B218+B219+B220+B224+B225+B226+B227</f>
        <v>16168436.52</v>
      </c>
      <c r="C217" s="51">
        <f>C218+C219+C220+C224+C225+C226+C227</f>
        <v>619859.5900000001</v>
      </c>
      <c r="D217" s="28">
        <f t="shared" si="29"/>
        <v>0.03833763327908963</v>
      </c>
      <c r="E217" s="31">
        <f t="shared" si="28"/>
        <v>-15548576.93</v>
      </c>
    </row>
    <row r="218" spans="1:5" ht="14.25" customHeight="1">
      <c r="A218" s="27" t="s">
        <v>168</v>
      </c>
      <c r="B218" s="64">
        <v>600000</v>
      </c>
      <c r="C218" s="64">
        <v>0</v>
      </c>
      <c r="D218" s="64">
        <f>IF(B218=0,"   ",C218/B218*100)</f>
        <v>0</v>
      </c>
      <c r="E218" s="65">
        <f t="shared" si="28"/>
        <v>-600000</v>
      </c>
    </row>
    <row r="219" spans="1:6" ht="15" customHeight="1">
      <c r="A219" s="27" t="s">
        <v>166</v>
      </c>
      <c r="B219" s="64">
        <v>450000</v>
      </c>
      <c r="C219" s="64">
        <v>62992.55</v>
      </c>
      <c r="D219" s="64">
        <f>IF(B219=0,"   ",C219/B219*100)</f>
        <v>13.998344444444443</v>
      </c>
      <c r="E219" s="65">
        <f t="shared" si="28"/>
        <v>-387007.45</v>
      </c>
      <c r="F219" s="5"/>
    </row>
    <row r="220" spans="1:5" ht="44.25" customHeight="1">
      <c r="A220" s="39" t="s">
        <v>119</v>
      </c>
      <c r="B220" s="64">
        <f>B221+B222+B223</f>
        <v>4859750</v>
      </c>
      <c r="C220" s="64">
        <f>C221+C222+C223</f>
        <v>0</v>
      </c>
      <c r="D220" s="28">
        <f aca="true" t="shared" si="30" ref="D220:D228">IF(B220=0,"   ",C220/B220)</f>
        <v>0</v>
      </c>
      <c r="E220" s="65">
        <f aca="true" t="shared" si="31" ref="E220:E229">C220-B220</f>
        <v>-4859750</v>
      </c>
    </row>
    <row r="221" spans="1:5" ht="15">
      <c r="A221" s="41" t="s">
        <v>46</v>
      </c>
      <c r="B221" s="64">
        <v>3999262.5</v>
      </c>
      <c r="C221" s="64">
        <v>0</v>
      </c>
      <c r="D221" s="28">
        <f t="shared" si="30"/>
        <v>0</v>
      </c>
      <c r="E221" s="65">
        <f t="shared" si="31"/>
        <v>-3999262.5</v>
      </c>
    </row>
    <row r="222" spans="1:5" ht="15">
      <c r="A222" s="41" t="s">
        <v>162</v>
      </c>
      <c r="B222" s="64">
        <v>210487.5</v>
      </c>
      <c r="C222" s="64">
        <v>0</v>
      </c>
      <c r="D222" s="28">
        <f t="shared" si="30"/>
        <v>0</v>
      </c>
      <c r="E222" s="65">
        <f t="shared" si="31"/>
        <v>-210487.5</v>
      </c>
    </row>
    <row r="223" spans="1:5" ht="15">
      <c r="A223" s="41" t="s">
        <v>155</v>
      </c>
      <c r="B223" s="64">
        <v>650000</v>
      </c>
      <c r="C223" s="64">
        <v>0</v>
      </c>
      <c r="D223" s="28">
        <f t="shared" si="30"/>
        <v>0</v>
      </c>
      <c r="E223" s="65">
        <f t="shared" si="31"/>
        <v>-650000</v>
      </c>
    </row>
    <row r="224" spans="1:5" ht="29.25" customHeight="1">
      <c r="A224" s="39" t="s">
        <v>169</v>
      </c>
      <c r="B224" s="64">
        <v>850000</v>
      </c>
      <c r="C224" s="64">
        <v>556867.04</v>
      </c>
      <c r="D224" s="28">
        <f t="shared" si="30"/>
        <v>0.6551376941176471</v>
      </c>
      <c r="E224" s="65">
        <f t="shared" si="31"/>
        <v>-293132.95999999996</v>
      </c>
    </row>
    <row r="225" spans="1:5" ht="30">
      <c r="A225" s="27" t="s">
        <v>167</v>
      </c>
      <c r="B225" s="64">
        <v>1520000</v>
      </c>
      <c r="C225" s="64">
        <v>0</v>
      </c>
      <c r="D225" s="28">
        <f>IF(B225=0,"   ",C225/B225)</f>
        <v>0</v>
      </c>
      <c r="E225" s="65">
        <f>C225-B225</f>
        <v>-1520000</v>
      </c>
    </row>
    <row r="226" spans="1:5" s="5" customFormat="1" ht="105">
      <c r="A226" s="39" t="s">
        <v>137</v>
      </c>
      <c r="B226" s="51">
        <v>3411538.52</v>
      </c>
      <c r="C226" s="51">
        <v>0</v>
      </c>
      <c r="D226" s="28">
        <f t="shared" si="30"/>
        <v>0</v>
      </c>
      <c r="E226" s="31">
        <f t="shared" si="31"/>
        <v>-3411538.52</v>
      </c>
    </row>
    <row r="227" spans="1:5" s="5" customFormat="1" ht="17.25" customHeight="1">
      <c r="A227" s="27" t="s">
        <v>129</v>
      </c>
      <c r="B227" s="51">
        <f>SUM(B228:B230)</f>
        <v>4477148</v>
      </c>
      <c r="C227" s="51">
        <f>SUM(C228:C229)</f>
        <v>0</v>
      </c>
      <c r="D227" s="28">
        <f t="shared" si="30"/>
        <v>0</v>
      </c>
      <c r="E227" s="31">
        <f t="shared" si="31"/>
        <v>-4477148</v>
      </c>
    </row>
    <row r="228" spans="1:5" s="5" customFormat="1" ht="13.5" customHeight="1">
      <c r="A228" s="41" t="s">
        <v>46</v>
      </c>
      <c r="B228" s="51">
        <v>2686288.8</v>
      </c>
      <c r="C228" s="51">
        <v>0</v>
      </c>
      <c r="D228" s="28">
        <f t="shared" si="30"/>
        <v>0</v>
      </c>
      <c r="E228" s="31">
        <f t="shared" si="31"/>
        <v>-2686288.8</v>
      </c>
    </row>
    <row r="229" spans="1:5" s="5" customFormat="1" ht="13.5" customHeight="1">
      <c r="A229" s="41" t="s">
        <v>155</v>
      </c>
      <c r="B229" s="51">
        <v>1682768.51</v>
      </c>
      <c r="C229" s="51">
        <v>0</v>
      </c>
      <c r="D229" s="28">
        <v>0</v>
      </c>
      <c r="E229" s="31">
        <f t="shared" si="31"/>
        <v>-1682768.51</v>
      </c>
    </row>
    <row r="230" spans="1:5" s="5" customFormat="1" ht="13.5" customHeight="1">
      <c r="A230" s="41" t="s">
        <v>235</v>
      </c>
      <c r="B230" s="51">
        <v>108090.69</v>
      </c>
      <c r="C230" s="51">
        <v>0</v>
      </c>
      <c r="D230" s="28">
        <v>0</v>
      </c>
      <c r="E230" s="31">
        <f>C230-B230</f>
        <v>-108090.69</v>
      </c>
    </row>
    <row r="231" spans="1:5" ht="15">
      <c r="A231" s="27" t="s">
        <v>88</v>
      </c>
      <c r="B231" s="64">
        <f>B232+B233+B234+B235+B236+B237+B241+B245+B246</f>
        <v>40404239.849999994</v>
      </c>
      <c r="C231" s="64">
        <f>C232+C233+C234+C235+C236+C237+C241+C245+C246</f>
        <v>5427669.420000001</v>
      </c>
      <c r="D231" s="28">
        <f>IF(B231=0,"   ",C231/B231)</f>
        <v>0.13433415503298973</v>
      </c>
      <c r="E231" s="65">
        <f aca="true" t="shared" si="32" ref="E231:E255">C231-B231</f>
        <v>-34976570.42999999</v>
      </c>
    </row>
    <row r="232" spans="1:5" ht="27.75" customHeight="1">
      <c r="A232" s="27" t="s">
        <v>170</v>
      </c>
      <c r="B232" s="64">
        <v>950000</v>
      </c>
      <c r="C232" s="64">
        <v>0</v>
      </c>
      <c r="D232" s="28">
        <f>IF(B232=0,"   ",C232/B232)</f>
        <v>0</v>
      </c>
      <c r="E232" s="65">
        <f t="shared" si="32"/>
        <v>-950000</v>
      </c>
    </row>
    <row r="233" spans="1:5" ht="15">
      <c r="A233" s="27" t="s">
        <v>171</v>
      </c>
      <c r="B233" s="64">
        <v>10539100</v>
      </c>
      <c r="C233" s="64">
        <v>3003733.99</v>
      </c>
      <c r="D233" s="64">
        <f>IF(B233=0,"   ",C233/B233*100)</f>
        <v>28.500858612215467</v>
      </c>
      <c r="E233" s="65">
        <f t="shared" si="32"/>
        <v>-7535366.01</v>
      </c>
    </row>
    <row r="234" spans="1:5" ht="15">
      <c r="A234" s="27" t="s">
        <v>172</v>
      </c>
      <c r="B234" s="64">
        <v>130000</v>
      </c>
      <c r="C234" s="64">
        <v>0</v>
      </c>
      <c r="D234" s="64">
        <f>IF(B234=0,"   ",C234/B234*100)</f>
        <v>0</v>
      </c>
      <c r="E234" s="65">
        <f t="shared" si="32"/>
        <v>-130000</v>
      </c>
    </row>
    <row r="235" spans="1:5" ht="13.5" customHeight="1">
      <c r="A235" s="27" t="s">
        <v>173</v>
      </c>
      <c r="B235" s="64">
        <v>4120212.21</v>
      </c>
      <c r="C235" s="64">
        <v>1274162.73</v>
      </c>
      <c r="D235" s="64">
        <f>IF(B235=0,"   ",C235/B235*100)</f>
        <v>30.92468700780827</v>
      </c>
      <c r="E235" s="65">
        <f t="shared" si="32"/>
        <v>-2846049.48</v>
      </c>
    </row>
    <row r="236" spans="1:5" ht="14.25" customHeight="1">
      <c r="A236" s="27" t="s">
        <v>174</v>
      </c>
      <c r="B236" s="64">
        <v>300000</v>
      </c>
      <c r="C236" s="64">
        <v>0</v>
      </c>
      <c r="D236" s="64">
        <f>IF(B236=0,"   ",C236/B236*100)</f>
        <v>0</v>
      </c>
      <c r="E236" s="65">
        <f t="shared" si="32"/>
        <v>-300000</v>
      </c>
    </row>
    <row r="237" spans="1:5" ht="27.75" customHeight="1">
      <c r="A237" s="39" t="s">
        <v>224</v>
      </c>
      <c r="B237" s="64">
        <f>B238+B239+B240</f>
        <v>18631357.759999998</v>
      </c>
      <c r="C237" s="64">
        <f>C238+C239+C240</f>
        <v>1104500</v>
      </c>
      <c r="D237" s="28">
        <f aca="true" t="shared" si="33" ref="D237:D255">IF(B237=0,"   ",C237/B237)</f>
        <v>0.05928177721815161</v>
      </c>
      <c r="E237" s="65">
        <f t="shared" si="32"/>
        <v>-17526857.759999998</v>
      </c>
    </row>
    <row r="238" spans="1:5" ht="15">
      <c r="A238" s="41" t="s">
        <v>46</v>
      </c>
      <c r="B238" s="64">
        <v>16451276.29</v>
      </c>
      <c r="C238" s="64">
        <v>0</v>
      </c>
      <c r="D238" s="28">
        <f t="shared" si="33"/>
        <v>0</v>
      </c>
      <c r="E238" s="65">
        <f t="shared" si="32"/>
        <v>-16451276.29</v>
      </c>
    </row>
    <row r="239" spans="1:5" ht="15">
      <c r="A239" s="41" t="s">
        <v>162</v>
      </c>
      <c r="B239" s="64">
        <v>1050081.47</v>
      </c>
      <c r="C239" s="64">
        <v>0</v>
      </c>
      <c r="D239" s="28">
        <f t="shared" si="33"/>
        <v>0</v>
      </c>
      <c r="E239" s="65">
        <f t="shared" si="32"/>
        <v>-1050081.47</v>
      </c>
    </row>
    <row r="240" spans="1:5" ht="15">
      <c r="A240" s="41" t="s">
        <v>236</v>
      </c>
      <c r="B240" s="64">
        <v>1130000</v>
      </c>
      <c r="C240" s="64">
        <v>1104500</v>
      </c>
      <c r="D240" s="28">
        <f>IF(B240=0,"   ",C240/B240)</f>
        <v>0.977433628318584</v>
      </c>
      <c r="E240" s="65">
        <f>C240-B240</f>
        <v>-25500</v>
      </c>
    </row>
    <row r="241" spans="1:5" ht="27.75" customHeight="1">
      <c r="A241" s="39" t="s">
        <v>175</v>
      </c>
      <c r="B241" s="64">
        <f>B242+B244+B243</f>
        <v>4695574.8</v>
      </c>
      <c r="C241" s="64">
        <f>C242+C244+C243</f>
        <v>0</v>
      </c>
      <c r="D241" s="28">
        <f t="shared" si="33"/>
        <v>0</v>
      </c>
      <c r="E241" s="65">
        <f t="shared" si="32"/>
        <v>-4695574.8</v>
      </c>
    </row>
    <row r="242" spans="1:5" ht="15">
      <c r="A242" s="27" t="s">
        <v>226</v>
      </c>
      <c r="B242" s="64">
        <v>4648619.05</v>
      </c>
      <c r="C242" s="64">
        <v>0</v>
      </c>
      <c r="D242" s="28">
        <f t="shared" si="33"/>
        <v>0</v>
      </c>
      <c r="E242" s="65">
        <f t="shared" si="32"/>
        <v>-4648619.05</v>
      </c>
    </row>
    <row r="243" spans="1:5" ht="15">
      <c r="A243" s="27" t="s">
        <v>225</v>
      </c>
      <c r="B243" s="64">
        <v>32869.02</v>
      </c>
      <c r="C243" s="64">
        <v>0</v>
      </c>
      <c r="D243" s="28">
        <f t="shared" si="33"/>
        <v>0</v>
      </c>
      <c r="E243" s="65">
        <f t="shared" si="32"/>
        <v>-32869.02</v>
      </c>
    </row>
    <row r="244" spans="1:5" ht="15">
      <c r="A244" s="39" t="s">
        <v>176</v>
      </c>
      <c r="B244" s="64">
        <v>14086.73</v>
      </c>
      <c r="C244" s="64">
        <v>0</v>
      </c>
      <c r="D244" s="28">
        <f t="shared" si="33"/>
        <v>0</v>
      </c>
      <c r="E244" s="65">
        <f t="shared" si="32"/>
        <v>-14086.73</v>
      </c>
    </row>
    <row r="245" spans="1:5" ht="27.75" customHeight="1">
      <c r="A245" s="27" t="s">
        <v>177</v>
      </c>
      <c r="B245" s="64">
        <v>322700</v>
      </c>
      <c r="C245" s="64">
        <v>45272.7</v>
      </c>
      <c r="D245" s="28">
        <f t="shared" si="33"/>
        <v>0.14029346141927487</v>
      </c>
      <c r="E245" s="65">
        <f t="shared" si="32"/>
        <v>-277427.3</v>
      </c>
    </row>
    <row r="246" spans="1:5" s="5" customFormat="1" ht="17.25" customHeight="1">
      <c r="A246" s="27" t="s">
        <v>129</v>
      </c>
      <c r="B246" s="51">
        <f>SUM(B247:B249)</f>
        <v>715295.0800000001</v>
      </c>
      <c r="C246" s="51">
        <f>SUM(C247:C248)</f>
        <v>0</v>
      </c>
      <c r="D246" s="28">
        <f t="shared" si="33"/>
        <v>0</v>
      </c>
      <c r="E246" s="31">
        <f t="shared" si="32"/>
        <v>-715295.0800000001</v>
      </c>
    </row>
    <row r="247" spans="1:5" s="5" customFormat="1" ht="13.5" customHeight="1">
      <c r="A247" s="41" t="s">
        <v>46</v>
      </c>
      <c r="B247" s="51">
        <v>522896.24</v>
      </c>
      <c r="C247" s="51">
        <v>0</v>
      </c>
      <c r="D247" s="28">
        <f t="shared" si="33"/>
        <v>0</v>
      </c>
      <c r="E247" s="31">
        <f t="shared" si="32"/>
        <v>-522896.24</v>
      </c>
    </row>
    <row r="248" spans="1:5" s="5" customFormat="1" ht="13.5" customHeight="1">
      <c r="A248" s="41" t="s">
        <v>155</v>
      </c>
      <c r="B248" s="51">
        <v>96199.56</v>
      </c>
      <c r="C248" s="51">
        <v>0</v>
      </c>
      <c r="D248" s="28">
        <v>0</v>
      </c>
      <c r="E248" s="31">
        <f t="shared" si="32"/>
        <v>-96199.56</v>
      </c>
    </row>
    <row r="249" spans="1:5" s="5" customFormat="1" ht="13.5" customHeight="1">
      <c r="A249" s="41" t="s">
        <v>235</v>
      </c>
      <c r="B249" s="51">
        <v>96199.28</v>
      </c>
      <c r="C249" s="51">
        <v>0</v>
      </c>
      <c r="D249" s="28">
        <v>0</v>
      </c>
      <c r="E249" s="31">
        <f t="shared" si="32"/>
        <v>-96199.28</v>
      </c>
    </row>
    <row r="250" spans="1:5" ht="30">
      <c r="A250" s="27" t="s">
        <v>127</v>
      </c>
      <c r="B250" s="64">
        <f>B251</f>
        <v>2000</v>
      </c>
      <c r="C250" s="64">
        <f>C251</f>
        <v>0</v>
      </c>
      <c r="D250" s="28">
        <f t="shared" si="33"/>
        <v>0</v>
      </c>
      <c r="E250" s="65">
        <f t="shared" si="32"/>
        <v>-2000</v>
      </c>
    </row>
    <row r="251" spans="1:5" s="5" customFormat="1" ht="45">
      <c r="A251" s="27" t="s">
        <v>227</v>
      </c>
      <c r="B251" s="51">
        <v>2000</v>
      </c>
      <c r="C251" s="55">
        <v>0</v>
      </c>
      <c r="D251" s="28">
        <f t="shared" si="33"/>
        <v>0</v>
      </c>
      <c r="E251" s="31">
        <f t="shared" si="32"/>
        <v>-2000</v>
      </c>
    </row>
    <row r="252" spans="1:5" s="5" customFormat="1" ht="15">
      <c r="A252" s="27" t="s">
        <v>178</v>
      </c>
      <c r="B252" s="63">
        <f>B253+B254+B255</f>
        <v>665000</v>
      </c>
      <c r="C252" s="63">
        <f>C253</f>
        <v>0</v>
      </c>
      <c r="D252" s="28">
        <f t="shared" si="33"/>
        <v>0</v>
      </c>
      <c r="E252" s="31">
        <f t="shared" si="32"/>
        <v>-665000</v>
      </c>
    </row>
    <row r="253" spans="1:5" s="5" customFormat="1" ht="30">
      <c r="A253" s="27" t="s">
        <v>179</v>
      </c>
      <c r="B253" s="64">
        <v>165000</v>
      </c>
      <c r="C253" s="64">
        <v>0</v>
      </c>
      <c r="D253" s="28">
        <f t="shared" si="33"/>
        <v>0</v>
      </c>
      <c r="E253" s="31">
        <f t="shared" si="32"/>
        <v>-165000</v>
      </c>
    </row>
    <row r="254" spans="1:5" s="5" customFormat="1" ht="30">
      <c r="A254" s="27" t="s">
        <v>180</v>
      </c>
      <c r="B254" s="64">
        <v>250000</v>
      </c>
      <c r="C254" s="64">
        <v>0</v>
      </c>
      <c r="D254" s="28">
        <f t="shared" si="33"/>
        <v>0</v>
      </c>
      <c r="E254" s="31">
        <f t="shared" si="32"/>
        <v>-250000</v>
      </c>
    </row>
    <row r="255" spans="1:5" s="5" customFormat="1" ht="15">
      <c r="A255" s="27" t="s">
        <v>181</v>
      </c>
      <c r="B255" s="64">
        <v>250000</v>
      </c>
      <c r="C255" s="64">
        <v>0</v>
      </c>
      <c r="D255" s="28">
        <f t="shared" si="33"/>
        <v>0</v>
      </c>
      <c r="E255" s="31">
        <f t="shared" si="32"/>
        <v>-250000</v>
      </c>
    </row>
    <row r="256" spans="1:5" s="5" customFormat="1" ht="15">
      <c r="A256" s="27" t="s">
        <v>8</v>
      </c>
      <c r="B256" s="51">
        <f>B257+B265+B312+B309+B300</f>
        <v>288305652.97999996</v>
      </c>
      <c r="C256" s="51">
        <f>C257+C265+C312+C309+C300</f>
        <v>95792001.12</v>
      </c>
      <c r="D256" s="28">
        <f aca="true" t="shared" si="34" ref="D256:D272">IF(B256=0,"   ",C256/B256)</f>
        <v>0.33225849070203695</v>
      </c>
      <c r="E256" s="31">
        <f aca="true" t="shared" si="35" ref="E256:E272">C256-B256</f>
        <v>-192513651.85999995</v>
      </c>
    </row>
    <row r="257" spans="1:5" s="5" customFormat="1" ht="15">
      <c r="A257" s="27" t="s">
        <v>37</v>
      </c>
      <c r="B257" s="51">
        <f>B258+B260+B261+B262</f>
        <v>60732057.57</v>
      </c>
      <c r="C257" s="51">
        <f>C258+C260+C261+C262</f>
        <v>19839057.57</v>
      </c>
      <c r="D257" s="28">
        <f t="shared" si="34"/>
        <v>0.3266653290502043</v>
      </c>
      <c r="E257" s="31">
        <f t="shared" si="35"/>
        <v>-40893000</v>
      </c>
    </row>
    <row r="258" spans="1:5" s="5" customFormat="1" ht="15">
      <c r="A258" s="27" t="s">
        <v>55</v>
      </c>
      <c r="B258" s="51">
        <v>57843200</v>
      </c>
      <c r="C258" s="55">
        <v>18577200</v>
      </c>
      <c r="D258" s="28">
        <f t="shared" si="34"/>
        <v>0.3211648041602124</v>
      </c>
      <c r="E258" s="31">
        <f t="shared" si="35"/>
        <v>-39266000</v>
      </c>
    </row>
    <row r="259" spans="1:5" s="5" customFormat="1" ht="15">
      <c r="A259" s="41" t="s">
        <v>228</v>
      </c>
      <c r="B259" s="51">
        <v>50757700</v>
      </c>
      <c r="C259" s="55">
        <v>15846000</v>
      </c>
      <c r="D259" s="28">
        <f t="shared" si="34"/>
        <v>0.31218908658193734</v>
      </c>
      <c r="E259" s="31">
        <f t="shared" si="35"/>
        <v>-34911700</v>
      </c>
    </row>
    <row r="260" spans="1:5" s="5" customFormat="1" ht="60" customHeight="1">
      <c r="A260" s="27" t="s">
        <v>182</v>
      </c>
      <c r="B260" s="51">
        <v>945000</v>
      </c>
      <c r="C260" s="55">
        <v>36100</v>
      </c>
      <c r="D260" s="28">
        <f>IF(B260=0,"   ",C260/B260)</f>
        <v>0.0382010582010582</v>
      </c>
      <c r="E260" s="31">
        <f>C260-B260</f>
        <v>-908900</v>
      </c>
    </row>
    <row r="261" spans="1:5" s="5" customFormat="1" ht="31.5" customHeight="1">
      <c r="A261" s="27" t="s">
        <v>251</v>
      </c>
      <c r="B261" s="51">
        <v>718100</v>
      </c>
      <c r="C261" s="55">
        <v>0</v>
      </c>
      <c r="D261" s="28">
        <f>IF(B261=0,"   ",C261/B261)</f>
        <v>0</v>
      </c>
      <c r="E261" s="31">
        <f>C261-B261</f>
        <v>-718100</v>
      </c>
    </row>
    <row r="262" spans="1:5" s="5" customFormat="1" ht="31.5" customHeight="1">
      <c r="A262" s="39" t="s">
        <v>124</v>
      </c>
      <c r="B262" s="51">
        <f>SUM(B263:B264)</f>
        <v>1225757.57</v>
      </c>
      <c r="C262" s="51">
        <f>SUM(C263:C264)</f>
        <v>1225757.57</v>
      </c>
      <c r="D262" s="28">
        <f>IF(B262=0,"   ",C262/B262)</f>
        <v>1</v>
      </c>
      <c r="E262" s="31">
        <f>C262-B262</f>
        <v>0</v>
      </c>
    </row>
    <row r="263" spans="1:5" ht="15">
      <c r="A263" s="27" t="s">
        <v>225</v>
      </c>
      <c r="B263" s="64">
        <v>1213500</v>
      </c>
      <c r="C263" s="64">
        <v>1213500</v>
      </c>
      <c r="D263" s="28">
        <f>IF(B263=0,"   ",C263/B263)</f>
        <v>1</v>
      </c>
      <c r="E263" s="65">
        <f>C263-B263</f>
        <v>0</v>
      </c>
    </row>
    <row r="264" spans="1:5" ht="15">
      <c r="A264" s="39" t="s">
        <v>176</v>
      </c>
      <c r="B264" s="64">
        <v>12257.57</v>
      </c>
      <c r="C264" s="64">
        <v>12257.57</v>
      </c>
      <c r="D264" s="28">
        <f>IF(B264=0,"   ",C264/B264)</f>
        <v>1</v>
      </c>
      <c r="E264" s="65">
        <f>C264-B264</f>
        <v>0</v>
      </c>
    </row>
    <row r="265" spans="1:5" s="5" customFormat="1" ht="15">
      <c r="A265" s="27" t="s">
        <v>38</v>
      </c>
      <c r="B265" s="51">
        <f>B266+B268+B269+B272+B299+B290+B294+B298</f>
        <v>187966386.32</v>
      </c>
      <c r="C265" s="51">
        <f>C266+C268+C269+C272+C299+C290+C294+C298</f>
        <v>64682864.04</v>
      </c>
      <c r="D265" s="28">
        <f t="shared" si="34"/>
        <v>0.3441193146623664</v>
      </c>
      <c r="E265" s="31">
        <f t="shared" si="35"/>
        <v>-123283522.28</v>
      </c>
    </row>
    <row r="266" spans="1:5" s="5" customFormat="1" ht="15">
      <c r="A266" s="27" t="s">
        <v>55</v>
      </c>
      <c r="B266" s="51">
        <v>139088793</v>
      </c>
      <c r="C266" s="51">
        <v>49383600</v>
      </c>
      <c r="D266" s="28">
        <f t="shared" si="34"/>
        <v>0.35505089184288197</v>
      </c>
      <c r="E266" s="31">
        <f t="shared" si="35"/>
        <v>-89705193</v>
      </c>
    </row>
    <row r="267" spans="1:5" s="5" customFormat="1" ht="18" customHeight="1">
      <c r="A267" s="41" t="s">
        <v>229</v>
      </c>
      <c r="B267" s="51">
        <v>124759400</v>
      </c>
      <c r="C267" s="51">
        <v>44901000</v>
      </c>
      <c r="D267" s="28">
        <f t="shared" si="34"/>
        <v>0.35990073693845914</v>
      </c>
      <c r="E267" s="31">
        <f t="shared" si="35"/>
        <v>-79858400</v>
      </c>
    </row>
    <row r="268" spans="1:5" s="5" customFormat="1" ht="30">
      <c r="A268" s="39" t="s">
        <v>183</v>
      </c>
      <c r="B268" s="51">
        <v>1179600</v>
      </c>
      <c r="C268" s="55">
        <v>341300</v>
      </c>
      <c r="D268" s="28">
        <f>IF(B268=0,"   ",C268/B268)</f>
        <v>0.28933536792132925</v>
      </c>
      <c r="E268" s="31">
        <f>C268-B268</f>
        <v>-838300</v>
      </c>
    </row>
    <row r="269" spans="1:5" s="5" customFormat="1" ht="31.5" customHeight="1">
      <c r="A269" s="39" t="s">
        <v>124</v>
      </c>
      <c r="B269" s="51">
        <f>SUM(B270:B271)</f>
        <v>8674242.43</v>
      </c>
      <c r="C269" s="51">
        <f>SUM(C270:C271)</f>
        <v>8674242.43</v>
      </c>
      <c r="D269" s="28">
        <f>IF(B269=0,"   ",C269/B269)</f>
        <v>1</v>
      </c>
      <c r="E269" s="31">
        <f>C269-B269</f>
        <v>0</v>
      </c>
    </row>
    <row r="270" spans="1:5" ht="15">
      <c r="A270" s="27" t="s">
        <v>225</v>
      </c>
      <c r="B270" s="64">
        <v>8587500</v>
      </c>
      <c r="C270" s="64">
        <v>8587500</v>
      </c>
      <c r="D270" s="28">
        <f>IF(B270=0,"   ",C270/B270)</f>
        <v>1</v>
      </c>
      <c r="E270" s="65">
        <f>C270-B270</f>
        <v>0</v>
      </c>
    </row>
    <row r="271" spans="1:5" ht="15">
      <c r="A271" s="39" t="s">
        <v>176</v>
      </c>
      <c r="B271" s="64">
        <v>86742.43</v>
      </c>
      <c r="C271" s="64">
        <v>86742.43</v>
      </c>
      <c r="D271" s="28">
        <f>IF(B271=0,"   ",C271/B271)</f>
        <v>1</v>
      </c>
      <c r="E271" s="65">
        <f>C271-B271</f>
        <v>0</v>
      </c>
    </row>
    <row r="272" spans="1:5" s="5" customFormat="1" ht="15">
      <c r="A272" s="27" t="s">
        <v>111</v>
      </c>
      <c r="B272" s="51">
        <f>B273+B274+B275+B279+B282+B283+B284+B287</f>
        <v>20979143.659999996</v>
      </c>
      <c r="C272" s="51">
        <f>C273+C274+C275+C279+C282+C283+C290+C284+C287</f>
        <v>6234605.2</v>
      </c>
      <c r="D272" s="28">
        <f t="shared" si="34"/>
        <v>0.2971811100129528</v>
      </c>
      <c r="E272" s="31">
        <f t="shared" si="35"/>
        <v>-14744538.459999997</v>
      </c>
    </row>
    <row r="273" spans="1:5" s="5" customFormat="1" ht="60">
      <c r="A273" s="39" t="s">
        <v>190</v>
      </c>
      <c r="B273" s="51">
        <v>8593200</v>
      </c>
      <c r="C273" s="55">
        <v>2682120</v>
      </c>
      <c r="D273" s="28">
        <f aca="true" t="shared" si="36" ref="D273:D283">IF(B273=0,"   ",C273/B273)</f>
        <v>0.31212121212121213</v>
      </c>
      <c r="E273" s="31">
        <f aca="true" t="shared" si="37" ref="E273:E282">C273-B273</f>
        <v>-5911080</v>
      </c>
    </row>
    <row r="274" spans="1:5" s="5" customFormat="1" ht="152.25" customHeight="1">
      <c r="A274" s="39" t="s">
        <v>252</v>
      </c>
      <c r="B274" s="51">
        <v>367200</v>
      </c>
      <c r="C274" s="55">
        <v>0</v>
      </c>
      <c r="D274" s="28">
        <f t="shared" si="36"/>
        <v>0</v>
      </c>
      <c r="E274" s="31">
        <f t="shared" si="37"/>
        <v>-367200</v>
      </c>
    </row>
    <row r="275" spans="1:5" s="5" customFormat="1" ht="43.5" customHeight="1">
      <c r="A275" s="39" t="s">
        <v>110</v>
      </c>
      <c r="B275" s="51">
        <f>SUM(B276:B278)</f>
        <v>7345556</v>
      </c>
      <c r="C275" s="51">
        <f>SUM(C276:C278)</f>
        <v>2914582</v>
      </c>
      <c r="D275" s="28">
        <f t="shared" si="36"/>
        <v>0.3967816731640192</v>
      </c>
      <c r="E275" s="31">
        <f t="shared" si="37"/>
        <v>-4430974</v>
      </c>
    </row>
    <row r="276" spans="1:5" s="5" customFormat="1" ht="15" customHeight="1">
      <c r="A276" s="41" t="s">
        <v>54</v>
      </c>
      <c r="B276" s="51">
        <v>7272100</v>
      </c>
      <c r="C276" s="51">
        <v>2885436</v>
      </c>
      <c r="D276" s="28">
        <f t="shared" si="36"/>
        <v>0.39678167241924617</v>
      </c>
      <c r="E276" s="31">
        <f t="shared" si="37"/>
        <v>-4386664</v>
      </c>
    </row>
    <row r="277" spans="1:5" s="5" customFormat="1" ht="15.75" customHeight="1">
      <c r="A277" s="41" t="s">
        <v>46</v>
      </c>
      <c r="B277" s="51">
        <v>36728</v>
      </c>
      <c r="C277" s="51">
        <v>14572.97</v>
      </c>
      <c r="D277" s="28">
        <f t="shared" si="36"/>
        <v>0.39678093008059245</v>
      </c>
      <c r="E277" s="31">
        <f t="shared" si="37"/>
        <v>-22155.03</v>
      </c>
    </row>
    <row r="278" spans="1:5" ht="15">
      <c r="A278" s="41" t="s">
        <v>176</v>
      </c>
      <c r="B278" s="64">
        <v>36728</v>
      </c>
      <c r="C278" s="64">
        <v>14573.03</v>
      </c>
      <c r="D278" s="28">
        <f t="shared" si="36"/>
        <v>0.3967825637116097</v>
      </c>
      <c r="E278" s="65">
        <f t="shared" si="37"/>
        <v>-22154.97</v>
      </c>
    </row>
    <row r="279" spans="1:5" s="5" customFormat="1" ht="88.5" customHeight="1">
      <c r="A279" s="39" t="s">
        <v>121</v>
      </c>
      <c r="B279" s="51">
        <f>SUM(B280:B281)</f>
        <v>556222.22</v>
      </c>
      <c r="C279" s="51">
        <f>SUM(C280:C281)</f>
        <v>300000</v>
      </c>
      <c r="D279" s="28">
        <f t="shared" si="36"/>
        <v>0.5393527788228237</v>
      </c>
      <c r="E279" s="31">
        <f t="shared" si="37"/>
        <v>-256222.21999999997</v>
      </c>
    </row>
    <row r="280" spans="1:5" s="5" customFormat="1" ht="15.75" customHeight="1">
      <c r="A280" s="41" t="s">
        <v>46</v>
      </c>
      <c r="B280" s="51">
        <v>500600</v>
      </c>
      <c r="C280" s="51">
        <v>270000</v>
      </c>
      <c r="D280" s="28">
        <f t="shared" si="36"/>
        <v>0.5393527766679984</v>
      </c>
      <c r="E280" s="31">
        <f t="shared" si="37"/>
        <v>-230600</v>
      </c>
    </row>
    <row r="281" spans="1:5" ht="15">
      <c r="A281" s="41" t="s">
        <v>176</v>
      </c>
      <c r="B281" s="64">
        <v>55622.22</v>
      </c>
      <c r="C281" s="64">
        <v>30000</v>
      </c>
      <c r="D281" s="28">
        <f t="shared" si="36"/>
        <v>0.5393527982162524</v>
      </c>
      <c r="E281" s="65">
        <f t="shared" si="37"/>
        <v>-25622.22</v>
      </c>
    </row>
    <row r="282" spans="1:5" s="5" customFormat="1" ht="30">
      <c r="A282" s="39" t="s">
        <v>267</v>
      </c>
      <c r="B282" s="51">
        <v>199800</v>
      </c>
      <c r="C282" s="51">
        <v>0</v>
      </c>
      <c r="D282" s="28">
        <f t="shared" si="36"/>
        <v>0</v>
      </c>
      <c r="E282" s="31">
        <f t="shared" si="37"/>
        <v>-199800</v>
      </c>
    </row>
    <row r="283" spans="1:5" s="5" customFormat="1" ht="32.25" customHeight="1">
      <c r="A283" s="39" t="s">
        <v>184</v>
      </c>
      <c r="B283" s="51">
        <v>308500</v>
      </c>
      <c r="C283" s="51">
        <v>0</v>
      </c>
      <c r="D283" s="28">
        <f t="shared" si="36"/>
        <v>0</v>
      </c>
      <c r="E283" s="31">
        <f aca="true" t="shared" si="38" ref="E283:E310">C283-B283</f>
        <v>-308500</v>
      </c>
    </row>
    <row r="284" spans="1:5" s="5" customFormat="1" ht="75">
      <c r="A284" s="27" t="s">
        <v>135</v>
      </c>
      <c r="B284" s="51">
        <f>B285+B286</f>
        <v>1351612.8099999998</v>
      </c>
      <c r="C284" s="51">
        <f>C285+C286</f>
        <v>337903.2</v>
      </c>
      <c r="D284" s="28">
        <v>0</v>
      </c>
      <c r="E284" s="31">
        <f t="shared" si="38"/>
        <v>-1013709.6099999999</v>
      </c>
    </row>
    <row r="285" spans="1:5" s="5" customFormat="1" ht="13.5" customHeight="1">
      <c r="A285" s="41" t="s">
        <v>54</v>
      </c>
      <c r="B285" s="51">
        <v>1338096.68</v>
      </c>
      <c r="C285" s="51">
        <v>334524.17</v>
      </c>
      <c r="D285" s="28">
        <v>0</v>
      </c>
      <c r="E285" s="31">
        <f t="shared" si="38"/>
        <v>-1003572.51</v>
      </c>
    </row>
    <row r="286" spans="1:5" s="5" customFormat="1" ht="13.5" customHeight="1">
      <c r="A286" s="41" t="s">
        <v>46</v>
      </c>
      <c r="B286" s="51">
        <v>13516.13</v>
      </c>
      <c r="C286" s="51">
        <v>3379.03</v>
      </c>
      <c r="D286" s="28">
        <v>0</v>
      </c>
      <c r="E286" s="31">
        <f t="shared" si="38"/>
        <v>-10137.099999999999</v>
      </c>
    </row>
    <row r="287" spans="1:5" s="5" customFormat="1" ht="75" customHeight="1">
      <c r="A287" s="27" t="s">
        <v>186</v>
      </c>
      <c r="B287" s="51">
        <f>B288+B289</f>
        <v>2257052.63</v>
      </c>
      <c r="C287" s="51">
        <f>C288+C289</f>
        <v>0</v>
      </c>
      <c r="D287" s="28">
        <v>0</v>
      </c>
      <c r="E287" s="31">
        <f t="shared" si="38"/>
        <v>-2257052.63</v>
      </c>
    </row>
    <row r="288" spans="1:5" s="5" customFormat="1" ht="13.5" customHeight="1">
      <c r="A288" s="41" t="s">
        <v>46</v>
      </c>
      <c r="B288" s="51">
        <v>2144200</v>
      </c>
      <c r="C288" s="51">
        <v>0</v>
      </c>
      <c r="D288" s="28">
        <v>0</v>
      </c>
      <c r="E288" s="31">
        <f t="shared" si="38"/>
        <v>-2144200</v>
      </c>
    </row>
    <row r="289" spans="1:5" ht="15">
      <c r="A289" s="41" t="s">
        <v>176</v>
      </c>
      <c r="B289" s="64">
        <v>112852.63</v>
      </c>
      <c r="C289" s="64">
        <v>0</v>
      </c>
      <c r="D289" s="28">
        <f aca="true" t="shared" si="39" ref="D289:D310">IF(B289=0,"   ",C289/B289)</f>
        <v>0</v>
      </c>
      <c r="E289" s="65">
        <f t="shared" si="38"/>
        <v>-112852.63</v>
      </c>
    </row>
    <row r="290" spans="1:5" s="5" customFormat="1" ht="43.5" customHeight="1">
      <c r="A290" s="39" t="s">
        <v>185</v>
      </c>
      <c r="B290" s="51">
        <f>SUM(B291:B293)</f>
        <v>2753272</v>
      </c>
      <c r="C290" s="51">
        <f>SUM(C291:C293)</f>
        <v>0</v>
      </c>
      <c r="D290" s="28">
        <f t="shared" si="39"/>
        <v>0</v>
      </c>
      <c r="E290" s="31">
        <f t="shared" si="38"/>
        <v>-2753272</v>
      </c>
    </row>
    <row r="291" spans="1:5" s="5" customFormat="1" ht="15" customHeight="1">
      <c r="A291" s="41" t="s">
        <v>54</v>
      </c>
      <c r="B291" s="51">
        <v>2725700</v>
      </c>
      <c r="C291" s="51">
        <v>0</v>
      </c>
      <c r="D291" s="28">
        <f t="shared" si="39"/>
        <v>0</v>
      </c>
      <c r="E291" s="31">
        <f t="shared" si="38"/>
        <v>-2725700</v>
      </c>
    </row>
    <row r="292" spans="1:5" s="5" customFormat="1" ht="15.75" customHeight="1">
      <c r="A292" s="41" t="s">
        <v>46</v>
      </c>
      <c r="B292" s="51">
        <v>13786</v>
      </c>
      <c r="C292" s="51">
        <v>0</v>
      </c>
      <c r="D292" s="28">
        <f t="shared" si="39"/>
        <v>0</v>
      </c>
      <c r="E292" s="31">
        <f t="shared" si="38"/>
        <v>-13786</v>
      </c>
    </row>
    <row r="293" spans="1:5" ht="15">
      <c r="A293" s="41" t="s">
        <v>176</v>
      </c>
      <c r="B293" s="64">
        <v>13786</v>
      </c>
      <c r="C293" s="64">
        <v>0</v>
      </c>
      <c r="D293" s="28">
        <f t="shared" si="39"/>
        <v>0</v>
      </c>
      <c r="E293" s="65">
        <f t="shared" si="38"/>
        <v>-13786</v>
      </c>
    </row>
    <row r="294" spans="1:5" s="5" customFormat="1" ht="75" customHeight="1">
      <c r="A294" s="39" t="s">
        <v>253</v>
      </c>
      <c r="B294" s="51">
        <f>SUM(B295:B297)</f>
        <v>14223986.32</v>
      </c>
      <c r="C294" s="51">
        <f>SUM(C295:C297)</f>
        <v>0</v>
      </c>
      <c r="D294" s="28">
        <f t="shared" si="39"/>
        <v>0</v>
      </c>
      <c r="E294" s="31">
        <f t="shared" si="38"/>
        <v>-14223986.32</v>
      </c>
    </row>
    <row r="295" spans="1:5" s="5" customFormat="1" ht="15.75" customHeight="1">
      <c r="A295" s="41" t="s">
        <v>46</v>
      </c>
      <c r="B295" s="51">
        <v>9700000</v>
      </c>
      <c r="C295" s="51">
        <v>0</v>
      </c>
      <c r="D295" s="28">
        <f t="shared" si="39"/>
        <v>0</v>
      </c>
      <c r="E295" s="31">
        <f t="shared" si="38"/>
        <v>-9700000</v>
      </c>
    </row>
    <row r="296" spans="1:5" ht="15">
      <c r="A296" s="41" t="s">
        <v>254</v>
      </c>
      <c r="B296" s="64">
        <v>510526.32</v>
      </c>
      <c r="C296" s="64">
        <v>0</v>
      </c>
      <c r="D296" s="28">
        <f t="shared" si="39"/>
        <v>0</v>
      </c>
      <c r="E296" s="65">
        <f t="shared" si="38"/>
        <v>-510526.32</v>
      </c>
    </row>
    <row r="297" spans="1:5" ht="15">
      <c r="A297" s="41" t="s">
        <v>255</v>
      </c>
      <c r="B297" s="64">
        <v>4013460</v>
      </c>
      <c r="C297" s="64">
        <v>0</v>
      </c>
      <c r="D297" s="28">
        <f t="shared" si="39"/>
        <v>0</v>
      </c>
      <c r="E297" s="65">
        <f t="shared" si="38"/>
        <v>-4013460</v>
      </c>
    </row>
    <row r="298" spans="1:5" s="5" customFormat="1" ht="31.5" customHeight="1">
      <c r="A298" s="27" t="s">
        <v>251</v>
      </c>
      <c r="B298" s="51">
        <v>937239.81</v>
      </c>
      <c r="C298" s="55">
        <v>0</v>
      </c>
      <c r="D298" s="28">
        <f t="shared" si="39"/>
        <v>0</v>
      </c>
      <c r="E298" s="31">
        <f t="shared" si="38"/>
        <v>-937239.81</v>
      </c>
    </row>
    <row r="299" spans="1:5" s="5" customFormat="1" ht="15">
      <c r="A299" s="39" t="s">
        <v>76</v>
      </c>
      <c r="B299" s="51">
        <v>130109.1</v>
      </c>
      <c r="C299" s="51">
        <v>49116.41</v>
      </c>
      <c r="D299" s="28">
        <f t="shared" si="39"/>
        <v>0.3775017273964696</v>
      </c>
      <c r="E299" s="31">
        <f t="shared" si="38"/>
        <v>-80992.69</v>
      </c>
    </row>
    <row r="300" spans="1:5" s="5" customFormat="1" ht="15">
      <c r="A300" s="27" t="s">
        <v>87</v>
      </c>
      <c r="B300" s="51">
        <f>B301+B308+B302+B305</f>
        <v>30717109.09</v>
      </c>
      <c r="C300" s="51">
        <f>C301+C308+C302+C305</f>
        <v>10596409.09</v>
      </c>
      <c r="D300" s="28">
        <f t="shared" si="39"/>
        <v>0.3449676549623505</v>
      </c>
      <c r="E300" s="31">
        <f t="shared" si="38"/>
        <v>-20120700</v>
      </c>
    </row>
    <row r="301" spans="1:5" s="5" customFormat="1" ht="15">
      <c r="A301" s="27" t="s">
        <v>55</v>
      </c>
      <c r="B301" s="51">
        <v>24358821.05</v>
      </c>
      <c r="C301" s="55">
        <v>9134200</v>
      </c>
      <c r="D301" s="28">
        <f t="shared" si="39"/>
        <v>0.37498530742726566</v>
      </c>
      <c r="E301" s="31">
        <f t="shared" si="38"/>
        <v>-15224621.05</v>
      </c>
    </row>
    <row r="302" spans="1:5" s="5" customFormat="1" ht="101.25" customHeight="1">
      <c r="A302" s="39" t="s">
        <v>256</v>
      </c>
      <c r="B302" s="51">
        <f>SUM(B303:B304)</f>
        <v>2409578.95</v>
      </c>
      <c r="C302" s="51">
        <f>SUM(C303:C304)</f>
        <v>0</v>
      </c>
      <c r="D302" s="28">
        <f t="shared" si="39"/>
        <v>0</v>
      </c>
      <c r="E302" s="31">
        <f t="shared" si="38"/>
        <v>-2409578.95</v>
      </c>
    </row>
    <row r="303" spans="1:5" ht="15">
      <c r="A303" s="27" t="s">
        <v>257</v>
      </c>
      <c r="B303" s="64">
        <v>2289100</v>
      </c>
      <c r="C303" s="64">
        <v>0</v>
      </c>
      <c r="D303" s="28">
        <f t="shared" si="39"/>
        <v>0</v>
      </c>
      <c r="E303" s="65">
        <f t="shared" si="38"/>
        <v>-2289100</v>
      </c>
    </row>
    <row r="304" spans="1:5" ht="15">
      <c r="A304" s="27" t="s">
        <v>258</v>
      </c>
      <c r="B304" s="64">
        <v>120478.95</v>
      </c>
      <c r="C304" s="64">
        <v>0</v>
      </c>
      <c r="D304" s="28">
        <f t="shared" si="39"/>
        <v>0</v>
      </c>
      <c r="E304" s="65">
        <f t="shared" si="38"/>
        <v>-120478.95</v>
      </c>
    </row>
    <row r="305" spans="1:5" s="5" customFormat="1" ht="31.5" customHeight="1">
      <c r="A305" s="39" t="s">
        <v>124</v>
      </c>
      <c r="B305" s="51">
        <f>SUM(B306:B307)</f>
        <v>580909.09</v>
      </c>
      <c r="C305" s="51">
        <f>SUM(C306:C307)</f>
        <v>580909.09</v>
      </c>
      <c r="D305" s="28">
        <f t="shared" si="39"/>
        <v>1</v>
      </c>
      <c r="E305" s="31">
        <f t="shared" si="38"/>
        <v>0</v>
      </c>
    </row>
    <row r="306" spans="1:5" ht="15">
      <c r="A306" s="27" t="s">
        <v>257</v>
      </c>
      <c r="B306" s="64">
        <v>575100</v>
      </c>
      <c r="C306" s="64">
        <v>575100</v>
      </c>
      <c r="D306" s="28">
        <f t="shared" si="39"/>
        <v>1</v>
      </c>
      <c r="E306" s="65">
        <f t="shared" si="38"/>
        <v>0</v>
      </c>
    </row>
    <row r="307" spans="1:5" ht="15">
      <c r="A307" s="27" t="s">
        <v>258</v>
      </c>
      <c r="B307" s="64">
        <v>5809.09</v>
      </c>
      <c r="C307" s="64">
        <v>5809.09</v>
      </c>
      <c r="D307" s="28">
        <f t="shared" si="39"/>
        <v>1</v>
      </c>
      <c r="E307" s="65">
        <f t="shared" si="38"/>
        <v>0</v>
      </c>
    </row>
    <row r="308" spans="1:5" s="5" customFormat="1" ht="27" customHeight="1">
      <c r="A308" s="39" t="s">
        <v>102</v>
      </c>
      <c r="B308" s="64">
        <v>3367800</v>
      </c>
      <c r="C308" s="64">
        <v>881300</v>
      </c>
      <c r="D308" s="28">
        <f t="shared" si="39"/>
        <v>0.2616841855217056</v>
      </c>
      <c r="E308" s="31">
        <f t="shared" si="38"/>
        <v>-2486500</v>
      </c>
    </row>
    <row r="309" spans="1:5" s="5" customFormat="1" ht="15">
      <c r="A309" s="39" t="s">
        <v>39</v>
      </c>
      <c r="B309" s="51">
        <f>B310+B311</f>
        <v>222300</v>
      </c>
      <c r="C309" s="51">
        <f>C310+C311</f>
        <v>40000</v>
      </c>
      <c r="D309" s="28">
        <f t="shared" si="39"/>
        <v>0.1799370220422852</v>
      </c>
      <c r="E309" s="31">
        <f t="shared" si="38"/>
        <v>-182300</v>
      </c>
    </row>
    <row r="310" spans="1:5" s="5" customFormat="1" ht="15">
      <c r="A310" s="27" t="s">
        <v>240</v>
      </c>
      <c r="B310" s="51">
        <v>120000</v>
      </c>
      <c r="C310" s="51">
        <v>40000</v>
      </c>
      <c r="D310" s="28">
        <f t="shared" si="39"/>
        <v>0.3333333333333333</v>
      </c>
      <c r="E310" s="31">
        <f t="shared" si="38"/>
        <v>-80000</v>
      </c>
    </row>
    <row r="311" spans="1:5" s="5" customFormat="1" ht="30">
      <c r="A311" s="27" t="s">
        <v>132</v>
      </c>
      <c r="B311" s="51">
        <v>102300</v>
      </c>
      <c r="C311" s="51">
        <v>0</v>
      </c>
      <c r="D311" s="28">
        <f aca="true" t="shared" si="40" ref="D311:D318">IF(B311=0,"   ",C311/B311)</f>
        <v>0</v>
      </c>
      <c r="E311" s="31">
        <f aca="true" t="shared" si="41" ref="E311:E318">C311-B311</f>
        <v>-102300</v>
      </c>
    </row>
    <row r="312" spans="1:5" s="5" customFormat="1" ht="15">
      <c r="A312" s="27" t="s">
        <v>40</v>
      </c>
      <c r="B312" s="51">
        <f>B313+B314+B315</f>
        <v>8667800</v>
      </c>
      <c r="C312" s="51">
        <f>C313+C314+C315</f>
        <v>633670.42</v>
      </c>
      <c r="D312" s="28">
        <f t="shared" si="40"/>
        <v>0.07310625764323127</v>
      </c>
      <c r="E312" s="31">
        <f t="shared" si="41"/>
        <v>-8034129.58</v>
      </c>
    </row>
    <row r="313" spans="1:5" s="5" customFormat="1" ht="30" customHeight="1">
      <c r="A313" s="27" t="s">
        <v>191</v>
      </c>
      <c r="B313" s="51">
        <v>7283200</v>
      </c>
      <c r="C313" s="55">
        <v>633670.42</v>
      </c>
      <c r="D313" s="28">
        <f t="shared" si="40"/>
        <v>0.08700439641915642</v>
      </c>
      <c r="E313" s="31">
        <f t="shared" si="41"/>
        <v>-6649529.58</v>
      </c>
    </row>
    <row r="314" spans="1:5" s="5" customFormat="1" ht="30">
      <c r="A314" s="27" t="s">
        <v>118</v>
      </c>
      <c r="B314" s="51">
        <v>1373100</v>
      </c>
      <c r="C314" s="51">
        <v>0</v>
      </c>
      <c r="D314" s="28">
        <f>IF(B314=0,"   ",C314/B314)</f>
        <v>0</v>
      </c>
      <c r="E314" s="31">
        <f>C314-B314</f>
        <v>-1373100</v>
      </c>
    </row>
    <row r="315" spans="1:5" s="5" customFormat="1" ht="30">
      <c r="A315" s="27" t="s">
        <v>131</v>
      </c>
      <c r="B315" s="51">
        <v>11500</v>
      </c>
      <c r="C315" s="51">
        <v>0</v>
      </c>
      <c r="D315" s="28">
        <f>IF(B315=0,"   ",C315/B315)</f>
        <v>0</v>
      </c>
      <c r="E315" s="31">
        <f>C315-B315</f>
        <v>-11500</v>
      </c>
    </row>
    <row r="316" spans="1:5" s="5" customFormat="1" ht="15">
      <c r="A316" s="27" t="s">
        <v>48</v>
      </c>
      <c r="B316" s="50">
        <f>SUM(B317,)</f>
        <v>42902329.019999996</v>
      </c>
      <c r="C316" s="50">
        <f>SUM(C317,)</f>
        <v>13319565.66</v>
      </c>
      <c r="D316" s="28">
        <f t="shared" si="40"/>
        <v>0.31046253115514433</v>
      </c>
      <c r="E316" s="31">
        <f t="shared" si="41"/>
        <v>-29582763.359999996</v>
      </c>
    </row>
    <row r="317" spans="1:5" s="5" customFormat="1" ht="13.5" customHeight="1">
      <c r="A317" s="27" t="s">
        <v>41</v>
      </c>
      <c r="B317" s="51">
        <f>B319+B322+B337+B318+B326+B330+B333+B336</f>
        <v>42902329.019999996</v>
      </c>
      <c r="C317" s="51">
        <f>C319+C322+C337+C318+C326+C330+C333+C336</f>
        <v>13319565.66</v>
      </c>
      <c r="D317" s="28">
        <f t="shared" si="40"/>
        <v>0.31046253115514433</v>
      </c>
      <c r="E317" s="31">
        <f t="shared" si="41"/>
        <v>-29582763.359999996</v>
      </c>
    </row>
    <row r="318" spans="1:5" s="5" customFormat="1" ht="15">
      <c r="A318" s="27" t="s">
        <v>55</v>
      </c>
      <c r="B318" s="51">
        <v>33973278.95</v>
      </c>
      <c r="C318" s="51">
        <v>10613000</v>
      </c>
      <c r="D318" s="28">
        <f t="shared" si="40"/>
        <v>0.31239257228069234</v>
      </c>
      <c r="E318" s="31">
        <f t="shared" si="41"/>
        <v>-23360278.950000003</v>
      </c>
    </row>
    <row r="319" spans="1:5" ht="30.75" customHeight="1">
      <c r="A319" s="27" t="s">
        <v>109</v>
      </c>
      <c r="B319" s="51">
        <f>SUM(B320:B321)</f>
        <v>45368.42</v>
      </c>
      <c r="C319" s="51">
        <f>SUM(C320:C321)</f>
        <v>0</v>
      </c>
      <c r="D319" s="28">
        <f aca="true" t="shared" si="42" ref="D319:D324">IF(B319=0,"   ",C319/B319)</f>
        <v>0</v>
      </c>
      <c r="E319" s="65">
        <f aca="true" t="shared" si="43" ref="E319:E324">C319-B319</f>
        <v>-45368.42</v>
      </c>
    </row>
    <row r="320" spans="1:5" s="5" customFormat="1" ht="13.5" customHeight="1">
      <c r="A320" s="41" t="s">
        <v>46</v>
      </c>
      <c r="B320" s="64">
        <v>43100</v>
      </c>
      <c r="C320" s="64">
        <v>0</v>
      </c>
      <c r="D320" s="28">
        <f t="shared" si="42"/>
        <v>0</v>
      </c>
      <c r="E320" s="31">
        <f t="shared" si="43"/>
        <v>-43100</v>
      </c>
    </row>
    <row r="321" spans="1:5" ht="14.25" customHeight="1">
      <c r="A321" s="41" t="s">
        <v>176</v>
      </c>
      <c r="B321" s="64">
        <v>2268.42</v>
      </c>
      <c r="C321" s="64">
        <v>0</v>
      </c>
      <c r="D321" s="28">
        <f t="shared" si="42"/>
        <v>0</v>
      </c>
      <c r="E321" s="65">
        <f t="shared" si="43"/>
        <v>-2268.42</v>
      </c>
    </row>
    <row r="322" spans="1:5" s="5" customFormat="1" ht="29.25" customHeight="1">
      <c r="A322" s="27" t="s">
        <v>115</v>
      </c>
      <c r="B322" s="51">
        <f>B323+B324+B325</f>
        <v>175000</v>
      </c>
      <c r="C322" s="51">
        <f>C323+C324+C325</f>
        <v>0</v>
      </c>
      <c r="D322" s="28">
        <f t="shared" si="42"/>
        <v>0</v>
      </c>
      <c r="E322" s="31">
        <f t="shared" si="43"/>
        <v>-175000</v>
      </c>
    </row>
    <row r="323" spans="1:5" s="5" customFormat="1" ht="13.5" customHeight="1">
      <c r="A323" s="41" t="s">
        <v>54</v>
      </c>
      <c r="B323" s="51">
        <v>100000</v>
      </c>
      <c r="C323" s="51">
        <v>0</v>
      </c>
      <c r="D323" s="28">
        <f t="shared" si="42"/>
        <v>0</v>
      </c>
      <c r="E323" s="31">
        <f t="shared" si="43"/>
        <v>-100000</v>
      </c>
    </row>
    <row r="324" spans="1:5" s="5" customFormat="1" ht="13.5" customHeight="1">
      <c r="A324" s="41" t="s">
        <v>46</v>
      </c>
      <c r="B324" s="51">
        <v>50000</v>
      </c>
      <c r="C324" s="51">
        <v>0</v>
      </c>
      <c r="D324" s="28">
        <f t="shared" si="42"/>
        <v>0</v>
      </c>
      <c r="E324" s="31">
        <f t="shared" si="43"/>
        <v>-50000</v>
      </c>
    </row>
    <row r="325" spans="1:5" ht="14.25" customHeight="1">
      <c r="A325" s="41" t="s">
        <v>176</v>
      </c>
      <c r="B325" s="64">
        <v>25000</v>
      </c>
      <c r="C325" s="64">
        <v>0</v>
      </c>
      <c r="D325" s="28">
        <f aca="true" t="shared" si="44" ref="D325:D337">IF(B325=0,"   ",C325/B325)</f>
        <v>0</v>
      </c>
      <c r="E325" s="65">
        <f aca="true" t="shared" si="45" ref="E325:E337">C325-B325</f>
        <v>-25000</v>
      </c>
    </row>
    <row r="326" spans="1:5" s="5" customFormat="1" ht="60">
      <c r="A326" s="39" t="s">
        <v>238</v>
      </c>
      <c r="B326" s="51">
        <f>B327+B328+B329</f>
        <v>1307694.94</v>
      </c>
      <c r="C326" s="51">
        <f>C327+C328+C329</f>
        <v>0</v>
      </c>
      <c r="D326" s="28">
        <f t="shared" si="44"/>
        <v>0</v>
      </c>
      <c r="E326" s="31">
        <f t="shared" si="45"/>
        <v>-1307694.94</v>
      </c>
    </row>
    <row r="327" spans="1:5" s="5" customFormat="1" ht="13.5" customHeight="1">
      <c r="A327" s="41" t="s">
        <v>54</v>
      </c>
      <c r="B327" s="51">
        <v>1281800</v>
      </c>
      <c r="C327" s="51">
        <v>0</v>
      </c>
      <c r="D327" s="28">
        <f t="shared" si="44"/>
        <v>0</v>
      </c>
      <c r="E327" s="31">
        <f t="shared" si="45"/>
        <v>-1281800</v>
      </c>
    </row>
    <row r="328" spans="1:5" s="5" customFormat="1" ht="13.5" customHeight="1">
      <c r="A328" s="41" t="s">
        <v>46</v>
      </c>
      <c r="B328" s="51">
        <v>12947.47</v>
      </c>
      <c r="C328" s="51">
        <v>0</v>
      </c>
      <c r="D328" s="28">
        <f t="shared" si="44"/>
        <v>0</v>
      </c>
      <c r="E328" s="31">
        <f t="shared" si="45"/>
        <v>-12947.47</v>
      </c>
    </row>
    <row r="329" spans="1:5" ht="14.25" customHeight="1">
      <c r="A329" s="41" t="s">
        <v>239</v>
      </c>
      <c r="B329" s="64">
        <v>12947.47</v>
      </c>
      <c r="C329" s="64">
        <v>0</v>
      </c>
      <c r="D329" s="28">
        <f t="shared" si="44"/>
        <v>0</v>
      </c>
      <c r="E329" s="65">
        <f t="shared" si="45"/>
        <v>-12947.47</v>
      </c>
    </row>
    <row r="330" spans="1:5" s="5" customFormat="1" ht="92.25" customHeight="1">
      <c r="A330" s="39" t="s">
        <v>260</v>
      </c>
      <c r="B330" s="51">
        <f>SUM(B331:B332)</f>
        <v>4344421.05</v>
      </c>
      <c r="C330" s="51">
        <f>SUM(C331:C332)</f>
        <v>0</v>
      </c>
      <c r="D330" s="28">
        <f t="shared" si="44"/>
        <v>0</v>
      </c>
      <c r="E330" s="31">
        <f t="shared" si="45"/>
        <v>-4344421.05</v>
      </c>
    </row>
    <row r="331" spans="1:5" ht="15">
      <c r="A331" s="27" t="s">
        <v>257</v>
      </c>
      <c r="B331" s="64">
        <v>4127200</v>
      </c>
      <c r="C331" s="64">
        <v>0</v>
      </c>
      <c r="D331" s="28">
        <f t="shared" si="44"/>
        <v>0</v>
      </c>
      <c r="E331" s="65">
        <f t="shared" si="45"/>
        <v>-4127200</v>
      </c>
    </row>
    <row r="332" spans="1:5" ht="15">
      <c r="A332" s="27" t="s">
        <v>258</v>
      </c>
      <c r="B332" s="64">
        <v>217221.05</v>
      </c>
      <c r="C332" s="64">
        <v>0</v>
      </c>
      <c r="D332" s="28">
        <f t="shared" si="44"/>
        <v>0</v>
      </c>
      <c r="E332" s="65">
        <f t="shared" si="45"/>
        <v>-217221.05</v>
      </c>
    </row>
    <row r="333" spans="1:5" s="5" customFormat="1" ht="44.25" customHeight="1">
      <c r="A333" s="39" t="s">
        <v>261</v>
      </c>
      <c r="B333" s="51">
        <f>SUM(B334:B335)</f>
        <v>2706565.66</v>
      </c>
      <c r="C333" s="51">
        <f>SUM(C334:C335)</f>
        <v>2706565.66</v>
      </c>
      <c r="D333" s="28">
        <f t="shared" si="44"/>
        <v>1</v>
      </c>
      <c r="E333" s="31">
        <f t="shared" si="45"/>
        <v>0</v>
      </c>
    </row>
    <row r="334" spans="1:5" ht="15">
      <c r="A334" s="27" t="s">
        <v>257</v>
      </c>
      <c r="B334" s="64">
        <v>2679500</v>
      </c>
      <c r="C334" s="64">
        <v>2679500</v>
      </c>
      <c r="D334" s="28">
        <f t="shared" si="44"/>
        <v>1</v>
      </c>
      <c r="E334" s="65">
        <f t="shared" si="45"/>
        <v>0</v>
      </c>
    </row>
    <row r="335" spans="1:5" ht="15">
      <c r="A335" s="27" t="s">
        <v>258</v>
      </c>
      <c r="B335" s="64">
        <v>27065.66</v>
      </c>
      <c r="C335" s="64">
        <v>27065.66</v>
      </c>
      <c r="D335" s="28">
        <f t="shared" si="44"/>
        <v>1</v>
      </c>
      <c r="E335" s="65">
        <f t="shared" si="45"/>
        <v>0</v>
      </c>
    </row>
    <row r="336" spans="1:5" s="5" customFormat="1" ht="45.75" customHeight="1">
      <c r="A336" s="27" t="s">
        <v>259</v>
      </c>
      <c r="B336" s="51">
        <v>350000</v>
      </c>
      <c r="C336" s="55">
        <v>0</v>
      </c>
      <c r="D336" s="28">
        <f>IF(B336=0,"   ",C336/B336)</f>
        <v>0</v>
      </c>
      <c r="E336" s="31">
        <f>C336-B336</f>
        <v>-350000</v>
      </c>
    </row>
    <row r="337" spans="1:5" s="5" customFormat="1" ht="45.75" customHeight="1">
      <c r="A337" s="27" t="s">
        <v>138</v>
      </c>
      <c r="B337" s="51">
        <v>0</v>
      </c>
      <c r="C337" s="55">
        <v>0</v>
      </c>
      <c r="D337" s="28" t="str">
        <f t="shared" si="44"/>
        <v>   </v>
      </c>
      <c r="E337" s="31">
        <f t="shared" si="45"/>
        <v>0</v>
      </c>
    </row>
    <row r="338" spans="1:5" ht="15.75" customHeight="1">
      <c r="A338" s="27" t="s">
        <v>9</v>
      </c>
      <c r="B338" s="51">
        <f>SUM(B339,B340,B349,)</f>
        <v>16454860.189999998</v>
      </c>
      <c r="C338" s="51">
        <f>SUM(C339,C340,C349,)</f>
        <v>13251096.819999998</v>
      </c>
      <c r="D338" s="28">
        <f aca="true" t="shared" si="46" ref="D338:D360">IF(B338=0,"   ",C338/B338)</f>
        <v>0.8052998729246572</v>
      </c>
      <c r="E338" s="31">
        <f aca="true" t="shared" si="47" ref="E338:E360">C338-B338</f>
        <v>-3203763.369999999</v>
      </c>
    </row>
    <row r="339" spans="1:5" ht="14.25" customHeight="1">
      <c r="A339" s="27" t="s">
        <v>42</v>
      </c>
      <c r="B339" s="51">
        <v>32000</v>
      </c>
      <c r="C339" s="55">
        <v>0</v>
      </c>
      <c r="D339" s="28">
        <f t="shared" si="46"/>
        <v>0</v>
      </c>
      <c r="E339" s="31">
        <f t="shared" si="47"/>
        <v>-32000</v>
      </c>
    </row>
    <row r="340" spans="1:5" s="5" customFormat="1" ht="13.5" customHeight="1">
      <c r="A340" s="27" t="s">
        <v>30</v>
      </c>
      <c r="B340" s="51">
        <f>B341+B345+B348</f>
        <v>3066487.88</v>
      </c>
      <c r="C340" s="51">
        <f>C341+C345+C348</f>
        <v>703052.5</v>
      </c>
      <c r="D340" s="28">
        <f t="shared" si="46"/>
        <v>0.22926961641863722</v>
      </c>
      <c r="E340" s="31">
        <f t="shared" si="47"/>
        <v>-2363435.38</v>
      </c>
    </row>
    <row r="341" spans="1:5" s="5" customFormat="1" ht="42" customHeight="1">
      <c r="A341" s="39" t="s">
        <v>105</v>
      </c>
      <c r="B341" s="51">
        <f>B343+B342+B344</f>
        <v>621787.88</v>
      </c>
      <c r="C341" s="51">
        <f>C343+C342+C344</f>
        <v>0</v>
      </c>
      <c r="D341" s="28">
        <f t="shared" si="46"/>
        <v>0</v>
      </c>
      <c r="E341" s="31">
        <f t="shared" si="47"/>
        <v>-621787.88</v>
      </c>
    </row>
    <row r="342" spans="1:5" s="5" customFormat="1" ht="13.5" customHeight="1">
      <c r="A342" s="41" t="s">
        <v>54</v>
      </c>
      <c r="B342" s="51">
        <v>606900</v>
      </c>
      <c r="C342" s="51">
        <v>0</v>
      </c>
      <c r="D342" s="28">
        <f t="shared" si="46"/>
        <v>0</v>
      </c>
      <c r="E342" s="31">
        <f t="shared" si="47"/>
        <v>-606900</v>
      </c>
    </row>
    <row r="343" spans="1:5" s="5" customFormat="1" ht="13.5" customHeight="1">
      <c r="A343" s="41" t="s">
        <v>46</v>
      </c>
      <c r="B343" s="51">
        <v>6130.3</v>
      </c>
      <c r="C343" s="51">
        <v>0</v>
      </c>
      <c r="D343" s="28">
        <f t="shared" si="46"/>
        <v>0</v>
      </c>
      <c r="E343" s="31">
        <f t="shared" si="47"/>
        <v>-6130.3</v>
      </c>
    </row>
    <row r="344" spans="1:5" s="5" customFormat="1" ht="13.5" customHeight="1">
      <c r="A344" s="41" t="s">
        <v>176</v>
      </c>
      <c r="B344" s="51">
        <v>8757.58</v>
      </c>
      <c r="C344" s="51">
        <v>0</v>
      </c>
      <c r="D344" s="28">
        <f t="shared" si="46"/>
        <v>0</v>
      </c>
      <c r="E344" s="31">
        <f t="shared" si="47"/>
        <v>-8757.58</v>
      </c>
    </row>
    <row r="345" spans="1:5" s="5" customFormat="1" ht="27" customHeight="1">
      <c r="A345" s="27" t="s">
        <v>231</v>
      </c>
      <c r="B345" s="51">
        <f>B346+B347</f>
        <v>2394700</v>
      </c>
      <c r="C345" s="51">
        <f>C346+C347</f>
        <v>703052.5</v>
      </c>
      <c r="D345" s="28">
        <f t="shared" si="46"/>
        <v>0.2935868793585835</v>
      </c>
      <c r="E345" s="31">
        <f t="shared" si="47"/>
        <v>-1691647.5</v>
      </c>
    </row>
    <row r="346" spans="1:5" s="5" customFormat="1" ht="13.5" customHeight="1">
      <c r="A346" s="41" t="s">
        <v>84</v>
      </c>
      <c r="B346" s="51">
        <v>666900</v>
      </c>
      <c r="C346" s="51">
        <v>143356.5</v>
      </c>
      <c r="D346" s="28">
        <f t="shared" si="46"/>
        <v>0.21495951417004047</v>
      </c>
      <c r="E346" s="31">
        <f t="shared" si="47"/>
        <v>-523543.5</v>
      </c>
    </row>
    <row r="347" spans="1:5" s="5" customFormat="1" ht="13.5" customHeight="1">
      <c r="A347" s="41" t="s">
        <v>83</v>
      </c>
      <c r="B347" s="51">
        <v>1727800</v>
      </c>
      <c r="C347" s="51">
        <v>559696</v>
      </c>
      <c r="D347" s="28">
        <f t="shared" si="46"/>
        <v>0.323935640699155</v>
      </c>
      <c r="E347" s="31">
        <f t="shared" si="47"/>
        <v>-1168104</v>
      </c>
    </row>
    <row r="348" spans="1:5" s="5" customFormat="1" ht="13.5" customHeight="1">
      <c r="A348" s="27" t="s">
        <v>232</v>
      </c>
      <c r="B348" s="51">
        <v>50000</v>
      </c>
      <c r="C348" s="51">
        <v>0</v>
      </c>
      <c r="D348" s="28">
        <f>IF(B348=0,"   ",C348/B348)</f>
        <v>0</v>
      </c>
      <c r="E348" s="31">
        <f>C348-B348</f>
        <v>-50000</v>
      </c>
    </row>
    <row r="349" spans="1:5" s="5" customFormat="1" ht="14.25" customHeight="1">
      <c r="A349" s="27" t="s">
        <v>31</v>
      </c>
      <c r="B349" s="51">
        <f>B350+B354+B358</f>
        <v>13356372.309999999</v>
      </c>
      <c r="C349" s="51">
        <f>C350+C354+C358</f>
        <v>12548044.319999998</v>
      </c>
      <c r="D349" s="28">
        <f t="shared" si="46"/>
        <v>0.9394799747087913</v>
      </c>
      <c r="E349" s="31">
        <f t="shared" si="47"/>
        <v>-808327.9900000002</v>
      </c>
    </row>
    <row r="350" spans="1:5" s="5" customFormat="1" ht="27" customHeight="1">
      <c r="A350" s="27" t="s">
        <v>43</v>
      </c>
      <c r="B350" s="51">
        <f>B352+B351+B353</f>
        <v>8536007.309999999</v>
      </c>
      <c r="C350" s="51">
        <f>C352+C351+C353</f>
        <v>8536007.309999999</v>
      </c>
      <c r="D350" s="28">
        <f aca="true" t="shared" si="48" ref="D350:D356">IF(B350=0,"   ",C350/B350)</f>
        <v>1</v>
      </c>
      <c r="E350" s="31">
        <f aca="true" t="shared" si="49" ref="E350:E357">C350-B350</f>
        <v>0</v>
      </c>
    </row>
    <row r="351" spans="1:5" s="5" customFormat="1" ht="13.5" customHeight="1">
      <c r="A351" s="41" t="s">
        <v>54</v>
      </c>
      <c r="B351" s="51">
        <v>4872637.27</v>
      </c>
      <c r="C351" s="51">
        <v>4872637.27</v>
      </c>
      <c r="D351" s="28">
        <f t="shared" si="48"/>
        <v>1</v>
      </c>
      <c r="E351" s="31">
        <f t="shared" si="49"/>
        <v>0</v>
      </c>
    </row>
    <row r="352" spans="1:5" s="5" customFormat="1" ht="13.5" customHeight="1">
      <c r="A352" s="41" t="s">
        <v>46</v>
      </c>
      <c r="B352" s="51">
        <v>2567370.04</v>
      </c>
      <c r="C352" s="51">
        <v>2567370.04</v>
      </c>
      <c r="D352" s="28">
        <f t="shared" si="48"/>
        <v>1</v>
      </c>
      <c r="E352" s="31">
        <f t="shared" si="49"/>
        <v>0</v>
      </c>
    </row>
    <row r="353" spans="1:5" s="5" customFormat="1" ht="13.5" customHeight="1">
      <c r="A353" s="41" t="s">
        <v>176</v>
      </c>
      <c r="B353" s="51">
        <v>1096000</v>
      </c>
      <c r="C353" s="51">
        <v>1096000</v>
      </c>
      <c r="D353" s="28">
        <f t="shared" si="48"/>
        <v>1</v>
      </c>
      <c r="E353" s="31">
        <f t="shared" si="49"/>
        <v>0</v>
      </c>
    </row>
    <row r="354" spans="1:5" s="5" customFormat="1" ht="16.5" customHeight="1">
      <c r="A354" s="27" t="s">
        <v>69</v>
      </c>
      <c r="B354" s="51">
        <f>B355+B356+B357</f>
        <v>4507965</v>
      </c>
      <c r="C354" s="51">
        <f>C355+C356+C357</f>
        <v>3971100</v>
      </c>
      <c r="D354" s="28">
        <f t="shared" si="48"/>
        <v>0.8809074604616496</v>
      </c>
      <c r="E354" s="31">
        <f t="shared" si="49"/>
        <v>-536865</v>
      </c>
    </row>
    <row r="355" spans="1:5" s="5" customFormat="1" ht="14.25" customHeight="1">
      <c r="A355" s="41" t="s">
        <v>54</v>
      </c>
      <c r="B355" s="51">
        <v>2620926</v>
      </c>
      <c r="C355" s="51">
        <v>2620926</v>
      </c>
      <c r="D355" s="28">
        <f t="shared" si="48"/>
        <v>1</v>
      </c>
      <c r="E355" s="31">
        <f t="shared" si="49"/>
        <v>0</v>
      </c>
    </row>
    <row r="356" spans="1:5" s="5" customFormat="1" ht="13.5" customHeight="1">
      <c r="A356" s="41" t="s">
        <v>46</v>
      </c>
      <c r="B356" s="51">
        <v>1887039</v>
      </c>
      <c r="C356" s="51">
        <v>1350174</v>
      </c>
      <c r="D356" s="28">
        <f t="shared" si="48"/>
        <v>0.7154987257815021</v>
      </c>
      <c r="E356" s="31">
        <f t="shared" si="49"/>
        <v>-536865</v>
      </c>
    </row>
    <row r="357" spans="1:5" s="5" customFormat="1" ht="13.5" customHeight="1">
      <c r="A357" s="41" t="s">
        <v>176</v>
      </c>
      <c r="B357" s="51">
        <v>0</v>
      </c>
      <c r="C357" s="51">
        <v>0</v>
      </c>
      <c r="D357" s="28">
        <v>0</v>
      </c>
      <c r="E357" s="31">
        <f t="shared" si="49"/>
        <v>0</v>
      </c>
    </row>
    <row r="358" spans="1:5" s="5" customFormat="1" ht="29.25" customHeight="1">
      <c r="A358" s="27" t="s">
        <v>230</v>
      </c>
      <c r="B358" s="51">
        <v>312400</v>
      </c>
      <c r="C358" s="55">
        <v>40937.01</v>
      </c>
      <c r="D358" s="28">
        <f t="shared" si="46"/>
        <v>0.13104036491677337</v>
      </c>
      <c r="E358" s="31">
        <f t="shared" si="47"/>
        <v>-271462.99</v>
      </c>
    </row>
    <row r="359" spans="1:5" s="5" customFormat="1" ht="16.5" customHeight="1">
      <c r="A359" s="27" t="s">
        <v>44</v>
      </c>
      <c r="B359" s="51">
        <f>B360</f>
        <v>587000</v>
      </c>
      <c r="C359" s="51">
        <f>C360</f>
        <v>90853</v>
      </c>
      <c r="D359" s="28">
        <f t="shared" si="46"/>
        <v>0.15477512776831345</v>
      </c>
      <c r="E359" s="31">
        <f t="shared" si="47"/>
        <v>-496147</v>
      </c>
    </row>
    <row r="360" spans="1:5" ht="14.25" customHeight="1">
      <c r="A360" s="27" t="s">
        <v>192</v>
      </c>
      <c r="B360" s="51">
        <v>587000</v>
      </c>
      <c r="C360" s="55">
        <v>90853</v>
      </c>
      <c r="D360" s="28">
        <f t="shared" si="46"/>
        <v>0.15477512776831345</v>
      </c>
      <c r="E360" s="31">
        <f t="shared" si="47"/>
        <v>-496147</v>
      </c>
    </row>
    <row r="361" spans="1:5" s="5" customFormat="1" ht="14.25">
      <c r="A361" s="56" t="s">
        <v>10</v>
      </c>
      <c r="B361" s="57">
        <f>B133+B147+B149+B160+B213+B256+B316+B338+B359+B252</f>
        <v>567461628.5699999</v>
      </c>
      <c r="C361" s="57">
        <f>C133+C147+C149+C160+C213+C256+C316+C338+C359+C252</f>
        <v>160404588.43</v>
      </c>
      <c r="D361" s="58">
        <f>IF(B361=0,"   ",C361/B361)</f>
        <v>0.28267036986133964</v>
      </c>
      <c r="E361" s="59">
        <f>C361-B361</f>
        <v>-407057040.1399999</v>
      </c>
    </row>
    <row r="362" spans="1:5" s="5" customFormat="1" ht="14.25">
      <c r="A362" s="56" t="s">
        <v>47</v>
      </c>
      <c r="B362" s="57">
        <f>B131-B361</f>
        <v>-27309328.939999938</v>
      </c>
      <c r="C362" s="57">
        <f>C131-C361</f>
        <v>31817199.809999973</v>
      </c>
      <c r="D362" s="58">
        <f>IF(B362=0,"   ",C362/B362)</f>
        <v>-1.1650670684696818</v>
      </c>
      <c r="E362" s="59">
        <f>C362-B362</f>
        <v>59126528.74999991</v>
      </c>
    </row>
    <row r="363" spans="1:5" s="5" customFormat="1" ht="12.75" hidden="1">
      <c r="A363" s="33" t="s">
        <v>11</v>
      </c>
      <c r="B363" s="34"/>
      <c r="C363" s="35"/>
      <c r="D363" s="36" t="str">
        <f>IF(B363=0,"   ",C363/B363)</f>
        <v>   </v>
      </c>
      <c r="E363" s="37">
        <f>C363-B363</f>
        <v>0</v>
      </c>
    </row>
    <row r="364" spans="1:5" s="5" customFormat="1" ht="12.75" hidden="1">
      <c r="A364" s="24" t="s">
        <v>12</v>
      </c>
      <c r="B364" s="25">
        <v>1122919</v>
      </c>
      <c r="C364" s="26">
        <v>815256</v>
      </c>
      <c r="D364" s="22">
        <f>IF(B364=0,"   ",C364/B364)</f>
        <v>0.7260149663510903</v>
      </c>
      <c r="E364" s="23">
        <f>C364-B364</f>
        <v>-307663</v>
      </c>
    </row>
    <row r="365" spans="1:5" s="5" customFormat="1" ht="12.75" hidden="1">
      <c r="A365" s="24" t="s">
        <v>13</v>
      </c>
      <c r="B365" s="25">
        <v>1700000</v>
      </c>
      <c r="C365" s="60">
        <v>1700000</v>
      </c>
      <c r="D365" s="61">
        <f>IF(B365=0,"   ",C365/B365)</f>
        <v>1</v>
      </c>
      <c r="E365" s="62">
        <f>C365-B365</f>
        <v>0</v>
      </c>
    </row>
    <row r="366" spans="1:5" s="5" customFormat="1" ht="15.75">
      <c r="A366" s="69" t="s">
        <v>96</v>
      </c>
      <c r="B366" s="20"/>
      <c r="C366" s="19"/>
      <c r="D366" s="22"/>
      <c r="E366" s="23"/>
    </row>
    <row r="367" spans="1:5" s="5" customFormat="1" ht="15.75">
      <c r="A367" s="70" t="s">
        <v>97</v>
      </c>
      <c r="B367" s="63">
        <f>B9+B17+B18+B52+B87+B89+B41+B47</f>
        <v>70268005</v>
      </c>
      <c r="C367" s="63">
        <f>C9+C17+C18+C52+C87+C89+C41+C47</f>
        <v>22512977.09</v>
      </c>
      <c r="D367" s="28">
        <f>IF(B367=0,"   ",C367/B367)</f>
        <v>0.32038730984322095</v>
      </c>
      <c r="E367" s="31">
        <f>C367-B367</f>
        <v>-47755027.91</v>
      </c>
    </row>
    <row r="368" spans="1:5" s="5" customFormat="1" ht="31.5">
      <c r="A368" s="70" t="s">
        <v>263</v>
      </c>
      <c r="B368" s="63">
        <v>2272877.69</v>
      </c>
      <c r="C368" s="63">
        <v>2272877.69</v>
      </c>
      <c r="D368" s="28">
        <f>IF(B368=0,"   ",C368/B368)</f>
        <v>1</v>
      </c>
      <c r="E368" s="31">
        <f>C368-B368</f>
        <v>0</v>
      </c>
    </row>
    <row r="369" spans="1:5" s="5" customFormat="1" ht="16.5" thickBot="1">
      <c r="A369" s="76" t="s">
        <v>98</v>
      </c>
      <c r="B369" s="79">
        <f>B178</f>
        <v>72540882.69</v>
      </c>
      <c r="C369" s="79">
        <f>C178</f>
        <v>13879008.37</v>
      </c>
      <c r="D369" s="77">
        <f>IF(B369=0,"   ",C369/B369)</f>
        <v>0.19132670923389888</v>
      </c>
      <c r="E369" s="78">
        <f>C369-B369</f>
        <v>-58661874.32</v>
      </c>
    </row>
    <row r="370" spans="1:5" s="5" customFormat="1" ht="12.75">
      <c r="A370" s="46"/>
      <c r="B370" s="46"/>
      <c r="C370" s="47"/>
      <c r="D370" s="48"/>
      <c r="E370" s="49"/>
    </row>
    <row r="371" spans="1:5" s="5" customFormat="1" ht="18" customHeight="1">
      <c r="A371" s="46"/>
      <c r="B371" s="73"/>
      <c r="C371" s="73"/>
      <c r="D371" s="48"/>
      <c r="E371" s="49"/>
    </row>
    <row r="372" spans="1:5" s="5" customFormat="1" ht="16.5">
      <c r="A372" s="42" t="s">
        <v>112</v>
      </c>
      <c r="B372" s="46"/>
      <c r="C372" s="47"/>
      <c r="D372" s="48"/>
      <c r="E372" s="49"/>
    </row>
    <row r="373" spans="1:5" s="5" customFormat="1" ht="15.75" customHeight="1">
      <c r="A373" s="42" t="s">
        <v>195</v>
      </c>
      <c r="C373" s="82" t="s">
        <v>113</v>
      </c>
      <c r="D373" s="82"/>
      <c r="E373" s="49"/>
    </row>
    <row r="374" spans="1:5" s="5" customFormat="1" ht="15.75" customHeight="1">
      <c r="A374" s="42"/>
      <c r="C374" s="74"/>
      <c r="D374" s="74"/>
      <c r="E374" s="49"/>
    </row>
    <row r="375" spans="1:5" s="5" customFormat="1" ht="16.5">
      <c r="A375" s="72"/>
      <c r="B375" s="71"/>
      <c r="C375" s="71"/>
      <c r="D375" s="48"/>
      <c r="E375" s="49"/>
    </row>
    <row r="376" spans="1:5" s="5" customFormat="1" ht="16.5">
      <c r="A376" s="72"/>
      <c r="B376" s="71"/>
      <c r="C376" s="71"/>
      <c r="D376" s="48"/>
      <c r="E376" s="49"/>
    </row>
    <row r="377" spans="1:5" s="5" customFormat="1" ht="16.5">
      <c r="A377" s="72"/>
      <c r="B377" s="71"/>
      <c r="C377" s="71"/>
      <c r="D377" s="48"/>
      <c r="E377" s="49"/>
    </row>
    <row r="378" spans="1:5" s="5" customFormat="1" ht="16.5">
      <c r="A378" s="72"/>
      <c r="B378" s="71"/>
      <c r="C378" s="71"/>
      <c r="D378" s="48"/>
      <c r="E378" s="49"/>
    </row>
    <row r="379" spans="1:5" s="5" customFormat="1" ht="16.5">
      <c r="A379" s="42"/>
      <c r="B379" s="71"/>
      <c r="C379" s="71"/>
      <c r="D379" s="48"/>
      <c r="E379" s="49"/>
    </row>
    <row r="380" spans="1:5" s="5" customFormat="1" ht="16.5">
      <c r="A380" s="72"/>
      <c r="B380" s="71"/>
      <c r="C380" s="71"/>
      <c r="D380" s="48"/>
      <c r="E380" s="49"/>
    </row>
    <row r="381" spans="1:5" s="5" customFormat="1" ht="16.5">
      <c r="A381" s="72"/>
      <c r="B381" s="71"/>
      <c r="C381" s="71"/>
      <c r="D381" s="48"/>
      <c r="E381" s="49"/>
    </row>
    <row r="382" spans="1:5" s="5" customFormat="1" ht="16.5">
      <c r="A382" s="42"/>
      <c r="B382" s="71"/>
      <c r="C382" s="71"/>
      <c r="D382" s="48"/>
      <c r="E382" s="49"/>
    </row>
    <row r="383" spans="1:5" s="5" customFormat="1" ht="16.5">
      <c r="A383" s="42"/>
      <c r="C383" s="71"/>
      <c r="D383" s="48"/>
      <c r="E383" s="49"/>
    </row>
    <row r="384" spans="1:5" s="5" customFormat="1" ht="16.5">
      <c r="A384" s="42"/>
      <c r="C384" s="42"/>
      <c r="D384" s="48"/>
      <c r="E384" s="49"/>
    </row>
    <row r="385" spans="1:5" s="5" customFormat="1" ht="16.5">
      <c r="A385" s="72"/>
      <c r="B385" s="71"/>
      <c r="C385" s="71"/>
      <c r="D385" s="48"/>
      <c r="E385" s="49"/>
    </row>
    <row r="386" spans="1:5" s="5" customFormat="1" ht="16.5">
      <c r="A386" s="42"/>
      <c r="B386" s="71"/>
      <c r="C386" s="71"/>
      <c r="D386" s="48"/>
      <c r="E386" s="49"/>
    </row>
    <row r="387" spans="1:5" s="5" customFormat="1" ht="16.5">
      <c r="A387" s="42"/>
      <c r="C387" s="42"/>
      <c r="D387" s="48"/>
      <c r="E387" s="49"/>
    </row>
    <row r="388" spans="1:5" s="5" customFormat="1" ht="16.5">
      <c r="A388" s="42"/>
      <c r="C388" s="42"/>
      <c r="D388" s="48"/>
      <c r="E388" s="49"/>
    </row>
    <row r="389" spans="1:5" s="5" customFormat="1" ht="16.5">
      <c r="A389" s="42"/>
      <c r="C389" s="42"/>
      <c r="D389" s="48"/>
      <c r="E389" s="49"/>
    </row>
    <row r="390" spans="1:5" s="5" customFormat="1" ht="16.5">
      <c r="A390" s="42"/>
      <c r="C390" s="42"/>
      <c r="D390" s="48"/>
      <c r="E390" s="49"/>
    </row>
    <row r="391" spans="1:5" s="5" customFormat="1" ht="16.5">
      <c r="A391" s="42"/>
      <c r="C391" s="42"/>
      <c r="D391" s="48"/>
      <c r="E391" s="49"/>
    </row>
    <row r="392" spans="1:5" s="5" customFormat="1" ht="16.5">
      <c r="A392" s="42"/>
      <c r="C392" s="42"/>
      <c r="D392" s="48"/>
      <c r="E392" s="49"/>
    </row>
    <row r="393" spans="1:5" s="5" customFormat="1" ht="16.5">
      <c r="A393" s="42"/>
      <c r="C393" s="42"/>
      <c r="D393" s="48"/>
      <c r="E393" s="49"/>
    </row>
    <row r="394" spans="1:5" s="5" customFormat="1" ht="16.5">
      <c r="A394" s="42"/>
      <c r="C394" s="42"/>
      <c r="D394" s="48"/>
      <c r="E394" s="49"/>
    </row>
    <row r="395" spans="1:5" s="5" customFormat="1" ht="16.5">
      <c r="A395" s="42"/>
      <c r="C395" s="42"/>
      <c r="D395" s="48"/>
      <c r="E395" s="49"/>
    </row>
    <row r="396" spans="1:5" s="5" customFormat="1" ht="16.5">
      <c r="A396" s="42"/>
      <c r="C396" s="42"/>
      <c r="D396" s="48"/>
      <c r="E396" s="49"/>
    </row>
    <row r="397" spans="1:5" s="5" customFormat="1" ht="16.5">
      <c r="A397" s="42"/>
      <c r="C397" s="42"/>
      <c r="D397" s="48"/>
      <c r="E397" s="49"/>
    </row>
    <row r="398" spans="1:5" s="5" customFormat="1" ht="16.5">
      <c r="A398" s="42"/>
      <c r="C398" s="42"/>
      <c r="D398" s="48"/>
      <c r="E398" s="49"/>
    </row>
    <row r="399" spans="1:5" s="5" customFormat="1" ht="16.5">
      <c r="A399" s="42"/>
      <c r="C399" s="42"/>
      <c r="D399" s="48"/>
      <c r="E399" s="49"/>
    </row>
    <row r="400" spans="1:5" s="5" customFormat="1" ht="16.5">
      <c r="A400" s="42"/>
      <c r="C400" s="42"/>
      <c r="D400" s="48"/>
      <c r="E400" s="49"/>
    </row>
    <row r="401" spans="1:5" s="5" customFormat="1" ht="16.5">
      <c r="A401" s="42"/>
      <c r="C401" s="42"/>
      <c r="D401" s="48"/>
      <c r="E401" s="49"/>
    </row>
    <row r="402" spans="1:5" s="5" customFormat="1" ht="16.5">
      <c r="A402" s="42"/>
      <c r="C402" s="42"/>
      <c r="D402" s="48"/>
      <c r="E402" s="49"/>
    </row>
    <row r="403" spans="1:5" s="5" customFormat="1" ht="16.5">
      <c r="A403" s="42"/>
      <c r="C403" s="42"/>
      <c r="D403" s="48"/>
      <c r="E403" s="49"/>
    </row>
    <row r="404" spans="1:5" s="5" customFormat="1" ht="16.5">
      <c r="A404" s="42"/>
      <c r="C404" s="42"/>
      <c r="D404" s="48"/>
      <c r="E404" s="49"/>
    </row>
    <row r="405" spans="1:5" s="5" customFormat="1" ht="16.5">
      <c r="A405" s="42"/>
      <c r="C405" s="42"/>
      <c r="D405" s="48"/>
      <c r="E405" s="49"/>
    </row>
    <row r="406" spans="1:5" s="5" customFormat="1" ht="16.5">
      <c r="A406" s="42"/>
      <c r="C406" s="42"/>
      <c r="D406" s="48"/>
      <c r="E406" s="49"/>
    </row>
    <row r="407" spans="1:5" s="5" customFormat="1" ht="16.5">
      <c r="A407" s="42"/>
      <c r="C407" s="42"/>
      <c r="D407" s="48"/>
      <c r="E407" s="49"/>
    </row>
    <row r="408" spans="1:5" s="5" customFormat="1" ht="16.5">
      <c r="A408" s="42"/>
      <c r="C408" s="42"/>
      <c r="D408" s="48"/>
      <c r="E408" s="49"/>
    </row>
    <row r="409" spans="1:5" s="5" customFormat="1" ht="16.5">
      <c r="A409" s="42"/>
      <c r="C409" s="42"/>
      <c r="D409" s="48"/>
      <c r="E409" s="49"/>
    </row>
    <row r="410" spans="1:5" s="5" customFormat="1" ht="16.5">
      <c r="A410" s="42"/>
      <c r="C410" s="42"/>
      <c r="D410" s="48"/>
      <c r="E410" s="49"/>
    </row>
    <row r="411" spans="1:5" s="5" customFormat="1" ht="16.5">
      <c r="A411" s="42"/>
      <c r="C411" s="42"/>
      <c r="D411" s="48"/>
      <c r="E411" s="49"/>
    </row>
    <row r="412" spans="1:5" s="5" customFormat="1" ht="16.5">
      <c r="A412" s="42"/>
      <c r="C412" s="42"/>
      <c r="D412" s="48"/>
      <c r="E412" s="49"/>
    </row>
    <row r="413" spans="1:5" s="5" customFormat="1" ht="16.5">
      <c r="A413" s="42"/>
      <c r="C413" s="42"/>
      <c r="D413" s="48"/>
      <c r="E413" s="49"/>
    </row>
    <row r="414" spans="1:5" s="5" customFormat="1" ht="16.5">
      <c r="A414" s="42"/>
      <c r="C414" s="42"/>
      <c r="D414" s="48"/>
      <c r="E414" s="49"/>
    </row>
    <row r="415" spans="1:5" s="5" customFormat="1" ht="16.5">
      <c r="A415" s="42"/>
      <c r="C415" s="42"/>
      <c r="D415" s="48"/>
      <c r="E415" s="49"/>
    </row>
    <row r="416" spans="1:5" s="5" customFormat="1" ht="16.5">
      <c r="A416" s="42"/>
      <c r="C416" s="42"/>
      <c r="D416" s="48"/>
      <c r="E416" s="49"/>
    </row>
    <row r="417" spans="1:5" s="5" customFormat="1" ht="16.5">
      <c r="A417" s="42"/>
      <c r="C417" s="42"/>
      <c r="D417" s="48"/>
      <c r="E417" s="49"/>
    </row>
    <row r="418" spans="1:5" s="5" customFormat="1" ht="16.5">
      <c r="A418" s="42"/>
      <c r="C418" s="42"/>
      <c r="D418" s="48"/>
      <c r="E418" s="49"/>
    </row>
    <row r="419" spans="1:5" s="5" customFormat="1" ht="16.5">
      <c r="A419" s="42"/>
      <c r="C419" s="42"/>
      <c r="D419" s="48"/>
      <c r="E419" s="49"/>
    </row>
    <row r="420" spans="1:5" s="5" customFormat="1" ht="16.5">
      <c r="A420" s="42"/>
      <c r="C420" s="42"/>
      <c r="D420" s="48"/>
      <c r="E420" s="49"/>
    </row>
    <row r="421" spans="1:5" s="5" customFormat="1" ht="16.5">
      <c r="A421" s="42"/>
      <c r="C421" s="42"/>
      <c r="D421" s="48"/>
      <c r="E421" s="49"/>
    </row>
    <row r="422" spans="1:5" s="5" customFormat="1" ht="16.5">
      <c r="A422" s="42"/>
      <c r="B422" s="46"/>
      <c r="C422" s="47"/>
      <c r="D422" s="48"/>
      <c r="E422" s="49"/>
    </row>
    <row r="423" spans="1:5" s="5" customFormat="1" ht="13.5" customHeight="1">
      <c r="A423" s="42"/>
      <c r="C423" s="42"/>
      <c r="D423" s="48"/>
      <c r="E423" s="49"/>
    </row>
    <row r="433" ht="4.5" customHeight="1"/>
    <row r="434" ht="12.75" hidden="1"/>
  </sheetData>
  <sheetProtection/>
  <mergeCells count="2">
    <mergeCell ref="A1:E1"/>
    <mergeCell ref="C373:D373"/>
  </mergeCells>
  <printOptions horizontalCentered="1" verticalCentered="1"/>
  <pageMargins left="0.984251968503937" right="0" top="0" bottom="0" header="0.1968503937007874" footer="0.11811023622047245"/>
  <pageSetup fitToHeight="3" fitToWidth="3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2023-03-06T05:15:29Z</cp:lastPrinted>
  <dcterms:created xsi:type="dcterms:W3CDTF">2001-03-21T05:21:19Z</dcterms:created>
  <dcterms:modified xsi:type="dcterms:W3CDTF">2023-05-04T08:38:03Z</dcterms:modified>
  <cp:category/>
  <cp:version/>
  <cp:contentType/>
  <cp:contentStatus/>
</cp:coreProperties>
</file>